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M:\ANTHONY\DYNASILVA\2. Clients\4. Petits clients\DEREK DV\C. LBC\Documents LBC\"/>
    </mc:Choice>
  </mc:AlternateContent>
  <xr:revisionPtr revIDLastSave="0" documentId="13_ncr:1_{598340C8-7234-4DDB-B026-195869D3C859}" xr6:coauthVersionLast="47" xr6:coauthVersionMax="47" xr10:uidLastSave="{00000000-0000-0000-0000-000000000000}"/>
  <bookViews>
    <workbookView xWindow="-120" yWindow="-120" windowWidth="29040" windowHeight="15720" tabRatio="866" activeTab="4" xr2:uid="{00000000-000D-0000-FFFF-FFFF00000000}"/>
  </bookViews>
  <sheets>
    <sheet name="Accueil" sheetId="5" r:id="rId1"/>
    <sheet name="Données projet" sheetId="1" r:id="rId2"/>
    <sheet name="4. Table de production" sheetId="11" r:id="rId3"/>
    <sheet name="8.a Ventilation produits" sheetId="10" r:id="rId4"/>
    <sheet name="8.b Couts boisement" sheetId="9" r:id="rId5"/>
    <sheet name="Scénario référence" sheetId="7" r:id="rId6"/>
    <sheet name="Calculateur" sheetId="2" state="hidden" r:id="rId7"/>
    <sheet name="Paramètres" sheetId="3" state="hidden" r:id="rId8"/>
    <sheet name="REE" sheetId="4" r:id="rId9"/>
    <sheet name="VAN" sheetId="6" r:id="rId10"/>
  </sheets>
  <externalReferences>
    <externalReference r:id="rId11"/>
  </externalReferences>
  <definedNames>
    <definedName name="_xlnm.Database" localSheetId="2">#REF!</definedName>
    <definedName name="_xlnm.Database" localSheetId="3">#REF!</definedName>
    <definedName name="_xlnm.Database">#REF!</definedName>
    <definedName name="dd" hidden="1">0+(ROW(OFFSET(#REF!,0,0,200,1))-1)*1.5075376884</definedName>
    <definedName name="ddd" hidden="1">0.000349254799054292+-0.0000375226199360521*[1]!dd+3.74694320830682E-06*[1]!dd^2</definedName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merde" hidden="1">0.000349254799054292+-0.0000375226199360521*[1]!xdata1+3.74694320830682E-06*[1]!xdata1^2</definedName>
    <definedName name="VAN">Paramètres!$P$2:$P$3</definedName>
    <definedName name="xdata1" hidden="1">0+(ROW(OFFSET(#REF!,0,0,200,1))-1)*1.5075376884</definedName>
    <definedName name="xdata2" hidden="1">0+(ROW(OFFSET(#REF!,0,0,200,1))-1)*1.5075376884</definedName>
    <definedName name="ydata1" hidden="1">0.000349254799054292+-0.0000375226199360521*[1]!xdata1+3.74694320830682E-06*[1]!xdata1^2</definedName>
    <definedName name="ydata2" hidden="1">-0.102711668163851+0.00321057003233919*[1]!xdata2+-0.0000216781530722242*[1]!xdata2^2</definedName>
    <definedName name="Ydata3" hidden="1">0.000349254799054292+-0.0000375226199360521*[1]!xdata1+3.74694320830682E-06*[1]!xdata1^2</definedName>
    <definedName name="ydata4" hidden="1">-0.102711668163851+0.00321057003233919*[1]!xdata2+-0.0000216781530722242*[1]!xdata2^2</definedName>
    <definedName name="_xlnm.Print_Area" localSheetId="2">'4. Table de production'!$A$1:$J$44</definedName>
    <definedName name="_xlnm.Print_Area" localSheetId="3">'8.a Ventilation produits'!$A$1:$S$44</definedName>
    <definedName name="_xlnm.Print_Area" localSheetId="4">'8.b Couts boisement'!$C$1:$L$43</definedName>
    <definedName name="_xlnm.Print_Area" localSheetId="0">Accueil!$B$1:$M$31</definedName>
    <definedName name="_xlnm.Print_Area" localSheetId="1">'Données projet'!$A$1:$I$108</definedName>
    <definedName name="_xlnm.Print_Area" localSheetId="8">REE!$A$1:$L$74</definedName>
    <definedName name="_xlnm.Print_Area" localSheetId="9">VAN!$A$1:$V$104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4" i="10" l="1"/>
  <c r="M44" i="10"/>
  <c r="L44" i="10"/>
  <c r="K44" i="10"/>
  <c r="J44" i="10"/>
  <c r="I44" i="10"/>
  <c r="H44" i="10"/>
  <c r="G44" i="10"/>
  <c r="F44" i="10"/>
  <c r="E44" i="10"/>
  <c r="N43" i="10"/>
  <c r="M43" i="10"/>
  <c r="L43" i="10"/>
  <c r="K43" i="10"/>
  <c r="J43" i="10"/>
  <c r="I43" i="10"/>
  <c r="H43" i="10"/>
  <c r="G43" i="10"/>
  <c r="F43" i="10"/>
  <c r="E43" i="10"/>
  <c r="N42" i="10"/>
  <c r="M42" i="10"/>
  <c r="L42" i="10"/>
  <c r="K42" i="10"/>
  <c r="J42" i="10"/>
  <c r="I42" i="10"/>
  <c r="H42" i="10"/>
  <c r="G42" i="10"/>
  <c r="F42" i="10"/>
  <c r="E42" i="10"/>
  <c r="N41" i="10"/>
  <c r="M41" i="10"/>
  <c r="L41" i="10"/>
  <c r="K41" i="10"/>
  <c r="J41" i="10"/>
  <c r="I41" i="10"/>
  <c r="H41" i="10"/>
  <c r="G41" i="10"/>
  <c r="F41" i="10"/>
  <c r="E41" i="10"/>
  <c r="N40" i="10"/>
  <c r="M40" i="10"/>
  <c r="L40" i="10"/>
  <c r="K40" i="10"/>
  <c r="J40" i="10"/>
  <c r="I40" i="10"/>
  <c r="H40" i="10"/>
  <c r="G40" i="10"/>
  <c r="F40" i="10"/>
  <c r="E40" i="10"/>
  <c r="N39" i="10"/>
  <c r="M39" i="10"/>
  <c r="L39" i="10"/>
  <c r="K39" i="10"/>
  <c r="J39" i="10"/>
  <c r="I39" i="10"/>
  <c r="H39" i="10"/>
  <c r="G39" i="10"/>
  <c r="F39" i="10"/>
  <c r="E39" i="10"/>
  <c r="N38" i="10"/>
  <c r="M38" i="10"/>
  <c r="L38" i="10"/>
  <c r="K38" i="10"/>
  <c r="J38" i="10"/>
  <c r="I38" i="10"/>
  <c r="H38" i="10"/>
  <c r="G38" i="10"/>
  <c r="F38" i="10"/>
  <c r="E38" i="10"/>
  <c r="N37" i="10"/>
  <c r="M37" i="10"/>
  <c r="L37" i="10"/>
  <c r="K37" i="10"/>
  <c r="J37" i="10"/>
  <c r="I37" i="10"/>
  <c r="H37" i="10"/>
  <c r="G37" i="10"/>
  <c r="F37" i="10"/>
  <c r="E37" i="10"/>
  <c r="N36" i="10"/>
  <c r="M36" i="10"/>
  <c r="L36" i="10"/>
  <c r="K36" i="10"/>
  <c r="J36" i="10"/>
  <c r="I36" i="10"/>
  <c r="H36" i="10"/>
  <c r="G36" i="10"/>
  <c r="F36" i="10"/>
  <c r="E36" i="10"/>
  <c r="N35" i="10"/>
  <c r="M35" i="10"/>
  <c r="L35" i="10"/>
  <c r="K35" i="10"/>
  <c r="J35" i="10"/>
  <c r="I35" i="10"/>
  <c r="H35" i="10"/>
  <c r="G35" i="10"/>
  <c r="F35" i="10"/>
  <c r="E35" i="10"/>
  <c r="N34" i="10"/>
  <c r="M34" i="10"/>
  <c r="L34" i="10"/>
  <c r="K34" i="10"/>
  <c r="J34" i="10"/>
  <c r="I34" i="10"/>
  <c r="H34" i="10"/>
  <c r="G34" i="10"/>
  <c r="F34" i="10"/>
  <c r="E34" i="10"/>
  <c r="N33" i="10"/>
  <c r="M33" i="10"/>
  <c r="L33" i="10"/>
  <c r="K33" i="10"/>
  <c r="J33" i="10"/>
  <c r="I33" i="10"/>
  <c r="H33" i="10"/>
  <c r="G33" i="10"/>
  <c r="F33" i="10"/>
  <c r="E33" i="10"/>
  <c r="N32" i="10"/>
  <c r="M32" i="10"/>
  <c r="L32" i="10"/>
  <c r="K32" i="10"/>
  <c r="J32" i="10"/>
  <c r="I32" i="10"/>
  <c r="H32" i="10"/>
  <c r="G32" i="10"/>
  <c r="F32" i="10"/>
  <c r="E32" i="10"/>
  <c r="N31" i="10"/>
  <c r="M31" i="10"/>
  <c r="L31" i="10"/>
  <c r="K31" i="10"/>
  <c r="J31" i="10"/>
  <c r="I31" i="10"/>
  <c r="H31" i="10"/>
  <c r="G31" i="10"/>
  <c r="F31" i="10"/>
  <c r="E31" i="10"/>
  <c r="N30" i="10"/>
  <c r="M30" i="10"/>
  <c r="L30" i="10"/>
  <c r="K30" i="10"/>
  <c r="J30" i="10"/>
  <c r="I30" i="10"/>
  <c r="H30" i="10"/>
  <c r="G30" i="10"/>
  <c r="F30" i="10"/>
  <c r="E30" i="10"/>
  <c r="N29" i="10"/>
  <c r="M29" i="10"/>
  <c r="L29" i="10"/>
  <c r="K29" i="10"/>
  <c r="J29" i="10"/>
  <c r="I29" i="10"/>
  <c r="H29" i="10"/>
  <c r="G29" i="10"/>
  <c r="F29" i="10"/>
  <c r="E29" i="10"/>
  <c r="N28" i="10"/>
  <c r="M28" i="10"/>
  <c r="L28" i="10"/>
  <c r="K28" i="10"/>
  <c r="J28" i="10"/>
  <c r="I28" i="10"/>
  <c r="H28" i="10"/>
  <c r="G28" i="10"/>
  <c r="F28" i="10"/>
  <c r="E28" i="10"/>
  <c r="N27" i="10"/>
  <c r="M27" i="10"/>
  <c r="L27" i="10"/>
  <c r="K27" i="10"/>
  <c r="J27" i="10"/>
  <c r="I27" i="10"/>
  <c r="H27" i="10"/>
  <c r="G27" i="10"/>
  <c r="F27" i="10"/>
  <c r="E27" i="10"/>
  <c r="N23" i="10"/>
  <c r="M23" i="10"/>
  <c r="L23" i="10"/>
  <c r="K23" i="10"/>
  <c r="J23" i="10"/>
  <c r="I23" i="10"/>
  <c r="H23" i="10"/>
  <c r="G23" i="10"/>
  <c r="F23" i="10"/>
  <c r="E23" i="10"/>
  <c r="N22" i="10"/>
  <c r="M22" i="10"/>
  <c r="L22" i="10"/>
  <c r="K22" i="10"/>
  <c r="J22" i="10"/>
  <c r="I22" i="10"/>
  <c r="H22" i="10"/>
  <c r="G22" i="10"/>
  <c r="F22" i="10"/>
  <c r="E22" i="10"/>
  <c r="N21" i="10"/>
  <c r="M21" i="10"/>
  <c r="L21" i="10"/>
  <c r="K21" i="10"/>
  <c r="J21" i="10"/>
  <c r="I21" i="10"/>
  <c r="H21" i="10"/>
  <c r="G21" i="10"/>
  <c r="F21" i="10"/>
  <c r="E21" i="10"/>
  <c r="N20" i="10"/>
  <c r="M20" i="10"/>
  <c r="L20" i="10"/>
  <c r="K20" i="10"/>
  <c r="J20" i="10"/>
  <c r="I20" i="10"/>
  <c r="H20" i="10"/>
  <c r="G20" i="10"/>
  <c r="F20" i="10"/>
  <c r="E20" i="10"/>
  <c r="N19" i="10"/>
  <c r="M19" i="10"/>
  <c r="L19" i="10"/>
  <c r="K19" i="10"/>
  <c r="J19" i="10"/>
  <c r="I19" i="10"/>
  <c r="H19" i="10"/>
  <c r="G19" i="10"/>
  <c r="F19" i="10"/>
  <c r="E19" i="10"/>
  <c r="N18" i="10"/>
  <c r="M18" i="10"/>
  <c r="L18" i="10"/>
  <c r="K18" i="10"/>
  <c r="J18" i="10"/>
  <c r="I18" i="10"/>
  <c r="H18" i="10"/>
  <c r="G18" i="10"/>
  <c r="F18" i="10"/>
  <c r="E18" i="10"/>
  <c r="N17" i="10"/>
  <c r="M17" i="10"/>
  <c r="L17" i="10"/>
  <c r="K17" i="10"/>
  <c r="J17" i="10"/>
  <c r="I17" i="10"/>
  <c r="H17" i="10"/>
  <c r="G17" i="10"/>
  <c r="F17" i="10"/>
  <c r="E17" i="10"/>
  <c r="N16" i="10"/>
  <c r="M16" i="10"/>
  <c r="L16" i="10"/>
  <c r="K16" i="10"/>
  <c r="J16" i="10"/>
  <c r="I16" i="10"/>
  <c r="H16" i="10"/>
  <c r="G16" i="10"/>
  <c r="F16" i="10"/>
  <c r="E16" i="10"/>
  <c r="N15" i="10"/>
  <c r="M15" i="10"/>
  <c r="L15" i="10"/>
  <c r="K15" i="10"/>
  <c r="J15" i="10"/>
  <c r="I15" i="10"/>
  <c r="H15" i="10"/>
  <c r="G15" i="10"/>
  <c r="F15" i="10"/>
  <c r="E15" i="10"/>
  <c r="N14" i="10"/>
  <c r="M14" i="10"/>
  <c r="L14" i="10"/>
  <c r="K14" i="10"/>
  <c r="J14" i="10"/>
  <c r="I14" i="10"/>
  <c r="H14" i="10"/>
  <c r="G14" i="10"/>
  <c r="F14" i="10"/>
  <c r="E14" i="10"/>
  <c r="N13" i="10"/>
  <c r="M13" i="10"/>
  <c r="L13" i="10"/>
  <c r="K13" i="10"/>
  <c r="J13" i="10"/>
  <c r="I13" i="10"/>
  <c r="H13" i="10"/>
  <c r="G13" i="10"/>
  <c r="F13" i="10"/>
  <c r="E13" i="10"/>
  <c r="N12" i="10"/>
  <c r="M12" i="10"/>
  <c r="L12" i="10"/>
  <c r="K12" i="10"/>
  <c r="J12" i="10"/>
  <c r="I12" i="10"/>
  <c r="H12" i="10"/>
  <c r="G12" i="10"/>
  <c r="F12" i="10"/>
  <c r="E12" i="10"/>
  <c r="N11" i="10"/>
  <c r="M11" i="10"/>
  <c r="L11" i="10"/>
  <c r="K11" i="10"/>
  <c r="J11" i="10"/>
  <c r="I11" i="10"/>
  <c r="H11" i="10"/>
  <c r="G11" i="10"/>
  <c r="F11" i="10"/>
  <c r="E11" i="10"/>
  <c r="N10" i="10"/>
  <c r="M10" i="10"/>
  <c r="L10" i="10"/>
  <c r="K10" i="10"/>
  <c r="J10" i="10"/>
  <c r="I10" i="10"/>
  <c r="H10" i="10"/>
  <c r="G10" i="10"/>
  <c r="F10" i="10"/>
  <c r="E10" i="10"/>
  <c r="N9" i="10"/>
  <c r="M9" i="10"/>
  <c r="L9" i="10"/>
  <c r="K9" i="10"/>
  <c r="J9" i="10"/>
  <c r="I9" i="10"/>
  <c r="H9" i="10"/>
  <c r="G9" i="10"/>
  <c r="F9" i="10"/>
  <c r="E9" i="10"/>
  <c r="N8" i="10"/>
  <c r="M8" i="10"/>
  <c r="L8" i="10"/>
  <c r="K8" i="10"/>
  <c r="J8" i="10"/>
  <c r="I8" i="10"/>
  <c r="H8" i="10"/>
  <c r="G8" i="10"/>
  <c r="F8" i="10"/>
  <c r="E8" i="10"/>
  <c r="N7" i="10"/>
  <c r="M7" i="10"/>
  <c r="L7" i="10"/>
  <c r="K7" i="10"/>
  <c r="J7" i="10"/>
  <c r="I7" i="10"/>
  <c r="H7" i="10"/>
  <c r="G7" i="10"/>
  <c r="F7" i="10"/>
  <c r="N6" i="10"/>
  <c r="M6" i="10"/>
  <c r="L6" i="10"/>
  <c r="K6" i="10"/>
  <c r="J6" i="10"/>
  <c r="I6" i="10"/>
  <c r="H6" i="10"/>
  <c r="G6" i="10"/>
  <c r="F6" i="10"/>
  <c r="E6" i="10"/>
  <c r="E7" i="10"/>
  <c r="P44" i="10"/>
  <c r="S44" i="10"/>
  <c r="R44" i="10"/>
  <c r="Q44" i="10"/>
  <c r="P43" i="10"/>
  <c r="S43" i="10"/>
  <c r="R43" i="10"/>
  <c r="Q43" i="10"/>
  <c r="P42" i="10"/>
  <c r="S42" i="10"/>
  <c r="R42" i="10"/>
  <c r="Q42" i="10"/>
  <c r="P41" i="10"/>
  <c r="S41" i="10"/>
  <c r="R41" i="10"/>
  <c r="Q41" i="10"/>
  <c r="P40" i="10"/>
  <c r="S40" i="10"/>
  <c r="R40" i="10"/>
  <c r="Q40" i="10"/>
  <c r="P39" i="10"/>
  <c r="S39" i="10"/>
  <c r="R39" i="10"/>
  <c r="Q39" i="10"/>
  <c r="P38" i="10"/>
  <c r="S38" i="10"/>
  <c r="R38" i="10"/>
  <c r="Q38" i="10"/>
  <c r="P37" i="10"/>
  <c r="S37" i="10"/>
  <c r="R37" i="10"/>
  <c r="Q37" i="10"/>
  <c r="P36" i="10"/>
  <c r="S36" i="10"/>
  <c r="R36" i="10"/>
  <c r="Q36" i="10"/>
  <c r="P35" i="10"/>
  <c r="S35" i="10"/>
  <c r="R35" i="10"/>
  <c r="Q35" i="10"/>
  <c r="P34" i="10"/>
  <c r="S34" i="10"/>
  <c r="R34" i="10"/>
  <c r="Q34" i="10"/>
  <c r="P33" i="10"/>
  <c r="S33" i="10"/>
  <c r="R33" i="10"/>
  <c r="Q33" i="10"/>
  <c r="P32" i="10"/>
  <c r="S32" i="10"/>
  <c r="R32" i="10"/>
  <c r="Q32" i="10"/>
  <c r="P31" i="10"/>
  <c r="S31" i="10"/>
  <c r="R31" i="10"/>
  <c r="Q31" i="10"/>
  <c r="P30" i="10"/>
  <c r="S30" i="10"/>
  <c r="R30" i="10"/>
  <c r="Q30" i="10"/>
  <c r="P29" i="10"/>
  <c r="S29" i="10"/>
  <c r="R29" i="10"/>
  <c r="Q29" i="10"/>
  <c r="P28" i="10"/>
  <c r="S28" i="10"/>
  <c r="R28" i="10"/>
  <c r="Q28" i="10"/>
  <c r="P27" i="10"/>
  <c r="S27" i="10"/>
  <c r="R27" i="10"/>
  <c r="Q27" i="10"/>
  <c r="P23" i="10"/>
  <c r="S23" i="10"/>
  <c r="R23" i="10"/>
  <c r="Q23" i="10"/>
  <c r="P22" i="10"/>
  <c r="S22" i="10"/>
  <c r="R22" i="10"/>
  <c r="Q22" i="10"/>
  <c r="P21" i="10"/>
  <c r="S21" i="10"/>
  <c r="R21" i="10"/>
  <c r="Q21" i="10"/>
  <c r="P20" i="10"/>
  <c r="S20" i="10"/>
  <c r="R20" i="10"/>
  <c r="Q20" i="10"/>
  <c r="P19" i="10"/>
  <c r="S19" i="10"/>
  <c r="R19" i="10"/>
  <c r="Q19" i="10"/>
  <c r="P18" i="10"/>
  <c r="S18" i="10"/>
  <c r="R18" i="10"/>
  <c r="Q18" i="10"/>
  <c r="P17" i="10"/>
  <c r="S17" i="10"/>
  <c r="R17" i="10"/>
  <c r="Q17" i="10"/>
  <c r="P16" i="10"/>
  <c r="S16" i="10"/>
  <c r="R16" i="10"/>
  <c r="Q16" i="10"/>
  <c r="P15" i="10"/>
  <c r="S15" i="10"/>
  <c r="R15" i="10"/>
  <c r="Q15" i="10"/>
  <c r="P14" i="10"/>
  <c r="S14" i="10"/>
  <c r="R14" i="10"/>
  <c r="Q14" i="10"/>
  <c r="P13" i="10"/>
  <c r="S13" i="10"/>
  <c r="R13" i="10"/>
  <c r="Q13" i="10"/>
  <c r="P12" i="10"/>
  <c r="S12" i="10"/>
  <c r="R12" i="10"/>
  <c r="Q12" i="10"/>
  <c r="P11" i="10"/>
  <c r="S11" i="10"/>
  <c r="R11" i="10"/>
  <c r="Q11" i="10"/>
  <c r="P10" i="10"/>
  <c r="S10" i="10"/>
  <c r="R10" i="10"/>
  <c r="Q10" i="10"/>
  <c r="P9" i="10"/>
  <c r="S9" i="10"/>
  <c r="R9" i="10"/>
  <c r="Q9" i="10"/>
  <c r="P8" i="10"/>
  <c r="S8" i="10"/>
  <c r="R8" i="10"/>
  <c r="Q8" i="10"/>
  <c r="P7" i="10"/>
  <c r="S7" i="10"/>
  <c r="R7" i="10"/>
  <c r="Q7" i="10"/>
  <c r="P6" i="10"/>
  <c r="S6" i="10"/>
  <c r="R6" i="10"/>
  <c r="Q6" i="10"/>
  <c r="I28" i="9"/>
  <c r="K28" i="9"/>
  <c r="I29" i="9"/>
  <c r="K29" i="9"/>
  <c r="I30" i="9"/>
  <c r="K30" i="9"/>
  <c r="I31" i="9"/>
  <c r="K31" i="9"/>
  <c r="I32" i="9"/>
  <c r="K32" i="9"/>
  <c r="K33" i="9"/>
  <c r="G20" i="9"/>
  <c r="G23" i="9"/>
  <c r="I23" i="9"/>
  <c r="K23" i="9"/>
  <c r="G24" i="9"/>
  <c r="I24" i="9"/>
  <c r="K24" i="9"/>
  <c r="K25" i="9"/>
  <c r="I14" i="9"/>
  <c r="I15" i="9"/>
  <c r="I16" i="9"/>
  <c r="I20" i="9"/>
  <c r="K20" i="9"/>
  <c r="I11" i="9"/>
  <c r="K11" i="9"/>
  <c r="I5" i="9"/>
  <c r="K5" i="9"/>
  <c r="I6" i="9"/>
  <c r="K6" i="9"/>
  <c r="I7" i="9"/>
  <c r="K7" i="9"/>
  <c r="K8" i="9"/>
  <c r="K43" i="9"/>
  <c r="L43" i="9"/>
  <c r="L42" i="9"/>
  <c r="K42" i="9"/>
  <c r="L41" i="9"/>
  <c r="K41" i="9"/>
  <c r="L40" i="9"/>
  <c r="K40" i="9"/>
  <c r="G17" i="9"/>
  <c r="I17" i="9"/>
  <c r="K17" i="9"/>
  <c r="G18" i="9"/>
  <c r="I18" i="9"/>
  <c r="K18" i="9"/>
  <c r="G19" i="9"/>
  <c r="I19" i="9"/>
  <c r="K19" i="9"/>
  <c r="L39" i="9"/>
  <c r="K39" i="9"/>
  <c r="L38" i="9"/>
  <c r="K38" i="9"/>
  <c r="L37" i="9"/>
  <c r="K37" i="9"/>
  <c r="K14" i="9"/>
  <c r="K15" i="9"/>
  <c r="K16" i="9"/>
  <c r="L36" i="9"/>
  <c r="K36" i="9"/>
  <c r="L33" i="9"/>
  <c r="L25" i="9"/>
  <c r="L20" i="9"/>
  <c r="L11" i="9"/>
  <c r="L8" i="9"/>
  <c r="F9" i="1" a="1"/>
  <c r="F9" i="1"/>
  <c r="F10" i="1" a="1"/>
  <c r="F10" i="1"/>
  <c r="F14" i="1" a="1"/>
  <c r="F14" i="1"/>
  <c r="C19" i="7"/>
  <c r="AF205" i="2"/>
  <c r="O3" i="2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26" i="6"/>
  <c r="O127" i="6"/>
  <c r="O128" i="6"/>
  <c r="O129" i="6"/>
  <c r="O130" i="6"/>
  <c r="O131" i="6"/>
  <c r="O132" i="6"/>
  <c r="AD3" i="2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a="1"/>
  <c r="F18" i="1"/>
  <c r="F17" i="1" a="1"/>
  <c r="F17" i="1"/>
  <c r="G204" i="2"/>
  <c r="G205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/>
  <c r="F3" i="2"/>
  <c r="G10" i="7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/>
  <c r="F16" i="1" a="1"/>
  <c r="F16" i="1"/>
  <c r="F15" i="1" a="1"/>
  <c r="F15" i="1"/>
  <c r="F13" i="1" a="1"/>
  <c r="F13" i="1"/>
  <c r="F12" i="1" a="1"/>
  <c r="F12" i="1"/>
  <c r="F11" i="1" a="1"/>
  <c r="F11" i="1"/>
  <c r="B154" i="6"/>
  <c r="I147" i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/>
  <c r="K205" i="2"/>
  <c r="B23" i="6"/>
  <c r="F4" i="2"/>
  <c r="D5" i="4"/>
  <c r="C5" i="4"/>
  <c r="B19" i="7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/>
  <c r="G4" i="2"/>
  <c r="H4" i="2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/>
  <c r="CQ205" i="2"/>
  <c r="BV205" i="2"/>
  <c r="BA205" i="2"/>
  <c r="A6" i="4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/>
  <c r="A21" i="4"/>
  <c r="D9" i="1"/>
  <c r="D10" i="1"/>
  <c r="D11" i="1"/>
  <c r="I37" i="1"/>
  <c r="I36" i="1"/>
  <c r="D5" i="2"/>
  <c r="G5" i="2"/>
  <c r="D11" i="2"/>
  <c r="G11" i="2"/>
  <c r="D10" i="2"/>
  <c r="G10" i="2"/>
  <c r="D9" i="2"/>
  <c r="G9" i="2"/>
  <c r="D8" i="2"/>
  <c r="G8" i="2"/>
  <c r="D7" i="2"/>
  <c r="G7" i="2"/>
  <c r="D6" i="2"/>
  <c r="G6" i="2"/>
  <c r="D13" i="2"/>
  <c r="G13" i="2"/>
  <c r="D12" i="2"/>
  <c r="G12" i="2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/>
  <c r="S15" i="6"/>
  <c r="S16" i="6"/>
  <c r="S18" i="6"/>
  <c r="S17" i="6"/>
  <c r="S14" i="6"/>
  <c r="S19" i="6"/>
  <c r="S13" i="6"/>
  <c r="S11" i="6"/>
  <c r="S12" i="6"/>
  <c r="S10" i="6"/>
  <c r="P62" i="6"/>
  <c r="H14" i="2"/>
  <c r="D15" i="2"/>
  <c r="G15" i="2"/>
  <c r="P35" i="6"/>
  <c r="I141" i="1"/>
  <c r="I167" i="1"/>
  <c r="P63" i="6"/>
  <c r="H15" i="2"/>
  <c r="D16" i="2"/>
  <c r="G16" i="2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/>
  <c r="H16" i="2"/>
  <c r="D17" i="2"/>
  <c r="G17" i="2"/>
  <c r="P37" i="6"/>
  <c r="GP1" i="2"/>
  <c r="HF3" i="2"/>
  <c r="HC3" i="2"/>
  <c r="HB3" i="2"/>
  <c r="GV3" i="2"/>
  <c r="GX3" i="2"/>
  <c r="GY3" i="2"/>
  <c r="GS3" i="2"/>
  <c r="HJ3" i="2"/>
  <c r="GK3" i="2"/>
  <c r="GH3" i="2"/>
  <c r="GG3" i="2"/>
  <c r="GA3" i="2"/>
  <c r="GC3" i="2"/>
  <c r="GD3" i="2"/>
  <c r="FX3" i="2"/>
  <c r="FU1" i="2"/>
  <c r="GO3" i="2"/>
  <c r="FP3" i="2"/>
  <c r="FM3" i="2"/>
  <c r="FL3" i="2"/>
  <c r="FF3" i="2"/>
  <c r="FH3" i="2"/>
  <c r="FI3" i="2"/>
  <c r="FC3" i="2"/>
  <c r="EZ1" i="2"/>
  <c r="FT3" i="2"/>
  <c r="EU3" i="2"/>
  <c r="ER3" i="2"/>
  <c r="EQ3" i="2"/>
  <c r="EK3" i="2"/>
  <c r="EM3" i="2"/>
  <c r="EN3" i="2"/>
  <c r="EH3" i="2"/>
  <c r="EE1" i="2"/>
  <c r="EY3" i="2"/>
  <c r="DZ3" i="2"/>
  <c r="DW3" i="2"/>
  <c r="DV3" i="2"/>
  <c r="DP3" i="2"/>
  <c r="DR3" i="2"/>
  <c r="DS3" i="2"/>
  <c r="DM3" i="2"/>
  <c r="DJ1" i="2"/>
  <c r="ED3" i="2"/>
  <c r="CJ3" i="2"/>
  <c r="DE3" i="2"/>
  <c r="DB3" i="2"/>
  <c r="DA3" i="2"/>
  <c r="CU3" i="2"/>
  <c r="CW3" i="2"/>
  <c r="CX3" i="2"/>
  <c r="CO1" i="2"/>
  <c r="DI3" i="2"/>
  <c r="CG3" i="2"/>
  <c r="CF3" i="2"/>
  <c r="BZ3" i="2"/>
  <c r="CB3" i="2"/>
  <c r="CC3" i="2"/>
  <c r="BE3" i="2"/>
  <c r="BG3" i="2"/>
  <c r="BH3" i="2"/>
  <c r="Q3" i="2"/>
  <c r="R3" i="2"/>
  <c r="AJ3" i="2"/>
  <c r="AL3" i="2"/>
  <c r="AM3" i="2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/>
  <c r="H17" i="2"/>
  <c r="D18" i="2"/>
  <c r="G18" i="2"/>
  <c r="P38" i="6"/>
  <c r="D12" i="1"/>
  <c r="D13" i="1"/>
  <c r="D14" i="1"/>
  <c r="U15" i="6"/>
  <c r="V15" i="6"/>
  <c r="D15" i="1"/>
  <c r="U16" i="6"/>
  <c r="V16" i="6"/>
  <c r="D16" i="1"/>
  <c r="U17" i="6"/>
  <c r="V17" i="6"/>
  <c r="D17" i="1"/>
  <c r="U18" i="6"/>
  <c r="V18" i="6"/>
  <c r="D18" i="1"/>
  <c r="P66" i="6"/>
  <c r="H18" i="2"/>
  <c r="D19" i="2"/>
  <c r="G19" i="2"/>
  <c r="P39" i="6"/>
  <c r="B13" i="4"/>
  <c r="B15" i="4"/>
  <c r="U19" i="6"/>
  <c r="V19" i="6"/>
  <c r="B6" i="4"/>
  <c r="U10" i="6"/>
  <c r="V10" i="6"/>
  <c r="B8" i="4"/>
  <c r="U12" i="6"/>
  <c r="V12" i="6"/>
  <c r="B12" i="4"/>
  <c r="B7" i="4"/>
  <c r="U11" i="6"/>
  <c r="V11" i="6"/>
  <c r="B11" i="4"/>
  <c r="B10" i="4"/>
  <c r="U14" i="6"/>
  <c r="V14" i="6"/>
  <c r="B9" i="4"/>
  <c r="U13" i="6"/>
  <c r="V13" i="6"/>
  <c r="D19" i="1"/>
  <c r="B14" i="4"/>
  <c r="T23" i="6"/>
  <c r="P67" i="6"/>
  <c r="H19" i="2"/>
  <c r="D20" i="2"/>
  <c r="G20" i="2"/>
  <c r="P40" i="6"/>
  <c r="P68" i="6"/>
  <c r="H20" i="2"/>
  <c r="D21" i="2"/>
  <c r="G21" i="2"/>
  <c r="P41" i="6"/>
  <c r="P69" i="6"/>
  <c r="H21" i="2"/>
  <c r="D22" i="2"/>
  <c r="G22" i="2"/>
  <c r="P42" i="6"/>
  <c r="P70" i="6"/>
  <c r="H22" i="2"/>
  <c r="D23" i="2"/>
  <c r="G23" i="2"/>
  <c r="P43" i="6"/>
  <c r="P71" i="6"/>
  <c r="H23" i="2"/>
  <c r="D24" i="2"/>
  <c r="G24" i="2"/>
  <c r="P44" i="6"/>
  <c r="P72" i="6"/>
  <c r="H24" i="2"/>
  <c r="D25" i="2"/>
  <c r="G25" i="2"/>
  <c r="P45" i="6"/>
  <c r="P73" i="6"/>
  <c r="H25" i="2"/>
  <c r="D26" i="2"/>
  <c r="G26" i="2"/>
  <c r="P46" i="6"/>
  <c r="P74" i="6"/>
  <c r="H26" i="2"/>
  <c r="D27" i="2"/>
  <c r="G27" i="2"/>
  <c r="P47" i="6"/>
  <c r="P75" i="6"/>
  <c r="H27" i="2"/>
  <c r="D28" i="2"/>
  <c r="G28" i="2"/>
  <c r="P48" i="6"/>
  <c r="P76" i="6"/>
  <c r="H28" i="2"/>
  <c r="D29" i="2"/>
  <c r="G29" i="2"/>
  <c r="P49" i="6"/>
  <c r="P77" i="6"/>
  <c r="H29" i="2"/>
  <c r="D30" i="2"/>
  <c r="G30" i="2"/>
  <c r="P50" i="6"/>
  <c r="P78" i="6"/>
  <c r="H30" i="2"/>
  <c r="D31" i="2"/>
  <c r="G31" i="2"/>
  <c r="P51" i="6"/>
  <c r="P79" i="6"/>
  <c r="H31" i="2"/>
  <c r="D32" i="2"/>
  <c r="G32" i="2"/>
  <c r="P52" i="6"/>
  <c r="P80" i="6"/>
  <c r="H32" i="2"/>
  <c r="D33" i="2"/>
  <c r="G33" i="2"/>
  <c r="P53" i="6"/>
  <c r="P81" i="6"/>
  <c r="H33" i="2"/>
  <c r="D34" i="2"/>
  <c r="G34" i="2"/>
  <c r="P54" i="6"/>
  <c r="P82" i="6"/>
  <c r="H34" i="2"/>
  <c r="D35" i="2"/>
  <c r="G35" i="2"/>
  <c r="P55" i="6"/>
  <c r="P83" i="6"/>
  <c r="H35" i="2"/>
  <c r="D36" i="2"/>
  <c r="G36" i="2"/>
  <c r="P56" i="6"/>
  <c r="P84" i="6"/>
  <c r="H36" i="2"/>
  <c r="D37" i="2"/>
  <c r="G37" i="2"/>
  <c r="P57" i="6"/>
  <c r="Y3" i="2"/>
  <c r="AC3" i="2"/>
  <c r="P85" i="6"/>
  <c r="H37" i="2"/>
  <c r="D38" i="2"/>
  <c r="G38" i="2"/>
  <c r="P58" i="6"/>
  <c r="V3" i="2"/>
  <c r="U3" i="2"/>
  <c r="P86" i="6"/>
  <c r="H38" i="2"/>
  <c r="D39" i="2"/>
  <c r="G39" i="2"/>
  <c r="P59" i="6"/>
  <c r="I39" i="1"/>
  <c r="I38" i="1"/>
  <c r="P88" i="6"/>
  <c r="P87" i="6"/>
  <c r="H39" i="2"/>
  <c r="D40" i="2"/>
  <c r="G40" i="2"/>
  <c r="P61" i="6"/>
  <c r="P60" i="6"/>
  <c r="H40" i="2"/>
  <c r="D41" i="2"/>
  <c r="G41" i="2"/>
  <c r="M30" i="6"/>
  <c r="A4" i="2"/>
  <c r="C19" i="1"/>
  <c r="C20" i="1"/>
  <c r="GQ4" i="2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/>
  <c r="HD4" i="2"/>
  <c r="HE4" i="2"/>
  <c r="GJ4" i="2"/>
  <c r="FO4" i="2"/>
  <c r="FM4" i="2"/>
  <c r="FR4" i="2"/>
  <c r="DY4" i="2"/>
  <c r="ES4" i="2"/>
  <c r="DX4" i="2"/>
  <c r="DW4" i="2"/>
  <c r="EA4" i="2"/>
  <c r="GI4" i="2"/>
  <c r="GH4" i="2"/>
  <c r="GL4" i="2"/>
  <c r="CI4" i="2"/>
  <c r="ET4" i="2"/>
  <c r="DC4" i="2"/>
  <c r="BM4" i="2"/>
  <c r="DD4" i="2"/>
  <c r="CH4" i="2"/>
  <c r="BN4" i="2"/>
  <c r="BL4" i="2"/>
  <c r="BQ4" i="2"/>
  <c r="AS4" i="2"/>
  <c r="AR4" i="2"/>
  <c r="FN4" i="2"/>
  <c r="FQ4" i="2"/>
  <c r="X4" i="2"/>
  <c r="W4" i="2"/>
  <c r="HB4" i="2"/>
  <c r="HC4" i="2"/>
  <c r="GK4" i="2"/>
  <c r="GS4" i="2"/>
  <c r="GR4" i="2"/>
  <c r="FP4" i="2"/>
  <c r="GG4" i="2"/>
  <c r="FX4" i="2"/>
  <c r="FW4" i="2"/>
  <c r="FL4" i="2"/>
  <c r="FC4" i="2"/>
  <c r="ER4" i="2"/>
  <c r="DV4" i="2"/>
  <c r="DM4" i="2"/>
  <c r="DL4" i="2"/>
  <c r="DA4" i="2"/>
  <c r="EU4" i="2"/>
  <c r="DZ4" i="2"/>
  <c r="EC4" i="2"/>
  <c r="DB4" i="2"/>
  <c r="FB4" i="2"/>
  <c r="DE4" i="2"/>
  <c r="HF4" i="2"/>
  <c r="EQ4" i="2"/>
  <c r="EH4" i="2"/>
  <c r="EG4" i="2"/>
  <c r="CR4" i="2"/>
  <c r="CJ4" i="2"/>
  <c r="CQ4" i="2"/>
  <c r="BK4" i="2"/>
  <c r="BW4" i="2"/>
  <c r="BV4" i="2"/>
  <c r="CF4" i="2"/>
  <c r="BO4" i="2"/>
  <c r="BR4" i="2"/>
  <c r="CG4" i="2"/>
  <c r="BB4" i="2"/>
  <c r="BA4" i="2"/>
  <c r="AT4" i="2"/>
  <c r="A5" i="2"/>
  <c r="AQ4" i="2"/>
  <c r="AF4" i="2"/>
  <c r="AG4" i="2"/>
  <c r="AP4" i="2"/>
  <c r="Y4" i="2"/>
  <c r="U4" i="2"/>
  <c r="V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/>
  <c r="Y5" i="2"/>
  <c r="L5" i="2"/>
  <c r="HE5" i="2"/>
  <c r="GJ5" i="2"/>
  <c r="HD5" i="2"/>
  <c r="GI5" i="2"/>
  <c r="FO5" i="2"/>
  <c r="FM5" i="2"/>
  <c r="FR5" i="2"/>
  <c r="FN5" i="2"/>
  <c r="DY5" i="2"/>
  <c r="ET5" i="2"/>
  <c r="ES5" i="2"/>
  <c r="DD5" i="2"/>
  <c r="CH5" i="2"/>
  <c r="AS5" i="2"/>
  <c r="DX5" i="2"/>
  <c r="DW5" i="2"/>
  <c r="EA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P5" i="2"/>
  <c r="FB5" i="2"/>
  <c r="GS5" i="2"/>
  <c r="GG5" i="2"/>
  <c r="FX5" i="2"/>
  <c r="EQ5" i="2"/>
  <c r="EH5" i="2"/>
  <c r="CJ5" i="2"/>
  <c r="ER5" i="2"/>
  <c r="EU5" i="2"/>
  <c r="EX5" i="2"/>
  <c r="DV5" i="2"/>
  <c r="DM5" i="2"/>
  <c r="DA5" i="2"/>
  <c r="CR5" i="2"/>
  <c r="CQ5" i="2"/>
  <c r="EG5" i="2"/>
  <c r="DZ5" i="2"/>
  <c r="EC5" i="2"/>
  <c r="DB5" i="2"/>
  <c r="FL5" i="2"/>
  <c r="FC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/>
  <c r="DI4" i="2"/>
  <c r="GO4" i="2"/>
  <c r="AB5" i="2"/>
  <c r="FT4" i="2"/>
  <c r="EY4" i="2"/>
  <c r="ED4" i="2"/>
  <c r="HD6" i="2"/>
  <c r="HE6" i="2"/>
  <c r="HC6" i="2"/>
  <c r="HH6" i="2"/>
  <c r="GI6" i="2"/>
  <c r="GJ6" i="2"/>
  <c r="ET6" i="2"/>
  <c r="FO6" i="2"/>
  <c r="FM6" i="2"/>
  <c r="FR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DW6" i="2"/>
  <c r="EA6" i="2"/>
  <c r="HF6" i="2"/>
  <c r="GS6" i="2"/>
  <c r="HB6" i="2"/>
  <c r="GR6" i="2"/>
  <c r="GH6" i="2"/>
  <c r="GK6" i="2"/>
  <c r="FL6" i="2"/>
  <c r="FC6" i="2"/>
  <c r="FW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/>
  <c r="HJ5" i="2"/>
  <c r="ED5" i="2"/>
  <c r="FT5" i="2"/>
  <c r="EY5" i="2"/>
  <c r="DI5" i="2"/>
  <c r="GJ7" i="2"/>
  <c r="HD7" i="2"/>
  <c r="HE7" i="2"/>
  <c r="GI7" i="2"/>
  <c r="ES7" i="2"/>
  <c r="ER7" i="2"/>
  <c r="EV7" i="2"/>
  <c r="ET7" i="2"/>
  <c r="EW7" i="2"/>
  <c r="FO7" i="2"/>
  <c r="FN7" i="2"/>
  <c r="DY7" i="2"/>
  <c r="DW7" i="2"/>
  <c r="EB7" i="2"/>
  <c r="DD7" i="2"/>
  <c r="DC7" i="2"/>
  <c r="BM7" i="2"/>
  <c r="BN7" i="2"/>
  <c r="DX7" i="2"/>
  <c r="EA7" i="2"/>
  <c r="CH7" i="2"/>
  <c r="AS7" i="2"/>
  <c r="W7" i="2"/>
  <c r="CI7" i="2"/>
  <c r="AR7" i="2"/>
  <c r="X7" i="2"/>
  <c r="HB7" i="2"/>
  <c r="HC7" i="2"/>
  <c r="HF7" i="2"/>
  <c r="HI7" i="2"/>
  <c r="GK7" i="2"/>
  <c r="GS7" i="2"/>
  <c r="GG7" i="2"/>
  <c r="FX7" i="2"/>
  <c r="GR7" i="2"/>
  <c r="FL7" i="2"/>
  <c r="FC7" i="2"/>
  <c r="GH7" i="2"/>
  <c r="FW7" i="2"/>
  <c r="FM7" i="2"/>
  <c r="EU7" i="2"/>
  <c r="EG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X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U8" i="2"/>
  <c r="EX8" i="2"/>
  <c r="DV8" i="2"/>
  <c r="DM8" i="2"/>
  <c r="DA8" i="2"/>
  <c r="FM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/>
  <c r="BS7" i="2"/>
  <c r="GO7" i="2"/>
  <c r="EY7" i="2"/>
  <c r="ED7" i="2"/>
  <c r="DI7" i="2"/>
  <c r="FT7" i="2"/>
  <c r="HJ7" i="2"/>
  <c r="HE9" i="2"/>
  <c r="GJ9" i="2"/>
  <c r="HD9" i="2"/>
  <c r="HC9" i="2"/>
  <c r="HG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S9" i="2"/>
  <c r="FB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/>
  <c r="CN8" i="2"/>
  <c r="DI8" i="2"/>
  <c r="BS8" i="2"/>
  <c r="HJ8" i="2"/>
  <c r="GO8" i="2"/>
  <c r="EY8" i="2"/>
  <c r="U10" i="2"/>
  <c r="HD10" i="2"/>
  <c r="HC10" i="2"/>
  <c r="HG10" i="2"/>
  <c r="HE10" i="2"/>
  <c r="HH10" i="2"/>
  <c r="GI10" i="2"/>
  <c r="GJ10" i="2"/>
  <c r="ET10" i="2"/>
  <c r="FN10" i="2"/>
  <c r="FO10" i="2"/>
  <c r="BN10" i="2"/>
  <c r="ES10" i="2"/>
  <c r="DX10" i="2"/>
  <c r="DW10" i="2"/>
  <c r="EA10" i="2"/>
  <c r="CH10" i="2"/>
  <c r="AS10" i="2"/>
  <c r="DC10" i="2"/>
  <c r="BM10" i="2"/>
  <c r="W10" i="2"/>
  <c r="X10" i="2"/>
  <c r="DY10" i="2"/>
  <c r="EB10" i="2"/>
  <c r="DD10" i="2"/>
  <c r="CI10" i="2"/>
  <c r="AR10" i="2"/>
  <c r="HF10" i="2"/>
  <c r="GS10" i="2"/>
  <c r="HB10" i="2"/>
  <c r="GR10" i="2"/>
  <c r="GH10" i="2"/>
  <c r="FL10" i="2"/>
  <c r="FC10" i="2"/>
  <c r="GK10" i="2"/>
  <c r="FW10" i="2"/>
  <c r="FM10" i="2"/>
  <c r="FP10" i="2"/>
  <c r="FS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/>
  <c r="GO9" i="2"/>
  <c r="HJ9" i="2"/>
  <c r="BS9" i="2"/>
  <c r="GJ11" i="2"/>
  <c r="HD11" i="2"/>
  <c r="HC11" i="2"/>
  <c r="HG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Z11" i="2"/>
  <c r="EC11" i="2"/>
  <c r="DB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/>
  <c r="BS10" i="2"/>
  <c r="GO10" i="2"/>
  <c r="FT10" i="2"/>
  <c r="ED10" i="2"/>
  <c r="HJ10" i="2"/>
  <c r="DI10" i="2"/>
  <c r="HD12" i="2"/>
  <c r="HE12" i="2"/>
  <c r="HC12" i="2"/>
  <c r="HH12" i="2"/>
  <c r="FO12" i="2"/>
  <c r="GI12" i="2"/>
  <c r="DY12" i="2"/>
  <c r="GJ12" i="2"/>
  <c r="ES12" i="2"/>
  <c r="ER12" i="2"/>
  <c r="EV12" i="2"/>
  <c r="DX12" i="2"/>
  <c r="DD12" i="2"/>
  <c r="CI12" i="2"/>
  <c r="FN12" i="2"/>
  <c r="DC12" i="2"/>
  <c r="BM12" i="2"/>
  <c r="ET12" i="2"/>
  <c r="EW12" i="2"/>
  <c r="CH12" i="2"/>
  <c r="BN12" i="2"/>
  <c r="AS12" i="2"/>
  <c r="AR12" i="2"/>
  <c r="W12" i="2"/>
  <c r="X12" i="2"/>
  <c r="HB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/>
  <c r="DI11" i="2"/>
  <c r="HJ11" i="2"/>
  <c r="EY11" i="2"/>
  <c r="FT11" i="2"/>
  <c r="CN11" i="2"/>
  <c r="GO11" i="2"/>
  <c r="HE13" i="2"/>
  <c r="GJ13" i="2"/>
  <c r="GI13" i="2"/>
  <c r="FO13" i="2"/>
  <c r="FN13" i="2"/>
  <c r="HD13" i="2"/>
  <c r="HC13" i="2"/>
  <c r="HG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Z13" i="2"/>
  <c r="EC13" i="2"/>
  <c r="DB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/>
  <c r="FT12" i="2"/>
  <c r="CN12" i="2"/>
  <c r="BS12" i="2"/>
  <c r="GO12" i="2"/>
  <c r="EY12" i="2"/>
  <c r="HJ12" i="2"/>
  <c r="ED12" i="2"/>
  <c r="HD14" i="2"/>
  <c r="HC14" i="2"/>
  <c r="HG14" i="2"/>
  <c r="HE14" i="2"/>
  <c r="HH14" i="2"/>
  <c r="GI14" i="2"/>
  <c r="ET14" i="2"/>
  <c r="FO14" i="2"/>
  <c r="FN14" i="2"/>
  <c r="GJ14" i="2"/>
  <c r="DY14" i="2"/>
  <c r="DW14" i="2"/>
  <c r="EB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U14" i="2"/>
  <c r="EX14" i="2"/>
  <c r="DV14" i="2"/>
  <c r="DM14" i="2"/>
  <c r="DA14" i="2"/>
  <c r="CQ14" i="2"/>
  <c r="FX14" i="2"/>
  <c r="EC14" i="2"/>
  <c r="EG14" i="2"/>
  <c r="DB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/>
  <c r="EY13" i="2"/>
  <c r="BS13" i="2"/>
  <c r="FT13" i="2"/>
  <c r="DI13" i="2"/>
  <c r="CN13" i="2"/>
  <c r="ED13" i="2"/>
  <c r="HJ13" i="2"/>
  <c r="GJ15" i="2"/>
  <c r="HD15" i="2"/>
  <c r="HE15" i="2"/>
  <c r="GI15" i="2"/>
  <c r="ES15" i="2"/>
  <c r="ER15" i="2"/>
  <c r="EV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P15" i="2"/>
  <c r="FS15" i="2"/>
  <c r="GR15" i="2"/>
  <c r="FB15" i="2"/>
  <c r="EU15" i="2"/>
  <c r="EG15" i="2"/>
  <c r="DW15" i="2"/>
  <c r="DB15" i="2"/>
  <c r="DZ15" i="2"/>
  <c r="DL15" i="2"/>
  <c r="DE15" i="2"/>
  <c r="EQ15" i="2"/>
  <c r="EH15" i="2"/>
  <c r="CJ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/>
  <c r="GO14" i="2"/>
  <c r="HJ14" i="2"/>
  <c r="ED14" i="2"/>
  <c r="CN14" i="2"/>
  <c r="FT14" i="2"/>
  <c r="BS14" i="2"/>
  <c r="EY14" i="2"/>
  <c r="HD16" i="2"/>
  <c r="GJ16" i="2"/>
  <c r="HE16" i="2"/>
  <c r="HC16" i="2"/>
  <c r="HH16" i="2"/>
  <c r="FO16" i="2"/>
  <c r="GI16" i="2"/>
  <c r="DY16" i="2"/>
  <c r="ES16" i="2"/>
  <c r="DX16" i="2"/>
  <c r="DW16" i="2"/>
  <c r="EA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/>
  <c r="FT16" i="2"/>
  <c r="BS16" i="2"/>
  <c r="DI16" i="2"/>
  <c r="EY16" i="2"/>
  <c r="HJ16" i="2"/>
  <c r="CN16" i="2"/>
  <c r="HD18" i="2"/>
  <c r="HC18" i="2"/>
  <c r="HG18" i="2"/>
  <c r="HE18" i="2"/>
  <c r="GI18" i="2"/>
  <c r="GJ18" i="2"/>
  <c r="ET18" i="2"/>
  <c r="ER18" i="2"/>
  <c r="EW18" i="2"/>
  <c r="FN18" i="2"/>
  <c r="DY18" i="2"/>
  <c r="DD18" i="2"/>
  <c r="BN18" i="2"/>
  <c r="FO18" i="2"/>
  <c r="CH18" i="2"/>
  <c r="AS18" i="2"/>
  <c r="ES18" i="2"/>
  <c r="EV18" i="2"/>
  <c r="DX18" i="2"/>
  <c r="DW18" i="2"/>
  <c r="EA18" i="2"/>
  <c r="DC18" i="2"/>
  <c r="W18" i="2"/>
  <c r="X18" i="2"/>
  <c r="BM18" i="2"/>
  <c r="AR18" i="2"/>
  <c r="CI18" i="2"/>
  <c r="HF18" i="2"/>
  <c r="HB18" i="2"/>
  <c r="GS18" i="2"/>
  <c r="GR18" i="2"/>
  <c r="GH18" i="2"/>
  <c r="FL18" i="2"/>
  <c r="FC18" i="2"/>
  <c r="FW18" i="2"/>
  <c r="FM18" i="2"/>
  <c r="FP18" i="2"/>
  <c r="FS18" i="2"/>
  <c r="FX18" i="2"/>
  <c r="DZ18" i="2"/>
  <c r="DL18" i="2"/>
  <c r="DE18" i="2"/>
  <c r="GG18" i="2"/>
  <c r="EQ18" i="2"/>
  <c r="EH18" i="2"/>
  <c r="CJ18" i="2"/>
  <c r="GK18" i="2"/>
  <c r="FB18" i="2"/>
  <c r="EU18" i="2"/>
  <c r="EX18" i="2"/>
  <c r="DV18" i="2"/>
  <c r="DM18" i="2"/>
  <c r="DA18" i="2"/>
  <c r="CQ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HI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/>
  <c r="BS18" i="2"/>
  <c r="HD20" i="2"/>
  <c r="HC20" i="2"/>
  <c r="HG20" i="2"/>
  <c r="GJ20" i="2"/>
  <c r="FO20" i="2"/>
  <c r="DY20" i="2"/>
  <c r="ES20" i="2"/>
  <c r="ER20" i="2"/>
  <c r="EV20" i="2"/>
  <c r="DX20" i="2"/>
  <c r="CI20" i="2"/>
  <c r="BM20" i="2"/>
  <c r="GI20" i="2"/>
  <c r="ET20" i="2"/>
  <c r="EW20" i="2"/>
  <c r="DC20" i="2"/>
  <c r="CH20" i="2"/>
  <c r="BN20" i="2"/>
  <c r="AS20" i="2"/>
  <c r="AR20" i="2"/>
  <c r="FN20" i="2"/>
  <c r="HE20" i="2"/>
  <c r="HH20" i="2"/>
  <c r="DD20" i="2"/>
  <c r="X20" i="2"/>
  <c r="W20" i="2"/>
  <c r="HB20" i="2"/>
  <c r="GR20" i="2"/>
  <c r="GH20" i="2"/>
  <c r="GK20" i="2"/>
  <c r="GS20" i="2"/>
  <c r="HF20" i="2"/>
  <c r="FP20" i="2"/>
  <c r="GG20" i="2"/>
  <c r="FX20" i="2"/>
  <c r="FL20" i="2"/>
  <c r="FC20" i="2"/>
  <c r="FM20" i="2"/>
  <c r="FS20" i="2"/>
  <c r="FB20" i="2"/>
  <c r="DV20" i="2"/>
  <c r="DM20" i="2"/>
  <c r="DA20" i="2"/>
  <c r="EU20" i="2"/>
  <c r="EG20" i="2"/>
  <c r="DW20" i="2"/>
  <c r="DZ20" i="2"/>
  <c r="EC20" i="2"/>
  <c r="DB20" i="2"/>
  <c r="FW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/>
  <c r="ED19" i="2"/>
  <c r="CN19" i="2"/>
  <c r="GO19" i="2"/>
  <c r="DI19" i="2"/>
  <c r="HJ19" i="2"/>
  <c r="EY19" i="2"/>
  <c r="HE21" i="2"/>
  <c r="HC21" i="2"/>
  <c r="HH21" i="2"/>
  <c r="GJ21" i="2"/>
  <c r="HD21" i="2"/>
  <c r="GI21" i="2"/>
  <c r="FO21" i="2"/>
  <c r="FN21" i="2"/>
  <c r="DY21" i="2"/>
  <c r="DW21" i="2"/>
  <c r="EB21" i="2"/>
  <c r="ET21" i="2"/>
  <c r="ER21" i="2"/>
  <c r="EW21" i="2"/>
  <c r="ES21" i="2"/>
  <c r="EV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I21" i="2"/>
  <c r="GK21" i="2"/>
  <c r="FW21" i="2"/>
  <c r="FM21" i="2"/>
  <c r="FP21" i="2"/>
  <c r="GS21" i="2"/>
  <c r="GG21" i="2"/>
  <c r="FX21" i="2"/>
  <c r="EQ21" i="2"/>
  <c r="EH21" i="2"/>
  <c r="CJ21" i="2"/>
  <c r="FB21" i="2"/>
  <c r="DV21" i="2"/>
  <c r="DM21" i="2"/>
  <c r="DA21" i="2"/>
  <c r="CR21" i="2"/>
  <c r="CQ21" i="2"/>
  <c r="EU21" i="2"/>
  <c r="EG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/>
  <c r="EY20" i="2"/>
  <c r="HJ20" i="2"/>
  <c r="CN20" i="2"/>
  <c r="FT20" i="2"/>
  <c r="HD22" i="2"/>
  <c r="HC22" i="2"/>
  <c r="HG22" i="2"/>
  <c r="HE22" i="2"/>
  <c r="HH22" i="2"/>
  <c r="GI22" i="2"/>
  <c r="GJ22" i="2"/>
  <c r="ET22" i="2"/>
  <c r="ER22" i="2"/>
  <c r="EW22" i="2"/>
  <c r="FO22" i="2"/>
  <c r="FN22" i="2"/>
  <c r="DY22" i="2"/>
  <c r="DW22" i="2"/>
  <c r="EB22" i="2"/>
  <c r="ES22" i="2"/>
  <c r="BN22" i="2"/>
  <c r="CH22" i="2"/>
  <c r="AS22" i="2"/>
  <c r="W22" i="2"/>
  <c r="DX22" i="2"/>
  <c r="EA22" i="2"/>
  <c r="CI22" i="2"/>
  <c r="BM22" i="2"/>
  <c r="X22" i="2"/>
  <c r="DC22" i="2"/>
  <c r="AR22" i="2"/>
  <c r="DD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DV22" i="2"/>
  <c r="DM22" i="2"/>
  <c r="DA22" i="2"/>
  <c r="CR22" i="2"/>
  <c r="CQ22" i="2"/>
  <c r="EG22" i="2"/>
  <c r="EU22" i="2"/>
  <c r="EC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/>
  <c r="CN22" i="2"/>
  <c r="FT22" i="2"/>
  <c r="DI22" i="2"/>
  <c r="GO22" i="2"/>
  <c r="EY22" i="2"/>
  <c r="ED22" i="2"/>
  <c r="HD24" i="2"/>
  <c r="HC24" i="2"/>
  <c r="HG24" i="2"/>
  <c r="GJ24" i="2"/>
  <c r="FO24" i="2"/>
  <c r="FM24" i="2"/>
  <c r="FR24" i="2"/>
  <c r="GI24" i="2"/>
  <c r="DY24" i="2"/>
  <c r="ES24" i="2"/>
  <c r="DX24" i="2"/>
  <c r="FN24" i="2"/>
  <c r="ET24" i="2"/>
  <c r="ER24" i="2"/>
  <c r="EW24" i="2"/>
  <c r="CI24" i="2"/>
  <c r="BM24" i="2"/>
  <c r="DD24" i="2"/>
  <c r="DC24" i="2"/>
  <c r="AR24" i="2"/>
  <c r="AS24" i="2"/>
  <c r="CH24" i="2"/>
  <c r="BN24" i="2"/>
  <c r="X24" i="2"/>
  <c r="W24" i="2"/>
  <c r="HE24" i="2"/>
  <c r="HH24" i="2"/>
  <c r="HB24" i="2"/>
  <c r="HF24" i="2"/>
  <c r="GR24" i="2"/>
  <c r="GH24" i="2"/>
  <c r="GK24" i="2"/>
  <c r="GS24" i="2"/>
  <c r="FP24" i="2"/>
  <c r="GG24" i="2"/>
  <c r="FX24" i="2"/>
  <c r="FL24" i="2"/>
  <c r="FC24" i="2"/>
  <c r="FB24" i="2"/>
  <c r="DV24" i="2"/>
  <c r="DM24" i="2"/>
  <c r="DA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/>
  <c r="HD26" i="2"/>
  <c r="HE26" i="2"/>
  <c r="HC26" i="2"/>
  <c r="HH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HI27" i="2"/>
  <c r="GK27" i="2"/>
  <c r="GS27" i="2"/>
  <c r="GG27" i="2"/>
  <c r="FX27" i="2"/>
  <c r="FL27" i="2"/>
  <c r="FC27" i="2"/>
  <c r="GR27" i="2"/>
  <c r="FW27" i="2"/>
  <c r="FM27" i="2"/>
  <c r="FP27" i="2"/>
  <c r="FS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B27" i="2"/>
  <c r="ER27" i="2"/>
  <c r="EX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/>
  <c r="HD28" i="2"/>
  <c r="HC28" i="2"/>
  <c r="HG28" i="2"/>
  <c r="HE28" i="2"/>
  <c r="FO28" i="2"/>
  <c r="GI28" i="2"/>
  <c r="DY28" i="2"/>
  <c r="DW28" i="2"/>
  <c r="EB28" i="2"/>
  <c r="ES28" i="2"/>
  <c r="ER28" i="2"/>
  <c r="EV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F28" i="2"/>
  <c r="HI28" i="2"/>
  <c r="GR28" i="2"/>
  <c r="GH28" i="2"/>
  <c r="GK28" i="2"/>
  <c r="GS28" i="2"/>
  <c r="FP28" i="2"/>
  <c r="GG28" i="2"/>
  <c r="FX28" i="2"/>
  <c r="FL28" i="2"/>
  <c r="FC28" i="2"/>
  <c r="FW28" i="2"/>
  <c r="FB28" i="2"/>
  <c r="DV28" i="2"/>
  <c r="DM28" i="2"/>
  <c r="DA28" i="2"/>
  <c r="EU28" i="2"/>
  <c r="EG28" i="2"/>
  <c r="DZ28" i="2"/>
  <c r="EC28" i="2"/>
  <c r="DB28" i="2"/>
  <c r="FM28" i="2"/>
  <c r="FS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/>
  <c r="GR29" i="2"/>
  <c r="GH29" i="2"/>
  <c r="GK29" i="2"/>
  <c r="GS29" i="2"/>
  <c r="FW29" i="2"/>
  <c r="FM29" i="2"/>
  <c r="FP29" i="2"/>
  <c r="FS29" i="2"/>
  <c r="GG29" i="2"/>
  <c r="FX29" i="2"/>
  <c r="EQ29" i="2"/>
  <c r="EH29" i="2"/>
  <c r="CJ29" i="2"/>
  <c r="FL29" i="2"/>
  <c r="FC29" i="2"/>
  <c r="FB29" i="2"/>
  <c r="ER29" i="2"/>
  <c r="EU29" i="2"/>
  <c r="EX29" i="2"/>
  <c r="DV29" i="2"/>
  <c r="DM29" i="2"/>
  <c r="DA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/>
  <c r="HD30" i="2"/>
  <c r="HE30" i="2"/>
  <c r="GI30" i="2"/>
  <c r="GJ30" i="2"/>
  <c r="ET30" i="2"/>
  <c r="FO30" i="2"/>
  <c r="FN30" i="2"/>
  <c r="DY30" i="2"/>
  <c r="DW30" i="2"/>
  <c r="EB30" i="2"/>
  <c r="ES30" i="2"/>
  <c r="ER30" i="2"/>
  <c r="EV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DV30" i="2"/>
  <c r="DM30" i="2"/>
  <c r="DA30" i="2"/>
  <c r="FX30" i="2"/>
  <c r="EC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/>
  <c r="DI29" i="2"/>
  <c r="GJ31" i="2"/>
  <c r="HD31" i="2"/>
  <c r="HC31" i="2"/>
  <c r="HG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B31" i="2"/>
  <c r="DG31" i="2"/>
  <c r="BM31" i="2"/>
  <c r="AR31" i="2"/>
  <c r="X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/>
  <c r="CN30" i="2"/>
  <c r="HJ30" i="2"/>
  <c r="GO30" i="2"/>
  <c r="HD32" i="2"/>
  <c r="GJ32" i="2"/>
  <c r="HE32" i="2"/>
  <c r="HC32" i="2"/>
  <c r="HH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/>
  <c r="FT31" i="2"/>
  <c r="HE33" i="2"/>
  <c r="HC33" i="2"/>
  <c r="HH33" i="2"/>
  <c r="GJ33" i="2"/>
  <c r="HD33" i="2"/>
  <c r="HG33" i="2"/>
  <c r="FO33" i="2"/>
  <c r="FN33" i="2"/>
  <c r="GI33" i="2"/>
  <c r="DY33" i="2"/>
  <c r="DW33" i="2"/>
  <c r="EB33" i="2"/>
  <c r="DD33" i="2"/>
  <c r="ET33" i="2"/>
  <c r="ER33" i="2"/>
  <c r="EW33" i="2"/>
  <c r="CH33" i="2"/>
  <c r="AS33" i="2"/>
  <c r="CI33" i="2"/>
  <c r="BM33" i="2"/>
  <c r="X33" i="2"/>
  <c r="ES33" i="2"/>
  <c r="EV33" i="2"/>
  <c r="DX33" i="2"/>
  <c r="EA33" i="2"/>
  <c r="AR33" i="2"/>
  <c r="DC33" i="2"/>
  <c r="W33" i="2"/>
  <c r="BN33" i="2"/>
  <c r="HF33" i="2"/>
  <c r="HB33" i="2"/>
  <c r="J15" i="4"/>
  <c r="K15" i="4"/>
  <c r="GR33" i="2"/>
  <c r="GK33" i="2"/>
  <c r="FW33" i="2"/>
  <c r="FM33" i="2"/>
  <c r="J13" i="4"/>
  <c r="K13" i="4"/>
  <c r="GS33" i="2"/>
  <c r="FP33" i="2"/>
  <c r="GG33" i="2"/>
  <c r="FX33" i="2"/>
  <c r="EQ33" i="2"/>
  <c r="EH33" i="2"/>
  <c r="CJ33" i="2"/>
  <c r="FB33" i="2"/>
  <c r="J12" i="4"/>
  <c r="K12" i="4"/>
  <c r="DV33" i="2"/>
  <c r="DM33" i="2"/>
  <c r="DA33" i="2"/>
  <c r="GH33" i="2"/>
  <c r="J14" i="4"/>
  <c r="K14" i="4"/>
  <c r="FL33" i="2"/>
  <c r="FC33" i="2"/>
  <c r="EU33" i="2"/>
  <c r="EG33" i="2"/>
  <c r="J11" i="4"/>
  <c r="K11" i="4"/>
  <c r="DB33" i="2"/>
  <c r="J10" i="4"/>
  <c r="K10" i="4"/>
  <c r="DL33" i="2"/>
  <c r="CQ33" i="2"/>
  <c r="DZ33" i="2"/>
  <c r="CG33" i="2"/>
  <c r="J9" i="4"/>
  <c r="K9" i="4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/>
  <c r="AG33" i="2"/>
  <c r="Y33" i="2"/>
  <c r="U33" i="2"/>
  <c r="A34" i="2"/>
  <c r="V33" i="2"/>
  <c r="J6" i="4"/>
  <c r="AX29" i="2"/>
  <c r="Z32" i="2"/>
  <c r="AC31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/>
  <c r="ED32" i="2"/>
  <c r="GO32" i="2"/>
  <c r="HJ32" i="2"/>
  <c r="CN32" i="2"/>
  <c r="EY32" i="2"/>
  <c r="DI32" i="2"/>
  <c r="FT32" i="2"/>
  <c r="HD34" i="2"/>
  <c r="HE34" i="2"/>
  <c r="GI34" i="2"/>
  <c r="GJ34" i="2"/>
  <c r="ET34" i="2"/>
  <c r="ER34" i="2"/>
  <c r="EW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/>
  <c r="DI33" i="2"/>
  <c r="H10" i="4"/>
  <c r="I10" i="4"/>
  <c r="CN33" i="2"/>
  <c r="FT33" i="2"/>
  <c r="ED33" i="2"/>
  <c r="H11" i="4"/>
  <c r="I11" i="4"/>
  <c r="GJ35" i="2"/>
  <c r="HD35" i="2"/>
  <c r="HE35" i="2"/>
  <c r="HC35" i="2"/>
  <c r="HH35" i="2"/>
  <c r="GI35" i="2"/>
  <c r="FO35" i="2"/>
  <c r="ES35" i="2"/>
  <c r="ET35" i="2"/>
  <c r="DX35" i="2"/>
  <c r="DW35" i="2"/>
  <c r="EA35" i="2"/>
  <c r="DC35" i="2"/>
  <c r="DD35" i="2"/>
  <c r="BN35" i="2"/>
  <c r="CI35" i="2"/>
  <c r="BM35" i="2"/>
  <c r="W35" i="2"/>
  <c r="FN35" i="2"/>
  <c r="FM35" i="2"/>
  <c r="FQ35" i="2"/>
  <c r="DY35" i="2"/>
  <c r="EB35" i="2"/>
  <c r="CH35" i="2"/>
  <c r="AS35" i="2"/>
  <c r="X35" i="2"/>
  <c r="AR35" i="2"/>
  <c r="HF35" i="2"/>
  <c r="GK35" i="2"/>
  <c r="GS35" i="2"/>
  <c r="HB35" i="2"/>
  <c r="GR35" i="2"/>
  <c r="GG35" i="2"/>
  <c r="FX35" i="2"/>
  <c r="GH35" i="2"/>
  <c r="FL35" i="2"/>
  <c r="FC35" i="2"/>
  <c r="FW35" i="2"/>
  <c r="EU35" i="2"/>
  <c r="EG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/>
  <c r="BV35" i="2"/>
  <c r="BO35" i="2"/>
  <c r="BK35" i="2"/>
  <c r="BA35" i="2"/>
  <c r="AT35" i="2"/>
  <c r="EY33" i="2"/>
  <c r="H12" i="4"/>
  <c r="I12" i="4"/>
  <c r="HJ33" i="2"/>
  <c r="H15" i="4"/>
  <c r="I15" i="4"/>
  <c r="GO33" i="2"/>
  <c r="H14" i="4"/>
  <c r="I14" i="4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/>
  <c r="H9" i="4"/>
  <c r="I9" i="4"/>
  <c r="L36" i="2"/>
  <c r="D74" i="2"/>
  <c r="G74" i="2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M36" i="2"/>
  <c r="FQ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/>
  <c r="HE37" i="2"/>
  <c r="GJ37" i="2"/>
  <c r="HD37" i="2"/>
  <c r="HC37" i="2"/>
  <c r="HG37" i="2"/>
  <c r="GI37" i="2"/>
  <c r="FO37" i="2"/>
  <c r="FN37" i="2"/>
  <c r="DY37" i="2"/>
  <c r="DW37" i="2"/>
  <c r="EB37" i="2"/>
  <c r="ET37" i="2"/>
  <c r="ES37" i="2"/>
  <c r="DD37" i="2"/>
  <c r="CH37" i="2"/>
  <c r="AS37" i="2"/>
  <c r="DX37" i="2"/>
  <c r="EA37" i="2"/>
  <c r="CI37" i="2"/>
  <c r="BM37" i="2"/>
  <c r="X37" i="2"/>
  <c r="DC37" i="2"/>
  <c r="BN37" i="2"/>
  <c r="AR37" i="2"/>
  <c r="W37" i="2"/>
  <c r="HF37" i="2"/>
  <c r="HB37" i="2"/>
  <c r="GR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/>
  <c r="FT36" i="2"/>
  <c r="EY36" i="2"/>
  <c r="HJ36" i="2"/>
  <c r="GO36" i="2"/>
  <c r="CN36" i="2"/>
  <c r="HD38" i="2"/>
  <c r="HC38" i="2"/>
  <c r="HG38" i="2"/>
  <c r="HE38" i="2"/>
  <c r="HH38" i="2"/>
  <c r="GI38" i="2"/>
  <c r="GJ38" i="2"/>
  <c r="ET38" i="2"/>
  <c r="ER38" i="2"/>
  <c r="EW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DW38" i="2"/>
  <c r="EA38" i="2"/>
  <c r="HF38" i="2"/>
  <c r="HI38" i="2"/>
  <c r="GS38" i="2"/>
  <c r="GR38" i="2"/>
  <c r="GK38" i="2"/>
  <c r="GH38" i="2"/>
  <c r="FL38" i="2"/>
  <c r="FC38" i="2"/>
  <c r="FW38" i="2"/>
  <c r="FM38" i="2"/>
  <c r="FP38" i="2"/>
  <c r="FS38" i="2"/>
  <c r="DZ38" i="2"/>
  <c r="DL38" i="2"/>
  <c r="DE38" i="2"/>
  <c r="FX38" i="2"/>
  <c r="EQ38" i="2"/>
  <c r="EH38" i="2"/>
  <c r="CJ38" i="2"/>
  <c r="GG38" i="2"/>
  <c r="FB38" i="2"/>
  <c r="EU38" i="2"/>
  <c r="EX38" i="2"/>
  <c r="DV38" i="2"/>
  <c r="DM38" i="2"/>
  <c r="DA38" i="2"/>
  <c r="HB38" i="2"/>
  <c r="EG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/>
  <c r="HD40" i="2"/>
  <c r="HC40" i="2"/>
  <c r="HG40" i="2"/>
  <c r="GJ40" i="2"/>
  <c r="FO40" i="2"/>
  <c r="HE40" i="2"/>
  <c r="HH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/>
  <c r="HE41" i="2"/>
  <c r="GJ41" i="2"/>
  <c r="HD41" i="2"/>
  <c r="HC41" i="2"/>
  <c r="HG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/>
  <c r="HD42" i="2"/>
  <c r="HC42" i="2"/>
  <c r="HG42" i="2"/>
  <c r="HE42" i="2"/>
  <c r="GI42" i="2"/>
  <c r="GJ42" i="2"/>
  <c r="ET42" i="2"/>
  <c r="FN42" i="2"/>
  <c r="FO42" i="2"/>
  <c r="DY42" i="2"/>
  <c r="BN42" i="2"/>
  <c r="ES42" i="2"/>
  <c r="ER42" i="2"/>
  <c r="EV42" i="2"/>
  <c r="DX42" i="2"/>
  <c r="DW42" i="2"/>
  <c r="EA42" i="2"/>
  <c r="CH42" i="2"/>
  <c r="AS42" i="2"/>
  <c r="DC42" i="2"/>
  <c r="W42" i="2"/>
  <c r="X42" i="2"/>
  <c r="DD42" i="2"/>
  <c r="BM42" i="2"/>
  <c r="CI42" i="2"/>
  <c r="AR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DV42" i="2"/>
  <c r="DM42" i="2"/>
  <c r="DA42" i="2"/>
  <c r="GG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/>
  <c r="CN41" i="2"/>
  <c r="EY41" i="2"/>
  <c r="GO41" i="2"/>
  <c r="HD43" i="2"/>
  <c r="HC43" i="2"/>
  <c r="HG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DW43" i="2"/>
  <c r="EA43" i="2"/>
  <c r="W43" i="2"/>
  <c r="DD43" i="2"/>
  <c r="DB43" i="2"/>
  <c r="DG43" i="2"/>
  <c r="CH43" i="2"/>
  <c r="X43" i="2"/>
  <c r="AS43" i="2"/>
  <c r="AR43" i="2"/>
  <c r="HF43" i="2"/>
  <c r="HI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Z43" i="2"/>
  <c r="DL43" i="2"/>
  <c r="DE43" i="2"/>
  <c r="EQ43" i="2"/>
  <c r="EH43" i="2"/>
  <c r="CJ43" i="2"/>
  <c r="FP43" i="2"/>
  <c r="FB43" i="2"/>
  <c r="ER43" i="2"/>
  <c r="EX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/>
  <c r="FT42" i="2"/>
  <c r="DI42" i="2"/>
  <c r="HJ42" i="2"/>
  <c r="GO42" i="2"/>
  <c r="CN42" i="2"/>
  <c r="ED42" i="2"/>
  <c r="HD44" i="2"/>
  <c r="HC44" i="2"/>
  <c r="HG44" i="2"/>
  <c r="HE44" i="2"/>
  <c r="HH44" i="2"/>
  <c r="FO44" i="2"/>
  <c r="GI44" i="2"/>
  <c r="DY44" i="2"/>
  <c r="ES44" i="2"/>
  <c r="DX44" i="2"/>
  <c r="DD44" i="2"/>
  <c r="CI44" i="2"/>
  <c r="BM44" i="2"/>
  <c r="FN44" i="2"/>
  <c r="DC44" i="2"/>
  <c r="ET44" i="2"/>
  <c r="ER44" i="2"/>
  <c r="EW44" i="2"/>
  <c r="CH44" i="2"/>
  <c r="BN44" i="2"/>
  <c r="AS44" i="2"/>
  <c r="AR44" i="2"/>
  <c r="GJ44" i="2"/>
  <c r="W44" i="2"/>
  <c r="X44" i="2"/>
  <c r="HB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DV44" i="2"/>
  <c r="DM44" i="2"/>
  <c r="DA44" i="2"/>
  <c r="EU44" i="2"/>
  <c r="EG44" i="2"/>
  <c r="DW44" i="2"/>
  <c r="DZ44" i="2"/>
  <c r="EC44" i="2"/>
  <c r="DB44" i="2"/>
  <c r="FM44" i="2"/>
  <c r="FS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/>
  <c r="HE45" i="2"/>
  <c r="GJ45" i="2"/>
  <c r="GI45" i="2"/>
  <c r="FO45" i="2"/>
  <c r="FN45" i="2"/>
  <c r="DY45" i="2"/>
  <c r="DW45" i="2"/>
  <c r="EB45" i="2"/>
  <c r="ET45" i="2"/>
  <c r="ES45" i="2"/>
  <c r="DD45" i="2"/>
  <c r="CH45" i="2"/>
  <c r="AS45" i="2"/>
  <c r="CI45" i="2"/>
  <c r="BM45" i="2"/>
  <c r="X45" i="2"/>
  <c r="HD45" i="2"/>
  <c r="HC45" i="2"/>
  <c r="HG45" i="2"/>
  <c r="DC45" i="2"/>
  <c r="BN45" i="2"/>
  <c r="AR45" i="2"/>
  <c r="DX45" i="2"/>
  <c r="W45" i="2"/>
  <c r="HF45" i="2"/>
  <c r="HI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U45" i="2"/>
  <c r="EX45" i="2"/>
  <c r="DV45" i="2"/>
  <c r="DM45" i="2"/>
  <c r="DA45" i="2"/>
  <c r="CR45" i="2"/>
  <c r="EG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/>
  <c r="GO44" i="2"/>
  <c r="DI44" i="2"/>
  <c r="EY44" i="2"/>
  <c r="FT44" i="2"/>
  <c r="HJ44" i="2"/>
  <c r="HD46" i="2"/>
  <c r="HC46" i="2"/>
  <c r="HG46" i="2"/>
  <c r="HE46" i="2"/>
  <c r="GI46" i="2"/>
  <c r="GJ46" i="2"/>
  <c r="ET46" i="2"/>
  <c r="ER46" i="2"/>
  <c r="EW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F46" i="2"/>
  <c r="HI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DV46" i="2"/>
  <c r="DM46" i="2"/>
  <c r="DA46" i="2"/>
  <c r="CR46" i="2"/>
  <c r="FX46" i="2"/>
  <c r="DW46" i="2"/>
  <c r="EC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/>
  <c r="ED45" i="2"/>
  <c r="HD47" i="2"/>
  <c r="HC47" i="2"/>
  <c r="HG47" i="2"/>
  <c r="HE47" i="2"/>
  <c r="GI47" i="2"/>
  <c r="GJ47" i="2"/>
  <c r="ES47" i="2"/>
  <c r="ET47" i="2"/>
  <c r="FN47" i="2"/>
  <c r="FO47" i="2"/>
  <c r="DC47" i="2"/>
  <c r="DX47" i="2"/>
  <c r="DW47" i="2"/>
  <c r="EA47" i="2"/>
  <c r="BN47" i="2"/>
  <c r="DY47" i="2"/>
  <c r="DD47" i="2"/>
  <c r="CI47" i="2"/>
  <c r="CH47" i="2"/>
  <c r="AS47" i="2"/>
  <c r="W47" i="2"/>
  <c r="BM47" i="2"/>
  <c r="AR47" i="2"/>
  <c r="X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/>
  <c r="HJ46" i="2"/>
  <c r="HD48" i="2"/>
  <c r="HC48" i="2"/>
  <c r="HG48" i="2"/>
  <c r="HE48" i="2"/>
  <c r="HH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F48" i="2"/>
  <c r="HI48" i="2"/>
  <c r="GR48" i="2"/>
  <c r="GK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Z48" i="2"/>
  <c r="EC48" i="2"/>
  <c r="DB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/>
  <c r="HD50" i="2"/>
  <c r="HC50" i="2"/>
  <c r="HG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F50" i="2"/>
  <c r="HI50" i="2"/>
  <c r="HB50" i="2"/>
  <c r="GS50" i="2"/>
  <c r="GR50" i="2"/>
  <c r="GH50" i="2"/>
  <c r="FL50" i="2"/>
  <c r="FC50" i="2"/>
  <c r="FW50" i="2"/>
  <c r="FM50" i="2"/>
  <c r="FP50" i="2"/>
  <c r="FS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/>
  <c r="GO49" i="2"/>
  <c r="CN49" i="2"/>
  <c r="HD51" i="2"/>
  <c r="HE51" i="2"/>
  <c r="GI51" i="2"/>
  <c r="FO51" i="2"/>
  <c r="ES51" i="2"/>
  <c r="ET51" i="2"/>
  <c r="GJ51" i="2"/>
  <c r="DY51" i="2"/>
  <c r="DW51" i="2"/>
  <c r="EB51" i="2"/>
  <c r="DX51" i="2"/>
  <c r="EA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/>
  <c r="HD52" i="2"/>
  <c r="FO52" i="2"/>
  <c r="HE52" i="2"/>
  <c r="GJ52" i="2"/>
  <c r="DY52" i="2"/>
  <c r="DW52" i="2"/>
  <c r="EB52" i="2"/>
  <c r="ES52" i="2"/>
  <c r="ER52" i="2"/>
  <c r="EV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DV52" i="2"/>
  <c r="DM52" i="2"/>
  <c r="DA52" i="2"/>
  <c r="EU52" i="2"/>
  <c r="EG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/>
  <c r="HE53" i="2"/>
  <c r="GJ53" i="2"/>
  <c r="HD53" i="2"/>
  <c r="HC53" i="2"/>
  <c r="HG53" i="2"/>
  <c r="GI53" i="2"/>
  <c r="FO53" i="2"/>
  <c r="FN53" i="2"/>
  <c r="DY53" i="2"/>
  <c r="ET53" i="2"/>
  <c r="ES53" i="2"/>
  <c r="DD53" i="2"/>
  <c r="CH53" i="2"/>
  <c r="AS53" i="2"/>
  <c r="DX53" i="2"/>
  <c r="DW53" i="2"/>
  <c r="EA53" i="2"/>
  <c r="CI53" i="2"/>
  <c r="BM53" i="2"/>
  <c r="X53" i="2"/>
  <c r="DC53" i="2"/>
  <c r="BN53" i="2"/>
  <c r="AR53" i="2"/>
  <c r="W53" i="2"/>
  <c r="HF53" i="2"/>
  <c r="GR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U54" i="2"/>
  <c r="EX54" i="2"/>
  <c r="DV54" i="2"/>
  <c r="DM54" i="2"/>
  <c r="DA54" i="2"/>
  <c r="EG54" i="2"/>
  <c r="CR54" i="2"/>
  <c r="DW54" i="2"/>
  <c r="EC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HI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/>
  <c r="ED54" i="2"/>
  <c r="GO54" i="2"/>
  <c r="DI54" i="2"/>
  <c r="CN54" i="2"/>
  <c r="HJ54" i="2"/>
  <c r="HD56" i="2"/>
  <c r="HC56" i="2"/>
  <c r="HG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/>
  <c r="HJ55" i="2"/>
  <c r="CN55" i="2"/>
  <c r="EY55" i="2"/>
  <c r="GO55" i="2"/>
  <c r="ED55" i="2"/>
  <c r="HE57" i="2"/>
  <c r="HC57" i="2"/>
  <c r="HH57" i="2"/>
  <c r="GJ57" i="2"/>
  <c r="FO57" i="2"/>
  <c r="HD57" i="2"/>
  <c r="HG57" i="2"/>
  <c r="FN57" i="2"/>
  <c r="DY57" i="2"/>
  <c r="DW57" i="2"/>
  <c r="EB57" i="2"/>
  <c r="GI57" i="2"/>
  <c r="DD57" i="2"/>
  <c r="ES57" i="2"/>
  <c r="ER57" i="2"/>
  <c r="EV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P57" i="2"/>
  <c r="FS57" i="2"/>
  <c r="HI57" i="2"/>
  <c r="GG57" i="2"/>
  <c r="FX57" i="2"/>
  <c r="HB57" i="2"/>
  <c r="GS57" i="2"/>
  <c r="GH57" i="2"/>
  <c r="FL57" i="2"/>
  <c r="FC57" i="2"/>
  <c r="EQ57" i="2"/>
  <c r="EH57" i="2"/>
  <c r="CJ57" i="2"/>
  <c r="FB57" i="2"/>
  <c r="DV57" i="2"/>
  <c r="DM57" i="2"/>
  <c r="DA57" i="2"/>
  <c r="EU57" i="2"/>
  <c r="EG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/>
  <c r="HD58" i="2"/>
  <c r="HE58" i="2"/>
  <c r="GI58" i="2"/>
  <c r="GJ58" i="2"/>
  <c r="ET58" i="2"/>
  <c r="FN58" i="2"/>
  <c r="FO58" i="2"/>
  <c r="BN58" i="2"/>
  <c r="ES58" i="2"/>
  <c r="DX58" i="2"/>
  <c r="DW58" i="2"/>
  <c r="EA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EC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/>
  <c r="FT57" i="2"/>
  <c r="GO57" i="2"/>
  <c r="ED57" i="2"/>
  <c r="DI57" i="2"/>
  <c r="HD59" i="2"/>
  <c r="HE59" i="2"/>
  <c r="HC59" i="2"/>
  <c r="HH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DW59" i="2"/>
  <c r="EB59" i="2"/>
  <c r="AS59" i="2"/>
  <c r="X59" i="2"/>
  <c r="DX59" i="2"/>
  <c r="EA59" i="2"/>
  <c r="AR59" i="2"/>
  <c r="CH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Z59" i="2"/>
  <c r="EC59" i="2"/>
  <c r="DB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/>
  <c r="CN58" i="2"/>
  <c r="ED58" i="2"/>
  <c r="EY58" i="2"/>
  <c r="HD60" i="2"/>
  <c r="HC60" i="2"/>
  <c r="HG60" i="2"/>
  <c r="HE60" i="2"/>
  <c r="HH60" i="2"/>
  <c r="FO60" i="2"/>
  <c r="GI60" i="2"/>
  <c r="DY60" i="2"/>
  <c r="ES60" i="2"/>
  <c r="ER60" i="2"/>
  <c r="EV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/>
  <c r="X60" i="2"/>
  <c r="W60" i="2"/>
  <c r="HF60" i="2"/>
  <c r="HI60" i="2"/>
  <c r="GR60" i="2"/>
  <c r="GK60" i="2"/>
  <c r="HB60" i="2"/>
  <c r="GS60" i="2"/>
  <c r="FP60" i="2"/>
  <c r="GG60" i="2"/>
  <c r="FX60" i="2"/>
  <c r="GH60" i="2"/>
  <c r="FL60" i="2"/>
  <c r="FC60" i="2"/>
  <c r="FW60" i="2"/>
  <c r="FB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/>
  <c r="GO59" i="2"/>
  <c r="DI59" i="2"/>
  <c r="ED59" i="2"/>
  <c r="HE61" i="2"/>
  <c r="GJ61" i="2"/>
  <c r="HD61" i="2"/>
  <c r="GI61" i="2"/>
  <c r="FO61" i="2"/>
  <c r="FN61" i="2"/>
  <c r="DY61" i="2"/>
  <c r="ET61" i="2"/>
  <c r="ER61" i="2"/>
  <c r="EW61" i="2"/>
  <c r="ES61" i="2"/>
  <c r="EV61" i="2"/>
  <c r="DD61" i="2"/>
  <c r="CH61" i="2"/>
  <c r="AS61" i="2"/>
  <c r="CI61" i="2"/>
  <c r="BM61" i="2"/>
  <c r="DX61" i="2"/>
  <c r="DW61" i="2"/>
  <c r="EA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U61" i="2"/>
  <c r="EX61" i="2"/>
  <c r="DV61" i="2"/>
  <c r="DM61" i="2"/>
  <c r="DA61" i="2"/>
  <c r="EG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/>
  <c r="HJ60" i="2"/>
  <c r="EY60" i="2"/>
  <c r="GO60" i="2"/>
  <c r="HD62" i="2"/>
  <c r="HE62" i="2"/>
  <c r="HC62" i="2"/>
  <c r="HH62" i="2"/>
  <c r="GI62" i="2"/>
  <c r="GJ62" i="2"/>
  <c r="ET62" i="2"/>
  <c r="FO62" i="2"/>
  <c r="FN62" i="2"/>
  <c r="DY62" i="2"/>
  <c r="DW62" i="2"/>
  <c r="EB62" i="2"/>
  <c r="ES62" i="2"/>
  <c r="DX62" i="2"/>
  <c r="EA62" i="2"/>
  <c r="BN62" i="2"/>
  <c r="DD62" i="2"/>
  <c r="CH62" i="2"/>
  <c r="AS62" i="2"/>
  <c r="W62" i="2"/>
  <c r="DC62" i="2"/>
  <c r="CI62" i="2"/>
  <c r="BM62" i="2"/>
  <c r="X62" i="2"/>
  <c r="AR62" i="2"/>
  <c r="HF62" i="2"/>
  <c r="HI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/>
  <c r="ED61" i="2"/>
  <c r="FT61" i="2"/>
  <c r="GO61" i="2"/>
  <c r="EY61" i="2"/>
  <c r="HD63" i="2"/>
  <c r="HC63" i="2"/>
  <c r="HG63" i="2"/>
  <c r="HE63" i="2"/>
  <c r="GI63" i="2"/>
  <c r="GJ63" i="2"/>
  <c r="ES63" i="2"/>
  <c r="ET63" i="2"/>
  <c r="FN63" i="2"/>
  <c r="DY63" i="2"/>
  <c r="DW63" i="2"/>
  <c r="EB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Z63" i="2"/>
  <c r="EC63" i="2"/>
  <c r="DB63" i="2"/>
  <c r="DL63" i="2"/>
  <c r="DE63" i="2"/>
  <c r="EQ63" i="2"/>
  <c r="EH63" i="2"/>
  <c r="CJ63" i="2"/>
  <c r="GR63" i="2"/>
  <c r="FB63" i="2"/>
  <c r="ER63" i="2"/>
  <c r="EX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/>
  <c r="HJ62" i="2"/>
  <c r="DI62" i="2"/>
  <c r="EY62" i="2"/>
  <c r="GO62" i="2"/>
  <c r="CN62" i="2"/>
  <c r="ED62" i="2"/>
  <c r="HD64" i="2"/>
  <c r="HE64" i="2"/>
  <c r="HC64" i="2"/>
  <c r="HH64" i="2"/>
  <c r="FO64" i="2"/>
  <c r="GJ64" i="2"/>
  <c r="GI64" i="2"/>
  <c r="DY64" i="2"/>
  <c r="ES64" i="2"/>
  <c r="ER64" i="2"/>
  <c r="EV64" i="2"/>
  <c r="DX64" i="2"/>
  <c r="DW64" i="2"/>
  <c r="EA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DV64" i="2"/>
  <c r="DM64" i="2"/>
  <c r="DA64" i="2"/>
  <c r="FW64" i="2"/>
  <c r="EU64" i="2"/>
  <c r="EG64" i="2"/>
  <c r="DZ64" i="2"/>
  <c r="EC64" i="2"/>
  <c r="DB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/>
  <c r="HD66" i="2"/>
  <c r="HE66" i="2"/>
  <c r="HC66" i="2"/>
  <c r="HH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F66" i="2"/>
  <c r="HB66" i="2"/>
  <c r="GS66" i="2"/>
  <c r="GR66" i="2"/>
  <c r="GH66" i="2"/>
  <c r="FL66" i="2"/>
  <c r="FC66" i="2"/>
  <c r="FW66" i="2"/>
  <c r="FM66" i="2"/>
  <c r="FP66" i="2"/>
  <c r="FS66" i="2"/>
  <c r="FX66" i="2"/>
  <c r="DZ66" i="2"/>
  <c r="DL66" i="2"/>
  <c r="DE66" i="2"/>
  <c r="GK66" i="2"/>
  <c r="GG66" i="2"/>
  <c r="EQ66" i="2"/>
  <c r="EH66" i="2"/>
  <c r="CJ66" i="2"/>
  <c r="FB66" i="2"/>
  <c r="ER66" i="2"/>
  <c r="EU66" i="2"/>
  <c r="EX66" i="2"/>
  <c r="DV66" i="2"/>
  <c r="DM66" i="2"/>
  <c r="DA66" i="2"/>
  <c r="CR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/>
  <c r="GO65" i="2"/>
  <c r="HD67" i="2"/>
  <c r="HE67" i="2"/>
  <c r="HC67" i="2"/>
  <c r="HH67" i="2"/>
  <c r="GI67" i="2"/>
  <c r="FO67" i="2"/>
  <c r="ES67" i="2"/>
  <c r="ER67" i="2"/>
  <c r="EV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FS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Z69" i="2"/>
  <c r="EC69" i="2"/>
  <c r="DB69" i="2"/>
  <c r="GH69" i="2"/>
  <c r="FL69" i="2"/>
  <c r="FC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/>
  <c r="HJ68" i="2"/>
  <c r="EY68" i="2"/>
  <c r="HD70" i="2"/>
  <c r="HC70" i="2"/>
  <c r="HG70" i="2"/>
  <c r="HE70" i="2"/>
  <c r="GI70" i="2"/>
  <c r="GJ70" i="2"/>
  <c r="ET70" i="2"/>
  <c r="ER70" i="2"/>
  <c r="EW70" i="2"/>
  <c r="FO70" i="2"/>
  <c r="FN70" i="2"/>
  <c r="ES70" i="2"/>
  <c r="BN70" i="2"/>
  <c r="DY70" i="2"/>
  <c r="DW70" i="2"/>
  <c r="EB70" i="2"/>
  <c r="CH70" i="2"/>
  <c r="AS70" i="2"/>
  <c r="W70" i="2"/>
  <c r="DD70" i="2"/>
  <c r="CI70" i="2"/>
  <c r="BM70" i="2"/>
  <c r="X70" i="2"/>
  <c r="DC70" i="2"/>
  <c r="DX70" i="2"/>
  <c r="AR70" i="2"/>
  <c r="HF70" i="2"/>
  <c r="HI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DV70" i="2"/>
  <c r="DM70" i="2"/>
  <c r="DA70" i="2"/>
  <c r="EG70" i="2"/>
  <c r="EU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/>
  <c r="DI69" i="2"/>
  <c r="ED69" i="2"/>
  <c r="CN69" i="2"/>
  <c r="EY69" i="2"/>
  <c r="GO69" i="2"/>
  <c r="FT69" i="2"/>
  <c r="HD71" i="2"/>
  <c r="HE71" i="2"/>
  <c r="HC71" i="2"/>
  <c r="HH71" i="2"/>
  <c r="GI71" i="2"/>
  <c r="GJ71" i="2"/>
  <c r="ES71" i="2"/>
  <c r="ET71" i="2"/>
  <c r="ER71" i="2"/>
  <c r="EW71" i="2"/>
  <c r="FO71" i="2"/>
  <c r="FN71" i="2"/>
  <c r="DY71" i="2"/>
  <c r="DD71" i="2"/>
  <c r="DC71" i="2"/>
  <c r="BN71" i="2"/>
  <c r="DX71" i="2"/>
  <c r="DW71" i="2"/>
  <c r="EA71" i="2"/>
  <c r="CI71" i="2"/>
  <c r="CH71" i="2"/>
  <c r="AS71" i="2"/>
  <c r="W71" i="2"/>
  <c r="BM71" i="2"/>
  <c r="AR71" i="2"/>
  <c r="X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/>
  <c r="FT70" i="2"/>
  <c r="ED70" i="2"/>
  <c r="HD72" i="2"/>
  <c r="FO72" i="2"/>
  <c r="HE72" i="2"/>
  <c r="HC72" i="2"/>
  <c r="HH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DW72" i="2"/>
  <c r="EB72" i="2"/>
  <c r="CH72" i="2"/>
  <c r="BN72" i="2"/>
  <c r="X72" i="2"/>
  <c r="W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U72" i="2"/>
  <c r="EX72" i="2"/>
  <c r="DV72" i="2"/>
  <c r="DM72" i="2"/>
  <c r="DA72" i="2"/>
  <c r="FM72" i="2"/>
  <c r="EG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R73" i="2"/>
  <c r="EW73" i="2"/>
  <c r="BN73" i="2"/>
  <c r="DY73" i="2"/>
  <c r="DC73" i="2"/>
  <c r="W73" i="2"/>
  <c r="HF73" i="2"/>
  <c r="GR73" i="2"/>
  <c r="GK73" i="2"/>
  <c r="FW73" i="2"/>
  <c r="FM73" i="2"/>
  <c r="FP73" i="2"/>
  <c r="HC73" i="2"/>
  <c r="HI73" i="2"/>
  <c r="GG73" i="2"/>
  <c r="FX73" i="2"/>
  <c r="GH73" i="2"/>
  <c r="FL73" i="2"/>
  <c r="FC73" i="2"/>
  <c r="EQ73" i="2"/>
  <c r="EH73" i="2"/>
  <c r="CJ73" i="2"/>
  <c r="HB73" i="2"/>
  <c r="GS73" i="2"/>
  <c r="FB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/>
  <c r="CN72" i="2"/>
  <c r="FT72" i="2"/>
  <c r="ED72" i="2"/>
  <c r="HJ72" i="2"/>
  <c r="EY72" i="2"/>
  <c r="DI72" i="2"/>
  <c r="HD74" i="2"/>
  <c r="HC74" i="2"/>
  <c r="HG74" i="2"/>
  <c r="HE74" i="2"/>
  <c r="GI74" i="2"/>
  <c r="GJ74" i="2"/>
  <c r="ET74" i="2"/>
  <c r="ER74" i="2"/>
  <c r="EW74" i="2"/>
  <c r="FN74" i="2"/>
  <c r="FO74" i="2"/>
  <c r="FM74" i="2"/>
  <c r="FR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F74" i="2"/>
  <c r="HB74" i="2"/>
  <c r="GS74" i="2"/>
  <c r="GR74" i="2"/>
  <c r="GH74" i="2"/>
  <c r="FL74" i="2"/>
  <c r="FC74" i="2"/>
  <c r="GK74" i="2"/>
  <c r="FW74" i="2"/>
  <c r="FP74" i="2"/>
  <c r="FS74" i="2"/>
  <c r="DZ74" i="2"/>
  <c r="DL74" i="2"/>
  <c r="DE74" i="2"/>
  <c r="EQ74" i="2"/>
  <c r="EH74" i="2"/>
  <c r="CJ74" i="2"/>
  <c r="CR74" i="2"/>
  <c r="FX74" i="2"/>
  <c r="FB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/>
  <c r="HJ73" i="2"/>
  <c r="CN73" i="2"/>
  <c r="HD75" i="2"/>
  <c r="HC75" i="2"/>
  <c r="HG75" i="2"/>
  <c r="HE75" i="2"/>
  <c r="HH75" i="2"/>
  <c r="GI75" i="2"/>
  <c r="FO75" i="2"/>
  <c r="ES75" i="2"/>
  <c r="GJ75" i="2"/>
  <c r="ET75" i="2"/>
  <c r="DY75" i="2"/>
  <c r="DW75" i="2"/>
  <c r="EB75" i="2"/>
  <c r="FN75" i="2"/>
  <c r="DC75" i="2"/>
  <c r="BN75" i="2"/>
  <c r="CI75" i="2"/>
  <c r="BM75" i="2"/>
  <c r="DX75" i="2"/>
  <c r="EA75" i="2"/>
  <c r="W75" i="2"/>
  <c r="CH75" i="2"/>
  <c r="AR75" i="2"/>
  <c r="X75" i="2"/>
  <c r="DD75" i="2"/>
  <c r="AS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P75" i="2"/>
  <c r="FS75" i="2"/>
  <c r="EU75" i="2"/>
  <c r="EG75" i="2"/>
  <c r="DB75" i="2"/>
  <c r="DZ75" i="2"/>
  <c r="DL75" i="2"/>
  <c r="DE75" i="2"/>
  <c r="EQ75" i="2"/>
  <c r="EH75" i="2"/>
  <c r="CJ75" i="2"/>
  <c r="CR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/>
  <c r="ED74" i="2"/>
  <c r="CN74" i="2"/>
  <c r="HJ74" i="2"/>
  <c r="EY74" i="2"/>
  <c r="HD76" i="2"/>
  <c r="HE76" i="2"/>
  <c r="HC76" i="2"/>
  <c r="HH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/>
  <c r="ED75" i="2"/>
  <c r="GO75" i="2"/>
  <c r="FT75" i="2"/>
  <c r="HE77" i="2"/>
  <c r="GJ77" i="2"/>
  <c r="GI77" i="2"/>
  <c r="FO77" i="2"/>
  <c r="FN77" i="2"/>
  <c r="HD77" i="2"/>
  <c r="ET77" i="2"/>
  <c r="ER77" i="2"/>
  <c r="EW77" i="2"/>
  <c r="ES77" i="2"/>
  <c r="DD77" i="2"/>
  <c r="CH77" i="2"/>
  <c r="AS77" i="2"/>
  <c r="CI77" i="2"/>
  <c r="BM77" i="2"/>
  <c r="DY77" i="2"/>
  <c r="DW77" i="2"/>
  <c r="EB77" i="2"/>
  <c r="X77" i="2"/>
  <c r="DC77" i="2"/>
  <c r="BN77" i="2"/>
  <c r="AR77" i="2"/>
  <c r="DX77" i="2"/>
  <c r="EA77" i="2"/>
  <c r="W77" i="2"/>
  <c r="HF77" i="2"/>
  <c r="HC77" i="2"/>
  <c r="HI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DV77" i="2"/>
  <c r="DM77" i="2"/>
  <c r="DA77" i="2"/>
  <c r="EU77" i="2"/>
  <c r="EG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/>
  <c r="CN76" i="2"/>
  <c r="EY76" i="2"/>
  <c r="GO76" i="2"/>
  <c r="ED76" i="2"/>
  <c r="DI76" i="2"/>
  <c r="HD78" i="2"/>
  <c r="HE78" i="2"/>
  <c r="GI78" i="2"/>
  <c r="GJ78" i="2"/>
  <c r="ET78" i="2"/>
  <c r="ER78" i="2"/>
  <c r="EW78" i="2"/>
  <c r="FO78" i="2"/>
  <c r="FN78" i="2"/>
  <c r="ES78" i="2"/>
  <c r="EV78" i="2"/>
  <c r="DX78" i="2"/>
  <c r="BN78" i="2"/>
  <c r="DD78" i="2"/>
  <c r="CH78" i="2"/>
  <c r="AS78" i="2"/>
  <c r="W78" i="2"/>
  <c r="DY78" i="2"/>
  <c r="DW78" i="2"/>
  <c r="EB78" i="2"/>
  <c r="CI78" i="2"/>
  <c r="BM78" i="2"/>
  <c r="X78" i="2"/>
  <c r="DC78" i="2"/>
  <c r="AR78" i="2"/>
  <c r="HC78" i="2"/>
  <c r="HF78" i="2"/>
  <c r="HI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DV78" i="2"/>
  <c r="DM78" i="2"/>
  <c r="DA78" i="2"/>
  <c r="FX78" i="2"/>
  <c r="EC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/>
  <c r="EY77" i="2"/>
  <c r="HJ77" i="2"/>
  <c r="DI77" i="2"/>
  <c r="CN77" i="2"/>
  <c r="HD79" i="2"/>
  <c r="HC79" i="2"/>
  <c r="HG79" i="2"/>
  <c r="HE79" i="2"/>
  <c r="HH79" i="2"/>
  <c r="GI79" i="2"/>
  <c r="GJ79" i="2"/>
  <c r="ES79" i="2"/>
  <c r="ET79" i="2"/>
  <c r="FN79" i="2"/>
  <c r="DY79" i="2"/>
  <c r="DW79" i="2"/>
  <c r="EB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/>
  <c r="FT78" i="2"/>
  <c r="HJ78" i="2"/>
  <c r="GO78" i="2"/>
  <c r="HD80" i="2"/>
  <c r="HC80" i="2"/>
  <c r="HG80" i="2"/>
  <c r="HE80" i="2"/>
  <c r="HH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Z81" i="2"/>
  <c r="EC81" i="2"/>
  <c r="DB81" i="2"/>
  <c r="DL81" i="2"/>
  <c r="CR81" i="2"/>
  <c r="CQ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/>
  <c r="HD82" i="2"/>
  <c r="HC82" i="2"/>
  <c r="HG82" i="2"/>
  <c r="HE82" i="2"/>
  <c r="HH82" i="2"/>
  <c r="GI82" i="2"/>
  <c r="GJ82" i="2"/>
  <c r="ET82" i="2"/>
  <c r="FN82" i="2"/>
  <c r="DD82" i="2"/>
  <c r="BN82" i="2"/>
  <c r="FO82" i="2"/>
  <c r="CH82" i="2"/>
  <c r="AS82" i="2"/>
  <c r="ES82" i="2"/>
  <c r="ER82" i="2"/>
  <c r="EV82" i="2"/>
  <c r="DX82" i="2"/>
  <c r="DC82" i="2"/>
  <c r="W82" i="2"/>
  <c r="X82" i="2"/>
  <c r="DY82" i="2"/>
  <c r="BM82" i="2"/>
  <c r="AR82" i="2"/>
  <c r="CI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/>
  <c r="HJ81" i="2"/>
  <c r="FT81" i="2"/>
  <c r="GO81" i="2"/>
  <c r="ED81" i="2"/>
  <c r="CN81" i="2"/>
  <c r="DI81" i="2"/>
  <c r="HD83" i="2"/>
  <c r="HE83" i="2"/>
  <c r="GI83" i="2"/>
  <c r="FO83" i="2"/>
  <c r="ES83" i="2"/>
  <c r="ER83" i="2"/>
  <c r="EV83" i="2"/>
  <c r="ET83" i="2"/>
  <c r="EW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/>
  <c r="HJ82" i="2"/>
  <c r="CN82" i="2"/>
  <c r="GO82" i="2"/>
  <c r="EY82" i="2"/>
  <c r="HD84" i="2"/>
  <c r="HC84" i="2"/>
  <c r="HG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/>
  <c r="CN83" i="2"/>
  <c r="EY83" i="2"/>
  <c r="GO83" i="2"/>
  <c r="HJ83" i="2"/>
  <c r="HE85" i="2"/>
  <c r="HC85" i="2"/>
  <c r="HH85" i="2"/>
  <c r="GJ85" i="2"/>
  <c r="HD85" i="2"/>
  <c r="HG85" i="2"/>
  <c r="GI85" i="2"/>
  <c r="FO85" i="2"/>
  <c r="FN85" i="2"/>
  <c r="ET85" i="2"/>
  <c r="ER85" i="2"/>
  <c r="EW85" i="2"/>
  <c r="ES85" i="2"/>
  <c r="EV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I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DV85" i="2"/>
  <c r="DM85" i="2"/>
  <c r="DA85" i="2"/>
  <c r="EU85" i="2"/>
  <c r="EG85" i="2"/>
  <c r="DW85" i="2"/>
  <c r="DZ85" i="2"/>
  <c r="EC85" i="2"/>
  <c r="DB85" i="2"/>
  <c r="GH85" i="2"/>
  <c r="FL85" i="2"/>
  <c r="FC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/>
  <c r="HD86" i="2"/>
  <c r="HE86" i="2"/>
  <c r="GI86" i="2"/>
  <c r="GJ86" i="2"/>
  <c r="ET86" i="2"/>
  <c r="FO86" i="2"/>
  <c r="FN86" i="2"/>
  <c r="ES86" i="2"/>
  <c r="BN86" i="2"/>
  <c r="DY86" i="2"/>
  <c r="DW86" i="2"/>
  <c r="EB86" i="2"/>
  <c r="CH86" i="2"/>
  <c r="AS86" i="2"/>
  <c r="W86" i="2"/>
  <c r="DC86" i="2"/>
  <c r="DX86" i="2"/>
  <c r="EA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EC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/>
  <c r="ED85" i="2"/>
  <c r="CN85" i="2"/>
  <c r="HD87" i="2"/>
  <c r="HC87" i="2"/>
  <c r="HG87" i="2"/>
  <c r="HE87" i="2"/>
  <c r="GI87" i="2"/>
  <c r="GJ87" i="2"/>
  <c r="ES87" i="2"/>
  <c r="ET87" i="2"/>
  <c r="FO87" i="2"/>
  <c r="FN87" i="2"/>
  <c r="DY87" i="2"/>
  <c r="DW87" i="2"/>
  <c r="EB87" i="2"/>
  <c r="DD87" i="2"/>
  <c r="DC87" i="2"/>
  <c r="BN87" i="2"/>
  <c r="CI87" i="2"/>
  <c r="CH87" i="2"/>
  <c r="AS87" i="2"/>
  <c r="W87" i="2"/>
  <c r="DX87" i="2"/>
  <c r="EA87" i="2"/>
  <c r="BM87" i="2"/>
  <c r="AR87" i="2"/>
  <c r="X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/>
  <c r="HJ86" i="2"/>
  <c r="FT86" i="2"/>
  <c r="CN86" i="2"/>
  <c r="HD88" i="2"/>
  <c r="HC88" i="2"/>
  <c r="HG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F88" i="2"/>
  <c r="HI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/>
  <c r="GO87" i="2"/>
  <c r="FT87" i="2"/>
  <c r="ED87" i="2"/>
  <c r="CN87" i="2"/>
  <c r="HJ87" i="2"/>
  <c r="HE89" i="2"/>
  <c r="GJ89" i="2"/>
  <c r="FO89" i="2"/>
  <c r="FN89" i="2"/>
  <c r="GI89" i="2"/>
  <c r="DD89" i="2"/>
  <c r="HD89" i="2"/>
  <c r="HC89" i="2"/>
  <c r="HG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I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/>
  <c r="CN88" i="2"/>
  <c r="HJ88" i="2"/>
  <c r="FT88" i="2"/>
  <c r="HD90" i="2"/>
  <c r="HC90" i="2"/>
  <c r="HG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F90" i="2"/>
  <c r="HI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DW91" i="2"/>
  <c r="EA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R92" i="2"/>
  <c r="EW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U92" i="2"/>
  <c r="EX92" i="2"/>
  <c r="DV92" i="2"/>
  <c r="DM92" i="2"/>
  <c r="DA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Z93" i="2"/>
  <c r="EC93" i="2"/>
  <c r="DB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/>
  <c r="HJ92" i="2"/>
  <c r="EY92" i="2"/>
  <c r="FT92" i="2"/>
  <c r="CN92" i="2"/>
  <c r="ED92" i="2"/>
  <c r="HD94" i="2"/>
  <c r="HC94" i="2"/>
  <c r="HG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/>
  <c r="DI93" i="2"/>
  <c r="GO93" i="2"/>
  <c r="HD95" i="2"/>
  <c r="HC95" i="2"/>
  <c r="HG95" i="2"/>
  <c r="HE95" i="2"/>
  <c r="GI95" i="2"/>
  <c r="GJ95" i="2"/>
  <c r="ES95" i="2"/>
  <c r="ET95" i="2"/>
  <c r="FN95" i="2"/>
  <c r="FM95" i="2"/>
  <c r="FQ95" i="2"/>
  <c r="DY95" i="2"/>
  <c r="DW95" i="2"/>
  <c r="EB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F95" i="2"/>
  <c r="GK95" i="2"/>
  <c r="HB95" i="2"/>
  <c r="GS95" i="2"/>
  <c r="GG95" i="2"/>
  <c r="FX95" i="2"/>
  <c r="GH95" i="2"/>
  <c r="FL95" i="2"/>
  <c r="FC95" i="2"/>
  <c r="FW95" i="2"/>
  <c r="FP95" i="2"/>
  <c r="EU95" i="2"/>
  <c r="EG95" i="2"/>
  <c r="DB95" i="2"/>
  <c r="GR95" i="2"/>
  <c r="DZ95" i="2"/>
  <c r="DL95" i="2"/>
  <c r="DE95" i="2"/>
  <c r="EQ95" i="2"/>
  <c r="EH95" i="2"/>
  <c r="CJ95" i="2"/>
  <c r="CR95" i="2"/>
  <c r="FB95" i="2"/>
  <c r="ER95" i="2"/>
  <c r="EX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/>
  <c r="FT94" i="2"/>
  <c r="DI94" i="2"/>
  <c r="ED94" i="2"/>
  <c r="HD96" i="2"/>
  <c r="HE96" i="2"/>
  <c r="FO96" i="2"/>
  <c r="GJ96" i="2"/>
  <c r="GI96" i="2"/>
  <c r="ES96" i="2"/>
  <c r="DX96" i="2"/>
  <c r="FN96" i="2"/>
  <c r="FM96" i="2"/>
  <c r="FQ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/>
  <c r="GO96" i="2"/>
  <c r="ED96" i="2"/>
  <c r="CN96" i="2"/>
  <c r="FT96" i="2"/>
  <c r="DI96" i="2"/>
  <c r="HJ96" i="2"/>
  <c r="HD98" i="2"/>
  <c r="HE98" i="2"/>
  <c r="GI98" i="2"/>
  <c r="GJ98" i="2"/>
  <c r="ET98" i="2"/>
  <c r="ER98" i="2"/>
  <c r="EW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I98" i="2"/>
  <c r="HB98" i="2"/>
  <c r="GS98" i="2"/>
  <c r="GR98" i="2"/>
  <c r="GH98" i="2"/>
  <c r="FL98" i="2"/>
  <c r="FC98" i="2"/>
  <c r="FW98" i="2"/>
  <c r="FM98" i="2"/>
  <c r="FP98" i="2"/>
  <c r="FS98" i="2"/>
  <c r="FX98" i="2"/>
  <c r="DZ98" i="2"/>
  <c r="DL98" i="2"/>
  <c r="DE98" i="2"/>
  <c r="GG98" i="2"/>
  <c r="EQ98" i="2"/>
  <c r="EH98" i="2"/>
  <c r="CJ98" i="2"/>
  <c r="CR98" i="2"/>
  <c r="FB98" i="2"/>
  <c r="EU98" i="2"/>
  <c r="EX98" i="2"/>
  <c r="DV98" i="2"/>
  <c r="DM98" i="2"/>
  <c r="DA98" i="2"/>
  <c r="GK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/>
  <c r="HD99" i="2"/>
  <c r="HE99" i="2"/>
  <c r="HC99" i="2"/>
  <c r="HH99" i="2"/>
  <c r="GI99" i="2"/>
  <c r="FO99" i="2"/>
  <c r="ES99" i="2"/>
  <c r="ET99" i="2"/>
  <c r="DY99" i="2"/>
  <c r="DW99" i="2"/>
  <c r="EB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/>
  <c r="GO98" i="2"/>
  <c r="HJ98" i="2"/>
  <c r="FT98" i="2"/>
  <c r="DI98" i="2"/>
  <c r="CN98" i="2"/>
  <c r="HD100" i="2"/>
  <c r="HE100" i="2"/>
  <c r="FO100" i="2"/>
  <c r="GJ100" i="2"/>
  <c r="ES100" i="2"/>
  <c r="ER100" i="2"/>
  <c r="EV100" i="2"/>
  <c r="DX100" i="2"/>
  <c r="GI100" i="2"/>
  <c r="CI100" i="2"/>
  <c r="BM100" i="2"/>
  <c r="ET100" i="2"/>
  <c r="EW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U100" i="2"/>
  <c r="EX100" i="2"/>
  <c r="DV100" i="2"/>
  <c r="DM100" i="2"/>
  <c r="DA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DW103" i="2"/>
  <c r="EA103" i="2"/>
  <c r="CI103" i="2"/>
  <c r="CH103" i="2"/>
  <c r="AS103" i="2"/>
  <c r="W103" i="2"/>
  <c r="BM103" i="2"/>
  <c r="AR103" i="2"/>
  <c r="X103" i="2"/>
  <c r="HC103" i="2"/>
  <c r="HF103" i="2"/>
  <c r="HI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R104" i="2"/>
  <c r="EW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U104" i="2"/>
  <c r="EX104" i="2"/>
  <c r="DV104" i="2"/>
  <c r="DM104" i="2"/>
  <c r="DA104" i="2"/>
  <c r="FM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/>
  <c r="DI103" i="2"/>
  <c r="HJ103" i="2"/>
  <c r="CN103" i="2"/>
  <c r="ED103" i="2"/>
  <c r="GO103" i="2"/>
  <c r="EY103" i="2"/>
  <c r="HE105" i="2"/>
  <c r="HC105" i="2"/>
  <c r="HH105" i="2"/>
  <c r="GJ105" i="2"/>
  <c r="HD105" i="2"/>
  <c r="FO105" i="2"/>
  <c r="FN105" i="2"/>
  <c r="ES105" i="2"/>
  <c r="ER105" i="2"/>
  <c r="EV105" i="2"/>
  <c r="DX105" i="2"/>
  <c r="DW105" i="2"/>
  <c r="EA105" i="2"/>
  <c r="CH105" i="2"/>
  <c r="AS105" i="2"/>
  <c r="CI105" i="2"/>
  <c r="BM105" i="2"/>
  <c r="X105" i="2"/>
  <c r="AR105" i="2"/>
  <c r="GI105" i="2"/>
  <c r="DY105" i="2"/>
  <c r="EB105" i="2"/>
  <c r="BN105" i="2"/>
  <c r="ET105" i="2"/>
  <c r="DD105" i="2"/>
  <c r="DC105" i="2"/>
  <c r="W105" i="2"/>
  <c r="HF105" i="2"/>
  <c r="GR105" i="2"/>
  <c r="GK105" i="2"/>
  <c r="FW105" i="2"/>
  <c r="FM105" i="2"/>
  <c r="FP105" i="2"/>
  <c r="FS105" i="2"/>
  <c r="GG105" i="2"/>
  <c r="FX105" i="2"/>
  <c r="GH105" i="2"/>
  <c r="FL105" i="2"/>
  <c r="FC105" i="2"/>
  <c r="EQ105" i="2"/>
  <c r="EH105" i="2"/>
  <c r="CJ105" i="2"/>
  <c r="FB105" i="2"/>
  <c r="DV105" i="2"/>
  <c r="DM105" i="2"/>
  <c r="DA105" i="2"/>
  <c r="EU105" i="2"/>
  <c r="EG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/>
  <c r="ED104" i="2"/>
  <c r="FT104" i="2"/>
  <c r="HJ104" i="2"/>
  <c r="DI104" i="2"/>
  <c r="HD106" i="2"/>
  <c r="HC106" i="2"/>
  <c r="HG106" i="2"/>
  <c r="HE106" i="2"/>
  <c r="GI106" i="2"/>
  <c r="GJ106" i="2"/>
  <c r="ET106" i="2"/>
  <c r="FN106" i="2"/>
  <c r="FO106" i="2"/>
  <c r="DY106" i="2"/>
  <c r="DW106" i="2"/>
  <c r="EB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/>
  <c r="HJ105" i="2"/>
  <c r="GO105" i="2"/>
  <c r="DI105" i="2"/>
  <c r="ED105" i="2"/>
  <c r="HD107" i="2"/>
  <c r="HC107" i="2"/>
  <c r="HG107" i="2"/>
  <c r="HE107" i="2"/>
  <c r="GI107" i="2"/>
  <c r="FO107" i="2"/>
  <c r="ES107" i="2"/>
  <c r="GJ107" i="2"/>
  <c r="ET107" i="2"/>
  <c r="DY107" i="2"/>
  <c r="DW107" i="2"/>
  <c r="EB107" i="2"/>
  <c r="FN107" i="2"/>
  <c r="DC107" i="2"/>
  <c r="DD107" i="2"/>
  <c r="BN107" i="2"/>
  <c r="CI107" i="2"/>
  <c r="BM107" i="2"/>
  <c r="DX107" i="2"/>
  <c r="EA107" i="2"/>
  <c r="W107" i="2"/>
  <c r="CH107" i="2"/>
  <c r="X107" i="2"/>
  <c r="AS107" i="2"/>
  <c r="AR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Z107" i="2"/>
  <c r="EC107" i="2"/>
  <c r="DB107" i="2"/>
  <c r="DL107" i="2"/>
  <c r="DE107" i="2"/>
  <c r="EQ107" i="2"/>
  <c r="EH107" i="2"/>
  <c r="CJ107" i="2"/>
  <c r="CR107" i="2"/>
  <c r="FP107" i="2"/>
  <c r="FB107" i="2"/>
  <c r="ER107" i="2"/>
  <c r="EX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DW108" i="2"/>
  <c r="EA108" i="2"/>
  <c r="CI108" i="2"/>
  <c r="BM108" i="2"/>
  <c r="FN108" i="2"/>
  <c r="DY108" i="2"/>
  <c r="EB108" i="2"/>
  <c r="DC108" i="2"/>
  <c r="ET108" i="2"/>
  <c r="ER108" i="2"/>
  <c r="EW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DV108" i="2"/>
  <c r="DM108" i="2"/>
  <c r="DA108" i="2"/>
  <c r="EU108" i="2"/>
  <c r="EG108" i="2"/>
  <c r="DB108" i="2"/>
  <c r="FM108" i="2"/>
  <c r="FS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DW109" i="2"/>
  <c r="EB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U109" i="2"/>
  <c r="EX109" i="2"/>
  <c r="DV109" i="2"/>
  <c r="DM109" i="2"/>
  <c r="DA109" i="2"/>
  <c r="EG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/>
  <c r="GO108" i="2"/>
  <c r="FT108" i="2"/>
  <c r="ED108" i="2"/>
  <c r="EY108" i="2"/>
  <c r="HJ108" i="2"/>
  <c r="DI108" i="2"/>
  <c r="HD110" i="2"/>
  <c r="HC110" i="2"/>
  <c r="HG110" i="2"/>
  <c r="HE110" i="2"/>
  <c r="HH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DW110" i="2"/>
  <c r="EB110" i="2"/>
  <c r="CI110" i="2"/>
  <c r="BM110" i="2"/>
  <c r="X110" i="2"/>
  <c r="DC110" i="2"/>
  <c r="AR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/>
  <c r="ED110" i="2"/>
  <c r="HJ110" i="2"/>
  <c r="EY110" i="2"/>
  <c r="HD112" i="2"/>
  <c r="HE112" i="2"/>
  <c r="FO112" i="2"/>
  <c r="GJ112" i="2"/>
  <c r="GI112" i="2"/>
  <c r="ES112" i="2"/>
  <c r="DX112" i="2"/>
  <c r="FN112" i="2"/>
  <c r="FM112" i="2"/>
  <c r="FQ112" i="2"/>
  <c r="ET112" i="2"/>
  <c r="DY112" i="2"/>
  <c r="DW112" i="2"/>
  <c r="EB112" i="2"/>
  <c r="CI112" i="2"/>
  <c r="BM112" i="2"/>
  <c r="DC112" i="2"/>
  <c r="AR112" i="2"/>
  <c r="CH112" i="2"/>
  <c r="DD112" i="2"/>
  <c r="BN112" i="2"/>
  <c r="AS112" i="2"/>
  <c r="X112" i="2"/>
  <c r="W112" i="2"/>
  <c r="HC112" i="2"/>
  <c r="HF112" i="2"/>
  <c r="HI112" i="2"/>
  <c r="GR112" i="2"/>
  <c r="GK112" i="2"/>
  <c r="HB112" i="2"/>
  <c r="GS112" i="2"/>
  <c r="FP112" i="2"/>
  <c r="GG112" i="2"/>
  <c r="FX112" i="2"/>
  <c r="GH112" i="2"/>
  <c r="FL112" i="2"/>
  <c r="FC112" i="2"/>
  <c r="FB112" i="2"/>
  <c r="ER112" i="2"/>
  <c r="EU112" i="2"/>
  <c r="EX112" i="2"/>
  <c r="DV112" i="2"/>
  <c r="DM112" i="2"/>
  <c r="DA112" i="2"/>
  <c r="FW112" i="2"/>
  <c r="EG112" i="2"/>
  <c r="DZ112" i="2"/>
  <c r="EC112" i="2"/>
  <c r="DB112" i="2"/>
  <c r="DL112" i="2"/>
  <c r="DE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/>
  <c r="DI111" i="2"/>
  <c r="GO111" i="2"/>
  <c r="HE113" i="2"/>
  <c r="HD113" i="2"/>
  <c r="HC113" i="2"/>
  <c r="HG113" i="2"/>
  <c r="GJ113" i="2"/>
  <c r="FO113" i="2"/>
  <c r="FN113" i="2"/>
  <c r="GI113" i="2"/>
  <c r="ET113" i="2"/>
  <c r="ER113" i="2"/>
  <c r="EW113" i="2"/>
  <c r="CH113" i="2"/>
  <c r="AS113" i="2"/>
  <c r="DY113" i="2"/>
  <c r="DW113" i="2"/>
  <c r="EB113" i="2"/>
  <c r="CI113" i="2"/>
  <c r="BM113" i="2"/>
  <c r="X113" i="2"/>
  <c r="AR113" i="2"/>
  <c r="DX113" i="2"/>
  <c r="BN113" i="2"/>
  <c r="W113" i="2"/>
  <c r="DD113" i="2"/>
  <c r="ES113" i="2"/>
  <c r="DC113" i="2"/>
  <c r="HF113" i="2"/>
  <c r="HI113" i="2"/>
  <c r="GR113" i="2"/>
  <c r="GK113" i="2"/>
  <c r="FW113" i="2"/>
  <c r="FM113" i="2"/>
  <c r="FP113" i="2"/>
  <c r="FS113" i="2"/>
  <c r="HB113" i="2"/>
  <c r="GS113" i="2"/>
  <c r="GG113" i="2"/>
  <c r="FX113" i="2"/>
  <c r="EQ113" i="2"/>
  <c r="EH113" i="2"/>
  <c r="CJ113" i="2"/>
  <c r="FB113" i="2"/>
  <c r="EU113" i="2"/>
  <c r="EX113" i="2"/>
  <c r="DV113" i="2"/>
  <c r="DM113" i="2"/>
  <c r="DA113" i="2"/>
  <c r="GH113" i="2"/>
  <c r="FL113" i="2"/>
  <c r="FC113" i="2"/>
  <c r="EG113" i="2"/>
  <c r="DZ113" i="2"/>
  <c r="EC113" i="2"/>
  <c r="DB113" i="2"/>
  <c r="DL113" i="2"/>
  <c r="CR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/>
  <c r="FT112" i="2"/>
  <c r="DI112" i="2"/>
  <c r="HJ112" i="2"/>
  <c r="ED112" i="2"/>
  <c r="EY112" i="2"/>
  <c r="GO112" i="2"/>
  <c r="HD114" i="2"/>
  <c r="HC114" i="2"/>
  <c r="HG114" i="2"/>
  <c r="HE114" i="2"/>
  <c r="HH114" i="2"/>
  <c r="GI114" i="2"/>
  <c r="GJ114" i="2"/>
  <c r="ET114" i="2"/>
  <c r="ER114" i="2"/>
  <c r="EW114" i="2"/>
  <c r="FN114" i="2"/>
  <c r="DD114" i="2"/>
  <c r="BN114" i="2"/>
  <c r="FO114" i="2"/>
  <c r="CH114" i="2"/>
  <c r="AS114" i="2"/>
  <c r="ES114" i="2"/>
  <c r="EV114" i="2"/>
  <c r="DX114" i="2"/>
  <c r="DC114" i="2"/>
  <c r="W114" i="2"/>
  <c r="X114" i="2"/>
  <c r="DY114" i="2"/>
  <c r="BM114" i="2"/>
  <c r="AR114" i="2"/>
  <c r="CI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/>
  <c r="L115" i="2"/>
  <c r="D153" i="2"/>
  <c r="G153" i="2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P115" i="2"/>
  <c r="FS115" i="2"/>
  <c r="EU115" i="2"/>
  <c r="EG115" i="2"/>
  <c r="DW115" i="2"/>
  <c r="DB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/>
  <c r="H153" i="2"/>
  <c r="L116" i="2"/>
  <c r="FT114" i="2"/>
  <c r="GO114" i="2"/>
  <c r="HJ114" i="2"/>
  <c r="CN114" i="2"/>
  <c r="HD116" i="2"/>
  <c r="HC116" i="2"/>
  <c r="HG116" i="2"/>
  <c r="FO116" i="2"/>
  <c r="HE116" i="2"/>
  <c r="GJ116" i="2"/>
  <c r="ES116" i="2"/>
  <c r="ER116" i="2"/>
  <c r="EV116" i="2"/>
  <c r="DX116" i="2"/>
  <c r="DW116" i="2"/>
  <c r="EA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DV116" i="2"/>
  <c r="DM116" i="2"/>
  <c r="DA116" i="2"/>
  <c r="EU116" i="2"/>
  <c r="EG116" i="2"/>
  <c r="DZ116" i="2"/>
  <c r="EC116" i="2"/>
  <c r="DB116" i="2"/>
  <c r="FW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/>
  <c r="L117" i="2"/>
  <c r="HE117" i="2"/>
  <c r="GJ117" i="2"/>
  <c r="HD117" i="2"/>
  <c r="HC117" i="2"/>
  <c r="HG117" i="2"/>
  <c r="GI117" i="2"/>
  <c r="FO117" i="2"/>
  <c r="FN117" i="2"/>
  <c r="ET117" i="2"/>
  <c r="ES117" i="2"/>
  <c r="DY117" i="2"/>
  <c r="CH117" i="2"/>
  <c r="AS117" i="2"/>
  <c r="DX117" i="2"/>
  <c r="DW117" i="2"/>
  <c r="EA117" i="2"/>
  <c r="CI117" i="2"/>
  <c r="BM117" i="2"/>
  <c r="X117" i="2"/>
  <c r="DD117" i="2"/>
  <c r="DC117" i="2"/>
  <c r="BN117" i="2"/>
  <c r="AR117" i="2"/>
  <c r="W117" i="2"/>
  <c r="HF117" i="2"/>
  <c r="GR117" i="2"/>
  <c r="HI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/>
  <c r="L118" i="2"/>
  <c r="FT116" i="2"/>
  <c r="EY116" i="2"/>
  <c r="ED116" i="2"/>
  <c r="HJ116" i="2"/>
  <c r="HD118" i="2"/>
  <c r="HE118" i="2"/>
  <c r="HC118" i="2"/>
  <c r="HH118" i="2"/>
  <c r="GI118" i="2"/>
  <c r="GJ118" i="2"/>
  <c r="ET118" i="2"/>
  <c r="FO118" i="2"/>
  <c r="FN118" i="2"/>
  <c r="FM118" i="2"/>
  <c r="FQ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F118" i="2"/>
  <c r="HB118" i="2"/>
  <c r="GS118" i="2"/>
  <c r="GR118" i="2"/>
  <c r="GK118" i="2"/>
  <c r="GH118" i="2"/>
  <c r="FL118" i="2"/>
  <c r="FC118" i="2"/>
  <c r="FW118" i="2"/>
  <c r="FP118" i="2"/>
  <c r="FS118" i="2"/>
  <c r="DZ118" i="2"/>
  <c r="DL118" i="2"/>
  <c r="DE118" i="2"/>
  <c r="FX118" i="2"/>
  <c r="EQ118" i="2"/>
  <c r="EH118" i="2"/>
  <c r="CJ118" i="2"/>
  <c r="CR118" i="2"/>
  <c r="GG118" i="2"/>
  <c r="FB118" i="2"/>
  <c r="ER118" i="2"/>
  <c r="EU118" i="2"/>
  <c r="EX118" i="2"/>
  <c r="DV118" i="2"/>
  <c r="DM118" i="2"/>
  <c r="DA118" i="2"/>
  <c r="EG118" i="2"/>
  <c r="DW118" i="2"/>
  <c r="EC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/>
  <c r="L119" i="2"/>
  <c r="DI117" i="2"/>
  <c r="GO117" i="2"/>
  <c r="EY117" i="2"/>
  <c r="HD119" i="2"/>
  <c r="HC119" i="2"/>
  <c r="HG119" i="2"/>
  <c r="HE119" i="2"/>
  <c r="GI119" i="2"/>
  <c r="GJ119" i="2"/>
  <c r="ES119" i="2"/>
  <c r="ET119" i="2"/>
  <c r="FO119" i="2"/>
  <c r="FM119" i="2"/>
  <c r="FR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F119" i="2"/>
  <c r="GK119" i="2"/>
  <c r="HB119" i="2"/>
  <c r="GS119" i="2"/>
  <c r="GG119" i="2"/>
  <c r="FX119" i="2"/>
  <c r="GR119" i="2"/>
  <c r="GH119" i="2"/>
  <c r="FL119" i="2"/>
  <c r="FC119" i="2"/>
  <c r="FW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/>
  <c r="L120" i="2"/>
  <c r="EY118" i="2"/>
  <c r="ED118" i="2"/>
  <c r="HD120" i="2"/>
  <c r="FO120" i="2"/>
  <c r="FM120" i="2"/>
  <c r="FR120" i="2"/>
  <c r="GJ120" i="2"/>
  <c r="GI120" i="2"/>
  <c r="HE120" i="2"/>
  <c r="HC120" i="2"/>
  <c r="HH120" i="2"/>
  <c r="ES120" i="2"/>
  <c r="DX120" i="2"/>
  <c r="FN120" i="2"/>
  <c r="FQ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F120" i="2"/>
  <c r="HI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U120" i="2"/>
  <c r="EX120" i="2"/>
  <c r="DV120" i="2"/>
  <c r="DM120" i="2"/>
  <c r="DA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/>
  <c r="L121" i="2"/>
  <c r="DI119" i="2"/>
  <c r="HJ119" i="2"/>
  <c r="GO119" i="2"/>
  <c r="CN119" i="2"/>
  <c r="ED119" i="2"/>
  <c r="HE121" i="2"/>
  <c r="GJ121" i="2"/>
  <c r="FO121" i="2"/>
  <c r="FM121" i="2"/>
  <c r="FR121" i="2"/>
  <c r="HD121" i="2"/>
  <c r="FN121" i="2"/>
  <c r="GI121" i="2"/>
  <c r="ES121" i="2"/>
  <c r="DX121" i="2"/>
  <c r="DW121" i="2"/>
  <c r="EA121" i="2"/>
  <c r="CH121" i="2"/>
  <c r="AS121" i="2"/>
  <c r="CI121" i="2"/>
  <c r="BM121" i="2"/>
  <c r="X121" i="2"/>
  <c r="ET121" i="2"/>
  <c r="DY121" i="2"/>
  <c r="EB121" i="2"/>
  <c r="AR121" i="2"/>
  <c r="DD121" i="2"/>
  <c r="DC121" i="2"/>
  <c r="BN121" i="2"/>
  <c r="W121" i="2"/>
  <c r="HF121" i="2"/>
  <c r="GR121" i="2"/>
  <c r="GK121" i="2"/>
  <c r="FW121" i="2"/>
  <c r="HC121" i="2"/>
  <c r="HI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/>
  <c r="L122" i="2"/>
  <c r="HD122" i="2"/>
  <c r="HE122" i="2"/>
  <c r="HC122" i="2"/>
  <c r="HH122" i="2"/>
  <c r="GI122" i="2"/>
  <c r="GJ122" i="2"/>
  <c r="ET122" i="2"/>
  <c r="ER122" i="2"/>
  <c r="EW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F122" i="2"/>
  <c r="HI122" i="2"/>
  <c r="HB122" i="2"/>
  <c r="GS122" i="2"/>
  <c r="GR122" i="2"/>
  <c r="GH122" i="2"/>
  <c r="FL122" i="2"/>
  <c r="FC122" i="2"/>
  <c r="GK122" i="2"/>
  <c r="FW122" i="2"/>
  <c r="FM122" i="2"/>
  <c r="FP122" i="2"/>
  <c r="FS122" i="2"/>
  <c r="DZ122" i="2"/>
  <c r="DL122" i="2"/>
  <c r="DE122" i="2"/>
  <c r="EQ122" i="2"/>
  <c r="EH122" i="2"/>
  <c r="CJ122" i="2"/>
  <c r="CR122" i="2"/>
  <c r="FX122" i="2"/>
  <c r="FB122" i="2"/>
  <c r="DV122" i="2"/>
  <c r="DM122" i="2"/>
  <c r="DA122" i="2"/>
  <c r="GG122" i="2"/>
  <c r="DW122" i="2"/>
  <c r="EC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/>
  <c r="L123" i="2"/>
  <c r="HD123" i="2"/>
  <c r="HE123" i="2"/>
  <c r="HC123" i="2"/>
  <c r="HH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/>
  <c r="L124" i="2"/>
  <c r="EY122" i="2"/>
  <c r="ED122" i="2"/>
  <c r="FT122" i="2"/>
  <c r="HD124" i="2"/>
  <c r="HC124" i="2"/>
  <c r="HG124" i="2"/>
  <c r="HE124" i="2"/>
  <c r="HH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R124" i="2"/>
  <c r="EW124" i="2"/>
  <c r="W124" i="2"/>
  <c r="X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U124" i="2"/>
  <c r="EX124" i="2"/>
  <c r="DV124" i="2"/>
  <c r="DM124" i="2"/>
  <c r="DA124" i="2"/>
  <c r="EG124" i="2"/>
  <c r="DW124" i="2"/>
  <c r="DB124" i="2"/>
  <c r="FM124" i="2"/>
  <c r="FS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Z125" i="2"/>
  <c r="EC125" i="2"/>
  <c r="DB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/>
  <c r="L126" i="2"/>
  <c r="DI124" i="2"/>
  <c r="HD126" i="2"/>
  <c r="HC126" i="2"/>
  <c r="HG126" i="2"/>
  <c r="HE126" i="2"/>
  <c r="GI126" i="2"/>
  <c r="GJ126" i="2"/>
  <c r="ET126" i="2"/>
  <c r="FO126" i="2"/>
  <c r="FN126" i="2"/>
  <c r="ES126" i="2"/>
  <c r="DX126" i="2"/>
  <c r="DW126" i="2"/>
  <c r="EA126" i="2"/>
  <c r="DD126" i="2"/>
  <c r="BN126" i="2"/>
  <c r="CH126" i="2"/>
  <c r="AS126" i="2"/>
  <c r="W126" i="2"/>
  <c r="CI126" i="2"/>
  <c r="BM126" i="2"/>
  <c r="X126" i="2"/>
  <c r="DC126" i="2"/>
  <c r="DY126" i="2"/>
  <c r="AR126" i="2"/>
  <c r="HF126" i="2"/>
  <c r="HB126" i="2"/>
  <c r="GS126" i="2"/>
  <c r="GR126" i="2"/>
  <c r="GH126" i="2"/>
  <c r="FL126" i="2"/>
  <c r="FC126" i="2"/>
  <c r="FW126" i="2"/>
  <c r="FM126" i="2"/>
  <c r="FP126" i="2"/>
  <c r="FS126" i="2"/>
  <c r="GK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R127" i="2"/>
  <c r="EV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HI127" i="2"/>
  <c r="GK127" i="2"/>
  <c r="HB127" i="2"/>
  <c r="GS127" i="2"/>
  <c r="GG127" i="2"/>
  <c r="FX127" i="2"/>
  <c r="GH127" i="2"/>
  <c r="FL127" i="2"/>
  <c r="FC127" i="2"/>
  <c r="FW127" i="2"/>
  <c r="FM127" i="2"/>
  <c r="FP127" i="2"/>
  <c r="FS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/>
  <c r="L128" i="2"/>
  <c r="EY126" i="2"/>
  <c r="FT126" i="2"/>
  <c r="CN126" i="2"/>
  <c r="ED126" i="2"/>
  <c r="GO126" i="2"/>
  <c r="HD128" i="2"/>
  <c r="HC128" i="2"/>
  <c r="HG128" i="2"/>
  <c r="HE128" i="2"/>
  <c r="FO128" i="2"/>
  <c r="GJ128" i="2"/>
  <c r="GI128" i="2"/>
  <c r="ES128" i="2"/>
  <c r="ER128" i="2"/>
  <c r="EV128" i="2"/>
  <c r="DX128" i="2"/>
  <c r="FN128" i="2"/>
  <c r="ET128" i="2"/>
  <c r="DY128" i="2"/>
  <c r="DW128" i="2"/>
  <c r="EB128" i="2"/>
  <c r="CI128" i="2"/>
  <c r="BM128" i="2"/>
  <c r="DC128" i="2"/>
  <c r="AR128" i="2"/>
  <c r="CH128" i="2"/>
  <c r="DD128" i="2"/>
  <c r="BN128" i="2"/>
  <c r="AS128" i="2"/>
  <c r="X128" i="2"/>
  <c r="W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U128" i="2"/>
  <c r="EX128" i="2"/>
  <c r="DV128" i="2"/>
  <c r="DM128" i="2"/>
  <c r="DA128" i="2"/>
  <c r="FW128" i="2"/>
  <c r="EG128" i="2"/>
  <c r="DB128" i="2"/>
  <c r="DZ128" i="2"/>
  <c r="DL128" i="2"/>
  <c r="DE128" i="2"/>
  <c r="FM128" i="2"/>
  <c r="FS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R129" i="2"/>
  <c r="EV129" i="2"/>
  <c r="DX129" i="2"/>
  <c r="AR129" i="2"/>
  <c r="DD129" i="2"/>
  <c r="DC129" i="2"/>
  <c r="W129" i="2"/>
  <c r="BN129" i="2"/>
  <c r="HF129" i="2"/>
  <c r="HC129" i="2"/>
  <c r="HI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/>
  <c r="L130" i="2"/>
  <c r="GO128" i="2"/>
  <c r="FT128" i="2"/>
  <c r="CN128" i="2"/>
  <c r="DI128" i="2"/>
  <c r="ED128" i="2"/>
  <c r="EY128" i="2"/>
  <c r="HD130" i="2"/>
  <c r="HC130" i="2"/>
  <c r="HG130" i="2"/>
  <c r="HE130" i="2"/>
  <c r="HH130" i="2"/>
  <c r="GI130" i="2"/>
  <c r="GJ130" i="2"/>
  <c r="ET130" i="2"/>
  <c r="ER130" i="2"/>
  <c r="EW130" i="2"/>
  <c r="FN130" i="2"/>
  <c r="DD130" i="2"/>
  <c r="BN130" i="2"/>
  <c r="CH130" i="2"/>
  <c r="AS130" i="2"/>
  <c r="DY130" i="2"/>
  <c r="DW130" i="2"/>
  <c r="EB130" i="2"/>
  <c r="DC130" i="2"/>
  <c r="W130" i="2"/>
  <c r="FO130" i="2"/>
  <c r="X130" i="2"/>
  <c r="ES130" i="2"/>
  <c r="DX130" i="2"/>
  <c r="CI130" i="2"/>
  <c r="AR130" i="2"/>
  <c r="BM130" i="2"/>
  <c r="HF130" i="2"/>
  <c r="HI130" i="2"/>
  <c r="HB130" i="2"/>
  <c r="GS130" i="2"/>
  <c r="GR130" i="2"/>
  <c r="GH130" i="2"/>
  <c r="FL130" i="2"/>
  <c r="FC130" i="2"/>
  <c r="FW130" i="2"/>
  <c r="FM130" i="2"/>
  <c r="FP130" i="2"/>
  <c r="FS130" i="2"/>
  <c r="FX130" i="2"/>
  <c r="DZ130" i="2"/>
  <c r="DL130" i="2"/>
  <c r="DE130" i="2"/>
  <c r="GK130" i="2"/>
  <c r="GG130" i="2"/>
  <c r="EQ130" i="2"/>
  <c r="EH130" i="2"/>
  <c r="CJ130" i="2"/>
  <c r="CR130" i="2"/>
  <c r="FB130" i="2"/>
  <c r="EU130" i="2"/>
  <c r="EX130" i="2"/>
  <c r="DV130" i="2"/>
  <c r="DM130" i="2"/>
  <c r="DA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HI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/>
  <c r="L132" i="2"/>
  <c r="AA131" i="2"/>
  <c r="HD132" i="2"/>
  <c r="HC132" i="2"/>
  <c r="HG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/>
  <c r="FB132" i="2"/>
  <c r="ER132" i="2"/>
  <c r="DV132" i="2"/>
  <c r="DM132" i="2"/>
  <c r="DA132" i="2"/>
  <c r="HF132" i="2"/>
  <c r="EU132" i="2"/>
  <c r="EG132" i="2"/>
  <c r="DW132" i="2"/>
  <c r="DZ132" i="2"/>
  <c r="EC132" i="2"/>
  <c r="DB132" i="2"/>
  <c r="FW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/>
  <c r="L133" i="2"/>
  <c r="FT131" i="2"/>
  <c r="EY131" i="2"/>
  <c r="HJ131" i="2"/>
  <c r="HE133" i="2"/>
  <c r="HC133" i="2"/>
  <c r="HH133" i="2"/>
  <c r="GJ133" i="2"/>
  <c r="GI133" i="2"/>
  <c r="HD133" i="2"/>
  <c r="FO133" i="2"/>
  <c r="FN133" i="2"/>
  <c r="ET133" i="2"/>
  <c r="ER133" i="2"/>
  <c r="EW133" i="2"/>
  <c r="ES133" i="2"/>
  <c r="EV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/>
  <c r="L134" i="2"/>
  <c r="GO132" i="2"/>
  <c r="HJ132" i="2"/>
  <c r="EY132" i="2"/>
  <c r="HD134" i="2"/>
  <c r="HC134" i="2"/>
  <c r="HG134" i="2"/>
  <c r="HE134" i="2"/>
  <c r="GI134" i="2"/>
  <c r="GJ134" i="2"/>
  <c r="ET134" i="2"/>
  <c r="ER134" i="2"/>
  <c r="EW134" i="2"/>
  <c r="FO134" i="2"/>
  <c r="FN134" i="2"/>
  <c r="ES134" i="2"/>
  <c r="EV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F134" i="2"/>
  <c r="HI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R135" i="2"/>
  <c r="EW135" i="2"/>
  <c r="FO135" i="2"/>
  <c r="FN135" i="2"/>
  <c r="DY135" i="2"/>
  <c r="DC135" i="2"/>
  <c r="DD135" i="2"/>
  <c r="BN135" i="2"/>
  <c r="DX135" i="2"/>
  <c r="DW135" i="2"/>
  <c r="EA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X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/>
  <c r="L137" i="2"/>
  <c r="FT135" i="2"/>
  <c r="EY135" i="2"/>
  <c r="DI135" i="2"/>
  <c r="ED135" i="2"/>
  <c r="CN135" i="2"/>
  <c r="GO135" i="2"/>
  <c r="HJ135" i="2"/>
  <c r="HE137" i="2"/>
  <c r="HC137" i="2"/>
  <c r="HH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U137" i="2"/>
  <c r="EX137" i="2"/>
  <c r="DV137" i="2"/>
  <c r="DM137" i="2"/>
  <c r="DA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W138" i="2"/>
  <c r="EB138" i="2"/>
  <c r="DD138" i="2"/>
  <c r="BN138" i="2"/>
  <c r="ES138" i="2"/>
  <c r="ER138" i="2"/>
  <c r="EV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DV138" i="2"/>
  <c r="DM138" i="2"/>
  <c r="DA138" i="2"/>
  <c r="GG138" i="2"/>
  <c r="EC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/>
  <c r="L139" i="2"/>
  <c r="CN137" i="2"/>
  <c r="HJ137" i="2"/>
  <c r="DI137" i="2"/>
  <c r="EY137" i="2"/>
  <c r="HE139" i="2"/>
  <c r="HC139" i="2"/>
  <c r="HH139" i="2"/>
  <c r="HD139" i="2"/>
  <c r="GI139" i="2"/>
  <c r="FO139" i="2"/>
  <c r="ES139" i="2"/>
  <c r="GJ139" i="2"/>
  <c r="ET139" i="2"/>
  <c r="ER139" i="2"/>
  <c r="EW139" i="2"/>
  <c r="DY139" i="2"/>
  <c r="DW139" i="2"/>
  <c r="EB139" i="2"/>
  <c r="FN139" i="2"/>
  <c r="DC139" i="2"/>
  <c r="DD139" i="2"/>
  <c r="BN139" i="2"/>
  <c r="CI139" i="2"/>
  <c r="BM139" i="2"/>
  <c r="AS139" i="2"/>
  <c r="DX139" i="2"/>
  <c r="EA139" i="2"/>
  <c r="W139" i="2"/>
  <c r="CH139" i="2"/>
  <c r="X139" i="2"/>
  <c r="AR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P139" i="2"/>
  <c r="FS139" i="2"/>
  <c r="EU139" i="2"/>
  <c r="EG139" i="2"/>
  <c r="DB139" i="2"/>
  <c r="DZ139" i="2"/>
  <c r="DL139" i="2"/>
  <c r="DE139" i="2"/>
  <c r="EQ139" i="2"/>
  <c r="EH139" i="2"/>
  <c r="CJ139" i="2"/>
  <c r="C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/>
  <c r="L140" i="2"/>
  <c r="EY138" i="2"/>
  <c r="HD140" i="2"/>
  <c r="HC140" i="2"/>
  <c r="HG140" i="2"/>
  <c r="HE140" i="2"/>
  <c r="HH140" i="2"/>
  <c r="FO140" i="2"/>
  <c r="FM140" i="2"/>
  <c r="FR140" i="2"/>
  <c r="GI140" i="2"/>
  <c r="ES140" i="2"/>
  <c r="DX140" i="2"/>
  <c r="CI140" i="2"/>
  <c r="BM140" i="2"/>
  <c r="GJ140" i="2"/>
  <c r="FN140" i="2"/>
  <c r="DY140" i="2"/>
  <c r="DW140" i="2"/>
  <c r="EB140" i="2"/>
  <c r="DC140" i="2"/>
  <c r="ET140" i="2"/>
  <c r="DD140" i="2"/>
  <c r="CH140" i="2"/>
  <c r="BN140" i="2"/>
  <c r="AR140" i="2"/>
  <c r="AS140" i="2"/>
  <c r="W140" i="2"/>
  <c r="X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U140" i="2"/>
  <c r="EX140" i="2"/>
  <c r="DV140" i="2"/>
  <c r="DM140" i="2"/>
  <c r="DA140" i="2"/>
  <c r="EG140" i="2"/>
  <c r="DZ140" i="2"/>
  <c r="EC140" i="2"/>
  <c r="DB140" i="2"/>
  <c r="FS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/>
  <c r="L141" i="2"/>
  <c r="GO139" i="2"/>
  <c r="CN139" i="2"/>
  <c r="HJ139" i="2"/>
  <c r="DI139" i="2"/>
  <c r="HE141" i="2"/>
  <c r="HC141" i="2"/>
  <c r="HH141" i="2"/>
  <c r="GJ141" i="2"/>
  <c r="FO141" i="2"/>
  <c r="FN141" i="2"/>
  <c r="GI141" i="2"/>
  <c r="ET141" i="2"/>
  <c r="ES141" i="2"/>
  <c r="HD141" i="2"/>
  <c r="HG141" i="2"/>
  <c r="CH141" i="2"/>
  <c r="CI141" i="2"/>
  <c r="BM141" i="2"/>
  <c r="DY141" i="2"/>
  <c r="DW141" i="2"/>
  <c r="EB141" i="2"/>
  <c r="X141" i="2"/>
  <c r="DD141" i="2"/>
  <c r="DC141" i="2"/>
  <c r="BN141" i="2"/>
  <c r="AR141" i="2"/>
  <c r="DX141" i="2"/>
  <c r="EA141" i="2"/>
  <c r="AS141" i="2"/>
  <c r="W141" i="2"/>
  <c r="HF141" i="2"/>
  <c r="GR141" i="2"/>
  <c r="GK141" i="2"/>
  <c r="HB141" i="2"/>
  <c r="GS141" i="2"/>
  <c r="FW141" i="2"/>
  <c r="FM141" i="2"/>
  <c r="FP141" i="2"/>
  <c r="FS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/>
  <c r="L142" i="2"/>
  <c r="FT140" i="2"/>
  <c r="DI140" i="2"/>
  <c r="CN140" i="2"/>
  <c r="GO140" i="2"/>
  <c r="EY140" i="2"/>
  <c r="ED140" i="2"/>
  <c r="HJ140" i="2"/>
  <c r="HD142" i="2"/>
  <c r="HC142" i="2"/>
  <c r="HG142" i="2"/>
  <c r="HE142" i="2"/>
  <c r="GJ142" i="2"/>
  <c r="ET142" i="2"/>
  <c r="ER142" i="2"/>
  <c r="EW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DV142" i="2"/>
  <c r="DM142" i="2"/>
  <c r="DA142" i="2"/>
  <c r="FX142" i="2"/>
  <c r="DW142" i="2"/>
  <c r="EC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W143" i="2"/>
  <c r="EA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P143" i="2"/>
  <c r="FS143" i="2"/>
  <c r="GR143" i="2"/>
  <c r="EU143" i="2"/>
  <c r="EG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/>
  <c r="L144" i="2"/>
  <c r="HD144" i="2"/>
  <c r="HC144" i="2"/>
  <c r="HG144" i="2"/>
  <c r="HE144" i="2"/>
  <c r="HH144" i="2"/>
  <c r="FO144" i="2"/>
  <c r="FM144" i="2"/>
  <c r="FR144" i="2"/>
  <c r="GJ144" i="2"/>
  <c r="GI144" i="2"/>
  <c r="ES144" i="2"/>
  <c r="DX144" i="2"/>
  <c r="DW144" i="2"/>
  <c r="EA144" i="2"/>
  <c r="FN144" i="2"/>
  <c r="ET144" i="2"/>
  <c r="DY144" i="2"/>
  <c r="EB144" i="2"/>
  <c r="CI144" i="2"/>
  <c r="BM144" i="2"/>
  <c r="DC144" i="2"/>
  <c r="AR144" i="2"/>
  <c r="AS144" i="2"/>
  <c r="DD144" i="2"/>
  <c r="CH144" i="2"/>
  <c r="BN144" i="2"/>
  <c r="X144" i="2"/>
  <c r="W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U144" i="2"/>
  <c r="EX144" i="2"/>
  <c r="DV144" i="2"/>
  <c r="DM144" i="2"/>
  <c r="DA144" i="2"/>
  <c r="FW144" i="2"/>
  <c r="EG144" i="2"/>
  <c r="DB144" i="2"/>
  <c r="DZ144" i="2"/>
  <c r="DL144" i="2"/>
  <c r="DE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/>
  <c r="L145" i="2"/>
  <c r="HJ143" i="2"/>
  <c r="CN143" i="2"/>
  <c r="FT143" i="2"/>
  <c r="HE145" i="2"/>
  <c r="HC145" i="2"/>
  <c r="HH145" i="2"/>
  <c r="HD145" i="2"/>
  <c r="HG145" i="2"/>
  <c r="GJ145" i="2"/>
  <c r="FO145" i="2"/>
  <c r="FM145" i="2"/>
  <c r="FR145" i="2"/>
  <c r="FN145" i="2"/>
  <c r="GI145" i="2"/>
  <c r="ET145" i="2"/>
  <c r="CH145" i="2"/>
  <c r="DY145" i="2"/>
  <c r="DW145" i="2"/>
  <c r="EB145" i="2"/>
  <c r="CI145" i="2"/>
  <c r="BM145" i="2"/>
  <c r="X145" i="2"/>
  <c r="AR145" i="2"/>
  <c r="ES145" i="2"/>
  <c r="BN145" i="2"/>
  <c r="AS145" i="2"/>
  <c r="W145" i="2"/>
  <c r="DC145" i="2"/>
  <c r="DX145" i="2"/>
  <c r="EA145" i="2"/>
  <c r="DD145" i="2"/>
  <c r="HF145" i="2"/>
  <c r="GR145" i="2"/>
  <c r="GK145" i="2"/>
  <c r="FW145" i="2"/>
  <c r="HB145" i="2"/>
  <c r="GS145" i="2"/>
  <c r="FP145" i="2"/>
  <c r="GG145" i="2"/>
  <c r="FX145" i="2"/>
  <c r="EQ145" i="2"/>
  <c r="EH145" i="2"/>
  <c r="CJ145" i="2"/>
  <c r="FB145" i="2"/>
  <c r="ER145" i="2"/>
  <c r="EU145" i="2"/>
  <c r="EX145" i="2"/>
  <c r="DV145" i="2"/>
  <c r="DM145" i="2"/>
  <c r="DA145" i="2"/>
  <c r="GH145" i="2"/>
  <c r="FL145" i="2"/>
  <c r="FC145" i="2"/>
  <c r="EG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/>
  <c r="L146" i="2"/>
  <c r="ED144" i="2"/>
  <c r="DI144" i="2"/>
  <c r="HD146" i="2"/>
  <c r="HC146" i="2"/>
  <c r="HG146" i="2"/>
  <c r="HE146" i="2"/>
  <c r="HH146" i="2"/>
  <c r="GJ146" i="2"/>
  <c r="GI146" i="2"/>
  <c r="ET146" i="2"/>
  <c r="FN146" i="2"/>
  <c r="DD146" i="2"/>
  <c r="BN146" i="2"/>
  <c r="FO146" i="2"/>
  <c r="FM146" i="2"/>
  <c r="FR146" i="2"/>
  <c r="CH146" i="2"/>
  <c r="ES146" i="2"/>
  <c r="DX146" i="2"/>
  <c r="DW146" i="2"/>
  <c r="EA146" i="2"/>
  <c r="DC146" i="2"/>
  <c r="W146" i="2"/>
  <c r="X146" i="2"/>
  <c r="DY146" i="2"/>
  <c r="BM146" i="2"/>
  <c r="AR146" i="2"/>
  <c r="CI146" i="2"/>
  <c r="AS146" i="2"/>
  <c r="HF146" i="2"/>
  <c r="HI146" i="2"/>
  <c r="HB146" i="2"/>
  <c r="GS146" i="2"/>
  <c r="GR146" i="2"/>
  <c r="GH146" i="2"/>
  <c r="FL146" i="2"/>
  <c r="FC146" i="2"/>
  <c r="FW146" i="2"/>
  <c r="FP146" i="2"/>
  <c r="FS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/>
  <c r="L147" i="2"/>
  <c r="HE147" i="2"/>
  <c r="HD147" i="2"/>
  <c r="GI147" i="2"/>
  <c r="FO147" i="2"/>
  <c r="ES147" i="2"/>
  <c r="ET147" i="2"/>
  <c r="ER147" i="2"/>
  <c r="EW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X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/>
  <c r="L149" i="2"/>
  <c r="AA148" i="2"/>
  <c r="ED147" i="2"/>
  <c r="DI147" i="2"/>
  <c r="GO147" i="2"/>
  <c r="EY147" i="2"/>
  <c r="HE149" i="2"/>
  <c r="HC149" i="2"/>
  <c r="HH149" i="2"/>
  <c r="GJ149" i="2"/>
  <c r="HD149" i="2"/>
  <c r="HG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U149" i="2"/>
  <c r="EX149" i="2"/>
  <c r="DV149" i="2"/>
  <c r="DM149" i="2"/>
  <c r="DA149" i="2"/>
  <c r="EG149" i="2"/>
  <c r="DW149" i="2"/>
  <c r="DZ149" i="2"/>
  <c r="EC149" i="2"/>
  <c r="DB149" i="2"/>
  <c r="GH149" i="2"/>
  <c r="FL149" i="2"/>
  <c r="FC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/>
  <c r="L150" i="2"/>
  <c r="AA149" i="2"/>
  <c r="HJ148" i="2"/>
  <c r="HD150" i="2"/>
  <c r="HC150" i="2"/>
  <c r="HG150" i="2"/>
  <c r="HE150" i="2"/>
  <c r="HH150" i="2"/>
  <c r="GJ150" i="2"/>
  <c r="ET150" i="2"/>
  <c r="FN150" i="2"/>
  <c r="FO150" i="2"/>
  <c r="GI150" i="2"/>
  <c r="ES150" i="2"/>
  <c r="ER150" i="2"/>
  <c r="EV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F150" i="2"/>
  <c r="HI150" i="2"/>
  <c r="HB150" i="2"/>
  <c r="GS150" i="2"/>
  <c r="GR150" i="2"/>
  <c r="GK150" i="2"/>
  <c r="GH150" i="2"/>
  <c r="FL150" i="2"/>
  <c r="FC150" i="2"/>
  <c r="FW150" i="2"/>
  <c r="FM150" i="2"/>
  <c r="FP150" i="2"/>
  <c r="FS150" i="2"/>
  <c r="DZ150" i="2"/>
  <c r="DL150" i="2"/>
  <c r="DE150" i="2"/>
  <c r="FX150" i="2"/>
  <c r="EQ150" i="2"/>
  <c r="EH150" i="2"/>
  <c r="CJ150" i="2"/>
  <c r="CR150" i="2"/>
  <c r="GG150" i="2"/>
  <c r="FB150" i="2"/>
  <c r="DV150" i="2"/>
  <c r="DM150" i="2"/>
  <c r="DA150" i="2"/>
  <c r="EG150" i="2"/>
  <c r="EU150" i="2"/>
  <c r="DW150" i="2"/>
  <c r="EC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/>
  <c r="L151" i="2"/>
  <c r="AA150" i="2"/>
  <c r="DI149" i="2"/>
  <c r="EY149" i="2"/>
  <c r="HJ149" i="2"/>
  <c r="ED149" i="2"/>
  <c r="GO149" i="2"/>
  <c r="HE151" i="2"/>
  <c r="GJ151" i="2"/>
  <c r="GI151" i="2"/>
  <c r="ES151" i="2"/>
  <c r="ER151" i="2"/>
  <c r="EV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Z151" i="2"/>
  <c r="EC151" i="2"/>
  <c r="DB151" i="2"/>
  <c r="DL151" i="2"/>
  <c r="DE151" i="2"/>
  <c r="FP151" i="2"/>
  <c r="EQ151" i="2"/>
  <c r="EH151" i="2"/>
  <c r="CJ151" i="2"/>
  <c r="CR151" i="2"/>
  <c r="DV151" i="2"/>
  <c r="FB151" i="2"/>
  <c r="DA151" i="2"/>
  <c r="EX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/>
  <c r="T26" i="6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/>
  <c r="L152" i="2"/>
  <c r="CN150" i="2"/>
  <c r="ED150" i="2"/>
  <c r="DI150" i="2"/>
  <c r="HD152" i="2"/>
  <c r="GJ152" i="2"/>
  <c r="GI152" i="2"/>
  <c r="FO152" i="2"/>
  <c r="ES152" i="2"/>
  <c r="ER152" i="2"/>
  <c r="EV152" i="2"/>
  <c r="DX152" i="2"/>
  <c r="FN152" i="2"/>
  <c r="ET152" i="2"/>
  <c r="CI152" i="2"/>
  <c r="BM152" i="2"/>
  <c r="HE152" i="2"/>
  <c r="DC152" i="2"/>
  <c r="DY152" i="2"/>
  <c r="DW152" i="2"/>
  <c r="EB152" i="2"/>
  <c r="AR152" i="2"/>
  <c r="DD152" i="2"/>
  <c r="CH152" i="2"/>
  <c r="BN152" i="2"/>
  <c r="AS152" i="2"/>
  <c r="X152" i="2"/>
  <c r="W152" i="2"/>
  <c r="HC152" i="2"/>
  <c r="HF152" i="2"/>
  <c r="HI152" i="2"/>
  <c r="GR152" i="2"/>
  <c r="GK152" i="2"/>
  <c r="HB152" i="2"/>
  <c r="GS152" i="2"/>
  <c r="FP152" i="2"/>
  <c r="GG152" i="2"/>
  <c r="FX152" i="2"/>
  <c r="GH152" i="2"/>
  <c r="FL152" i="2"/>
  <c r="FC152" i="2"/>
  <c r="FB152" i="2"/>
  <c r="DV152" i="2"/>
  <c r="DM152" i="2"/>
  <c r="DA152" i="2"/>
  <c r="FM152" i="2"/>
  <c r="EU152" i="2"/>
  <c r="EG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/>
  <c r="L153" i="2"/>
  <c r="FT151" i="2"/>
  <c r="DI151" i="2"/>
  <c r="HE153" i="2"/>
  <c r="HD153" i="2"/>
  <c r="GJ153" i="2"/>
  <c r="FN153" i="2"/>
  <c r="FO153" i="2"/>
  <c r="ES153" i="2"/>
  <c r="DX153" i="2"/>
  <c r="DW153" i="2"/>
  <c r="EA153" i="2"/>
  <c r="CH153" i="2"/>
  <c r="CI153" i="2"/>
  <c r="BM153" i="2"/>
  <c r="GI153" i="2"/>
  <c r="X153" i="2"/>
  <c r="ET153" i="2"/>
  <c r="DY153" i="2"/>
  <c r="EB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U153" i="2"/>
  <c r="EX153" i="2"/>
  <c r="DV153" i="2"/>
  <c r="DM153" i="2"/>
  <c r="DA153" i="2"/>
  <c r="HB153" i="2"/>
  <c r="GS153" i="2"/>
  <c r="EG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/>
  <c r="GJ154" i="2"/>
  <c r="HE154" i="2"/>
  <c r="HH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/>
  <c r="ED152" i="2"/>
  <c r="FT152" i="2"/>
  <c r="EY152" i="2"/>
  <c r="CN152" i="2"/>
  <c r="GO152" i="2"/>
  <c r="HJ152" i="2"/>
  <c r="DI152" i="2"/>
  <c r="AA153" i="2"/>
  <c r="AB153" i="2"/>
  <c r="AB154" i="2"/>
  <c r="AX150" i="2"/>
  <c r="Z153" i="2"/>
  <c r="AC152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/>
  <c r="GJ155" i="2"/>
  <c r="HE155" i="2"/>
  <c r="HH155" i="2"/>
  <c r="GK155" i="2"/>
  <c r="FB155" i="2"/>
  <c r="HF155" i="2"/>
  <c r="FC155" i="2"/>
  <c r="FW155" i="2"/>
  <c r="FL155" i="2"/>
  <c r="ES155" i="2"/>
  <c r="ER155" i="2"/>
  <c r="EU155" i="2"/>
  <c r="EX155" i="2"/>
  <c r="DW155" i="2"/>
  <c r="ET155" i="2"/>
  <c r="EW155" i="2"/>
  <c r="GI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/>
  <c r="DI154" i="2"/>
  <c r="DI153" i="2"/>
  <c r="FT153" i="2"/>
  <c r="CN153" i="2"/>
  <c r="HJ153" i="2"/>
  <c r="GO153" i="2"/>
  <c r="EY153" i="2"/>
  <c r="ED153" i="2"/>
  <c r="AC153" i="2"/>
  <c r="AX151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F156" i="2"/>
  <c r="HI156" i="2"/>
  <c r="GI156" i="2"/>
  <c r="FP156" i="2"/>
  <c r="HD156" i="2"/>
  <c r="HG156" i="2"/>
  <c r="HE156" i="2"/>
  <c r="HH156" i="2"/>
  <c r="GK156" i="2"/>
  <c r="FB156" i="2"/>
  <c r="FC156" i="2"/>
  <c r="FW156" i="2"/>
  <c r="FL156" i="2"/>
  <c r="GR156" i="2"/>
  <c r="FX156" i="2"/>
  <c r="FM156" i="2"/>
  <c r="FS156" i="2"/>
  <c r="ET156" i="2"/>
  <c r="EU156" i="2"/>
  <c r="DX156" i="2"/>
  <c r="GJ156" i="2"/>
  <c r="EH156" i="2"/>
  <c r="DL156" i="2"/>
  <c r="EQ156" i="2"/>
  <c r="ER156" i="2"/>
  <c r="EX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/>
  <c r="H194" i="2"/>
  <c r="D195" i="2"/>
  <c r="G195" i="2"/>
  <c r="EY155" i="2"/>
  <c r="ED155" i="2"/>
  <c r="AX152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/>
  <c r="GJ157" i="2"/>
  <c r="HE157" i="2"/>
  <c r="HH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DW157" i="2"/>
  <c r="EB157" i="2"/>
  <c r="EG157" i="2"/>
  <c r="EH157" i="2"/>
  <c r="GK157" i="2"/>
  <c r="ER157" i="2"/>
  <c r="EX157" i="2"/>
  <c r="DM157" i="2"/>
  <c r="ES157" i="2"/>
  <c r="ET157" i="2"/>
  <c r="DZ157" i="2"/>
  <c r="EC157" i="2"/>
  <c r="CQ157" i="2"/>
  <c r="BW157" i="2"/>
  <c r="FB157" i="2"/>
  <c r="DX157" i="2"/>
  <c r="EA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/>
  <c r="AX153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/>
  <c r="GJ158" i="2"/>
  <c r="HE158" i="2"/>
  <c r="HH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/>
  <c r="DC158" i="2"/>
  <c r="CI158" i="2"/>
  <c r="DD158" i="2"/>
  <c r="CJ158" i="2"/>
  <c r="BA158" i="2"/>
  <c r="AP158" i="2"/>
  <c r="DE158" i="2"/>
  <c r="ES158" i="2"/>
  <c r="EV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C159" i="2"/>
  <c r="HH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I159" i="2"/>
  <c r="GI159" i="2"/>
  <c r="FP159" i="2"/>
  <c r="EG159" i="2"/>
  <c r="ER159" i="2"/>
  <c r="FL159" i="2"/>
  <c r="ES159" i="2"/>
  <c r="ET159" i="2"/>
  <c r="DW159" i="2"/>
  <c r="DZ159" i="2"/>
  <c r="EC159" i="2"/>
  <c r="FW159" i="2"/>
  <c r="EH159" i="2"/>
  <c r="DY159" i="2"/>
  <c r="DA159" i="2"/>
  <c r="CG159" i="2"/>
  <c r="EQ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/>
  <c r="FS159" i="2"/>
  <c r="EX159" i="2"/>
  <c r="EV159" i="2"/>
  <c r="EB159" i="2"/>
  <c r="ED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C160" i="2"/>
  <c r="HH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I160" i="2"/>
  <c r="GI160" i="2"/>
  <c r="FP160" i="2"/>
  <c r="HD160" i="2"/>
  <c r="HG160" i="2"/>
  <c r="GJ160" i="2"/>
  <c r="EH160" i="2"/>
  <c r="ET160" i="2"/>
  <c r="DL160" i="2"/>
  <c r="FM160" i="2"/>
  <c r="FS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/>
  <c r="AX157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P161" i="2"/>
  <c r="FS161" i="2"/>
  <c r="GS161" i="2"/>
  <c r="HB161" i="2"/>
  <c r="GH161" i="2"/>
  <c r="FO161" i="2"/>
  <c r="HC161" i="2"/>
  <c r="GI161" i="2"/>
  <c r="HD161" i="2"/>
  <c r="HG161" i="2"/>
  <c r="GJ161" i="2"/>
  <c r="HE161" i="2"/>
  <c r="HH161" i="2"/>
  <c r="GK161" i="2"/>
  <c r="FB161" i="2"/>
  <c r="EQ161" i="2"/>
  <c r="DM161" i="2"/>
  <c r="EG161" i="2"/>
  <c r="ER161" i="2"/>
  <c r="EU161" i="2"/>
  <c r="EX161" i="2"/>
  <c r="DY161" i="2"/>
  <c r="DW161" i="2"/>
  <c r="EB161" i="2"/>
  <c r="ET161" i="2"/>
  <c r="DC161" i="2"/>
  <c r="CI161" i="2"/>
  <c r="GG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X161" i="2"/>
  <c r="EA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/>
  <c r="H199" i="2"/>
  <c r="AX158" i="2"/>
  <c r="D200" i="2"/>
  <c r="G200" i="2"/>
  <c r="AW161" i="2"/>
  <c r="EC161" i="2"/>
  <c r="EW161" i="2"/>
  <c r="HI161" i="2"/>
  <c r="GN161" i="2"/>
  <c r="DH161" i="2"/>
  <c r="DG161" i="2"/>
  <c r="DF161" i="2"/>
  <c r="DI161" i="2"/>
  <c r="FR161" i="2"/>
  <c r="FQ161" i="2"/>
  <c r="CN160" i="2"/>
  <c r="GL161" i="2"/>
  <c r="GM161" i="2"/>
  <c r="EV161" i="2"/>
  <c r="EY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/>
  <c r="GJ162" i="2"/>
  <c r="HE162" i="2"/>
  <c r="HH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/>
  <c r="DZ162" i="2"/>
  <c r="DL162" i="2"/>
  <c r="DD162" i="2"/>
  <c r="CJ162" i="2"/>
  <c r="DM162" i="2"/>
  <c r="DE162" i="2"/>
  <c r="DX162" i="2"/>
  <c r="DC162" i="2"/>
  <c r="DY162" i="2"/>
  <c r="DW162" i="2"/>
  <c r="EB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EC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/>
  <c r="AX159" i="2"/>
  <c r="ED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F163" i="2"/>
  <c r="HI163" i="2"/>
  <c r="HD163" i="2"/>
  <c r="HG163" i="2"/>
  <c r="GJ163" i="2"/>
  <c r="HE163" i="2"/>
  <c r="HH163" i="2"/>
  <c r="GK163" i="2"/>
  <c r="FB163" i="2"/>
  <c r="FC163" i="2"/>
  <c r="FW163" i="2"/>
  <c r="FL163" i="2"/>
  <c r="ES163" i="2"/>
  <c r="ER163" i="2"/>
  <c r="EV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/>
  <c r="DA163" i="2"/>
  <c r="CG163" i="2"/>
  <c r="DY163" i="2"/>
  <c r="EB163" i="2"/>
  <c r="DB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/>
  <c r="EY162" i="2"/>
  <c r="AX160" i="2"/>
  <c r="FS163" i="2"/>
  <c r="EC163" i="2"/>
  <c r="EX163" i="2"/>
  <c r="DH163" i="2"/>
  <c r="EW163" i="2"/>
  <c r="GN163" i="2"/>
  <c r="DF163" i="2"/>
  <c r="DG163" i="2"/>
  <c r="DI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M164" i="2"/>
  <c r="FR164" i="2"/>
  <c r="HC164" i="2"/>
  <c r="GI164" i="2"/>
  <c r="FP164" i="2"/>
  <c r="HD164" i="2"/>
  <c r="HG164" i="2"/>
  <c r="HE164" i="2"/>
  <c r="HH164" i="2"/>
  <c r="GK164" i="2"/>
  <c r="FB164" i="2"/>
  <c r="HF164" i="2"/>
  <c r="FC164" i="2"/>
  <c r="FW164" i="2"/>
  <c r="FL164" i="2"/>
  <c r="GR164" i="2"/>
  <c r="FX164" i="2"/>
  <c r="FS164" i="2"/>
  <c r="ET164" i="2"/>
  <c r="ES164" i="2"/>
  <c r="ER164" i="2"/>
  <c r="EV164" i="2"/>
  <c r="DX164" i="2"/>
  <c r="DW164" i="2"/>
  <c r="EA164" i="2"/>
  <c r="GJ164" i="2"/>
  <c r="EG164" i="2"/>
  <c r="DL164" i="2"/>
  <c r="EQ164" i="2"/>
  <c r="DV164" i="2"/>
  <c r="BV164" i="2"/>
  <c r="EU164" i="2"/>
  <c r="EX164" i="2"/>
  <c r="CQ164" i="2"/>
  <c r="BW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/>
  <c r="ED163" i="2"/>
  <c r="EY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/>
  <c r="GJ165" i="2"/>
  <c r="HE165" i="2"/>
  <c r="HH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DW165" i="2"/>
  <c r="EB165" i="2"/>
  <c r="EG165" i="2"/>
  <c r="GK165" i="2"/>
  <c r="EQ165" i="2"/>
  <c r="DM165" i="2"/>
  <c r="FB165" i="2"/>
  <c r="ES165" i="2"/>
  <c r="CQ165" i="2"/>
  <c r="BW165" i="2"/>
  <c r="ET165" i="2"/>
  <c r="DX165" i="2"/>
  <c r="EA165" i="2"/>
  <c r="CR165" i="2"/>
  <c r="CF165" i="2"/>
  <c r="DD165" i="2"/>
  <c r="EH165" i="2"/>
  <c r="DL165" i="2"/>
  <c r="ER165" i="2"/>
  <c r="EX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/>
  <c r="GJ166" i="2"/>
  <c r="HE166" i="2"/>
  <c r="GK166" i="2"/>
  <c r="FB166" i="2"/>
  <c r="HF166" i="2"/>
  <c r="FW166" i="2"/>
  <c r="FL166" i="2"/>
  <c r="GR166" i="2"/>
  <c r="FX166" i="2"/>
  <c r="FM166" i="2"/>
  <c r="FS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C167" i="2"/>
  <c r="HH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/>
  <c r="HI167" i="2"/>
  <c r="GI167" i="2"/>
  <c r="FP167" i="2"/>
  <c r="EG167" i="2"/>
  <c r="FL167" i="2"/>
  <c r="EQ167" i="2"/>
  <c r="FW167" i="2"/>
  <c r="EU167" i="2"/>
  <c r="DW167" i="2"/>
  <c r="DZ167" i="2"/>
  <c r="EC167" i="2"/>
  <c r="DY167" i="2"/>
  <c r="EB167" i="2"/>
  <c r="DA167" i="2"/>
  <c r="CG167" i="2"/>
  <c r="EH167" i="2"/>
  <c r="DB167" i="2"/>
  <c r="CH167" i="2"/>
  <c r="ES167" i="2"/>
  <c r="DM167" i="2"/>
  <c r="CR167" i="2"/>
  <c r="ET167" i="2"/>
  <c r="DV167" i="2"/>
  <c r="DX167" i="2"/>
  <c r="EA167" i="2"/>
  <c r="DD167" i="2"/>
  <c r="DG167" i="2"/>
  <c r="CJ167" i="2"/>
  <c r="BK167" i="2"/>
  <c r="AR167" i="2"/>
  <c r="DE167" i="2"/>
  <c r="BL167" i="2"/>
  <c r="AS167" i="2"/>
  <c r="BV167" i="2"/>
  <c r="BO167" i="2"/>
  <c r="BB167" i="2"/>
  <c r="ER167" i="2"/>
  <c r="EX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/>
  <c r="GN167" i="2"/>
  <c r="HG167" i="2"/>
  <c r="DI166" i="2"/>
  <c r="DF167" i="2"/>
  <c r="DH167" i="2"/>
  <c r="DI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C168" i="2"/>
  <c r="HH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I168" i="2"/>
  <c r="GI168" i="2"/>
  <c r="FP168" i="2"/>
  <c r="HD168" i="2"/>
  <c r="GJ168" i="2"/>
  <c r="EH168" i="2"/>
  <c r="ES168" i="2"/>
  <c r="ER168" i="2"/>
  <c r="EV168" i="2"/>
  <c r="DL168" i="2"/>
  <c r="FM168" i="2"/>
  <c r="DX168" i="2"/>
  <c r="FX168" i="2"/>
  <c r="EQ168" i="2"/>
  <c r="DZ168" i="2"/>
  <c r="DB168" i="2"/>
  <c r="CH168" i="2"/>
  <c r="DC168" i="2"/>
  <c r="CI168" i="2"/>
  <c r="DE168" i="2"/>
  <c r="EG168" i="2"/>
  <c r="BN168" i="2"/>
  <c r="ET168" i="2"/>
  <c r="EW168" i="2"/>
  <c r="DM168" i="2"/>
  <c r="BV168" i="2"/>
  <c r="BO168" i="2"/>
  <c r="EU168" i="2"/>
  <c r="DV168" i="2"/>
  <c r="CQ168" i="2"/>
  <c r="DW168" i="2"/>
  <c r="EC168" i="2"/>
  <c r="DY168" i="2"/>
  <c r="EB168" i="2"/>
  <c r="DA168" i="2"/>
  <c r="CG168" i="2"/>
  <c r="AQ168" i="2"/>
  <c r="AG168" i="2"/>
  <c r="CR168" i="2"/>
  <c r="BB168" i="2"/>
  <c r="AP168" i="2"/>
  <c r="AR168" i="2"/>
  <c r="DD168" i="2"/>
  <c r="DG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P169" i="2"/>
  <c r="FS169" i="2"/>
  <c r="GS169" i="2"/>
  <c r="HB169" i="2"/>
  <c r="GH169" i="2"/>
  <c r="FO169" i="2"/>
  <c r="HC169" i="2"/>
  <c r="GI169" i="2"/>
  <c r="HD169" i="2"/>
  <c r="GJ169" i="2"/>
  <c r="HE169" i="2"/>
  <c r="HH169" i="2"/>
  <c r="GK169" i="2"/>
  <c r="FB169" i="2"/>
  <c r="EQ169" i="2"/>
  <c r="EU169" i="2"/>
  <c r="DM169" i="2"/>
  <c r="FN169" i="2"/>
  <c r="EH169" i="2"/>
  <c r="DY169" i="2"/>
  <c r="DW169" i="2"/>
  <c r="EB169" i="2"/>
  <c r="GG169" i="2"/>
  <c r="ES169" i="2"/>
  <c r="DC169" i="2"/>
  <c r="CI169" i="2"/>
  <c r="ET169" i="2"/>
  <c r="DL169" i="2"/>
  <c r="DD169" i="2"/>
  <c r="CJ169" i="2"/>
  <c r="DX169" i="2"/>
  <c r="EA169" i="2"/>
  <c r="DZ169" i="2"/>
  <c r="CR169" i="2"/>
  <c r="CF169" i="2"/>
  <c r="BB169" i="2"/>
  <c r="DA169" i="2"/>
  <c r="CG169" i="2"/>
  <c r="DB169" i="2"/>
  <c r="EG169" i="2"/>
  <c r="ER169" i="2"/>
  <c r="EX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F172" i="2"/>
  <c r="HI172" i="2"/>
  <c r="GI172" i="2"/>
  <c r="FP172" i="2"/>
  <c r="HD172" i="2"/>
  <c r="HG172" i="2"/>
  <c r="HE172" i="2"/>
  <c r="GK172" i="2"/>
  <c r="FB172" i="2"/>
  <c r="FC172" i="2"/>
  <c r="FW172" i="2"/>
  <c r="FL172" i="2"/>
  <c r="GR172" i="2"/>
  <c r="FX172" i="2"/>
  <c r="FM172" i="2"/>
  <c r="ET172" i="2"/>
  <c r="ER172" i="2"/>
  <c r="EW172" i="2"/>
  <c r="DX172" i="2"/>
  <c r="DW172" i="2"/>
  <c r="EA172" i="2"/>
  <c r="GJ172" i="2"/>
  <c r="DL172" i="2"/>
  <c r="EH172" i="2"/>
  <c r="DV172" i="2"/>
  <c r="BV172" i="2"/>
  <c r="EQ172" i="2"/>
  <c r="CQ172" i="2"/>
  <c r="BW172" i="2"/>
  <c r="EU172" i="2"/>
  <c r="DM172" i="2"/>
  <c r="DA172" i="2"/>
  <c r="CG172" i="2"/>
  <c r="DY172" i="2"/>
  <c r="EB172" i="2"/>
  <c r="DB172" i="2"/>
  <c r="CH172" i="2"/>
  <c r="BK172" i="2"/>
  <c r="DZ172" i="2"/>
  <c r="DC172" i="2"/>
  <c r="EG172" i="2"/>
  <c r="DE172" i="2"/>
  <c r="BN172" i="2"/>
  <c r="AG172" i="2"/>
  <c r="ES172" i="2"/>
  <c r="EV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/>
  <c r="EX172" i="2"/>
  <c r="FS172" i="2"/>
  <c r="GN172" i="2"/>
  <c r="HH172" i="2"/>
  <c r="HJ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R173" i="2"/>
  <c r="EW173" i="2"/>
  <c r="DY173" i="2"/>
  <c r="DW173" i="2"/>
  <c r="EB173" i="2"/>
  <c r="GK173" i="2"/>
  <c r="EH173" i="2"/>
  <c r="DM173" i="2"/>
  <c r="FB173" i="2"/>
  <c r="EX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/>
  <c r="GJ174" i="2"/>
  <c r="HE174" i="2"/>
  <c r="HH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P175" i="2"/>
  <c r="FS175" i="2"/>
  <c r="GS175" i="2"/>
  <c r="GG175" i="2"/>
  <c r="FN175" i="2"/>
  <c r="HB175" i="2"/>
  <c r="GH175" i="2"/>
  <c r="FO175" i="2"/>
  <c r="HC175" i="2"/>
  <c r="HI175" i="2"/>
  <c r="GI175" i="2"/>
  <c r="EG175" i="2"/>
  <c r="EH175" i="2"/>
  <c r="ET175" i="2"/>
  <c r="ER175" i="2"/>
  <c r="EW175" i="2"/>
  <c r="DW175" i="2"/>
  <c r="DY175" i="2"/>
  <c r="EB175" i="2"/>
  <c r="DA175" i="2"/>
  <c r="CG175" i="2"/>
  <c r="FL175" i="2"/>
  <c r="DZ175" i="2"/>
  <c r="DB175" i="2"/>
  <c r="CH175" i="2"/>
  <c r="FW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/>
  <c r="ED174" i="2"/>
  <c r="AX172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C176" i="2"/>
  <c r="HH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/>
  <c r="DY176" i="2"/>
  <c r="EB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P177" i="2"/>
  <c r="FS177" i="2"/>
  <c r="GS177" i="2"/>
  <c r="HB177" i="2"/>
  <c r="GH177" i="2"/>
  <c r="FO177" i="2"/>
  <c r="HC177" i="2"/>
  <c r="GI177" i="2"/>
  <c r="HD177" i="2"/>
  <c r="GJ177" i="2"/>
  <c r="HE177" i="2"/>
  <c r="HH177" i="2"/>
  <c r="GK177" i="2"/>
  <c r="FB177" i="2"/>
  <c r="EQ177" i="2"/>
  <c r="ET177" i="2"/>
  <c r="ER177" i="2"/>
  <c r="EW177" i="2"/>
  <c r="DM177" i="2"/>
  <c r="FN177" i="2"/>
  <c r="FQ177" i="2"/>
  <c r="EG177" i="2"/>
  <c r="DY177" i="2"/>
  <c r="GG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DZ177" i="2"/>
  <c r="EC177" i="2"/>
  <c r="CR177" i="2"/>
  <c r="DX177" i="2"/>
  <c r="EH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P178" i="2"/>
  <c r="FS178" i="2"/>
  <c r="GS178" i="2"/>
  <c r="GG178" i="2"/>
  <c r="FN178" i="2"/>
  <c r="FQ178" i="2"/>
  <c r="HB178" i="2"/>
  <c r="HC178" i="2"/>
  <c r="GI178" i="2"/>
  <c r="HD178" i="2"/>
  <c r="HG178" i="2"/>
  <c r="GJ178" i="2"/>
  <c r="HE178" i="2"/>
  <c r="HH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/>
  <c r="DL178" i="2"/>
  <c r="DD178" i="2"/>
  <c r="CJ178" i="2"/>
  <c r="EU178" i="2"/>
  <c r="DM178" i="2"/>
  <c r="DE178" i="2"/>
  <c r="EG178" i="2"/>
  <c r="DX178" i="2"/>
  <c r="DW178" i="2"/>
  <c r="EA178" i="2"/>
  <c r="CQ178" i="2"/>
  <c r="EH178" i="2"/>
  <c r="DY178" i="2"/>
  <c r="EB178" i="2"/>
  <c r="ES178" i="2"/>
  <c r="DA178" i="2"/>
  <c r="CG178" i="2"/>
  <c r="BL178" i="2"/>
  <c r="DB178" i="2"/>
  <c r="CH178" i="2"/>
  <c r="BM178" i="2"/>
  <c r="BA178" i="2"/>
  <c r="DC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F179" i="2"/>
  <c r="HI179" i="2"/>
  <c r="HD179" i="2"/>
  <c r="HG179" i="2"/>
  <c r="GJ179" i="2"/>
  <c r="HE179" i="2"/>
  <c r="HH179" i="2"/>
  <c r="GK179" i="2"/>
  <c r="FB179" i="2"/>
  <c r="FC179" i="2"/>
  <c r="FW179" i="2"/>
  <c r="FL179" i="2"/>
  <c r="ES179" i="2"/>
  <c r="ER179" i="2"/>
  <c r="EV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/>
  <c r="EQ179" i="2"/>
  <c r="DY179" i="2"/>
  <c r="EB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/>
  <c r="CG179" i="2"/>
  <c r="W179" i="2"/>
  <c r="AX176" i="2"/>
  <c r="ED178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F180" i="2"/>
  <c r="HI180" i="2"/>
  <c r="GI180" i="2"/>
  <c r="FP180" i="2"/>
  <c r="HD180" i="2"/>
  <c r="HG180" i="2"/>
  <c r="HE180" i="2"/>
  <c r="GK180" i="2"/>
  <c r="FB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/>
  <c r="GJ181" i="2"/>
  <c r="HE181" i="2"/>
  <c r="HF181" i="2"/>
  <c r="FC181" i="2"/>
  <c r="FW181" i="2"/>
  <c r="FL181" i="2"/>
  <c r="GR181" i="2"/>
  <c r="FX181" i="2"/>
  <c r="FM181" i="2"/>
  <c r="FS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/>
  <c r="DW182" i="2"/>
  <c r="DZ182" i="2"/>
  <c r="EC182" i="2"/>
  <c r="CQ182" i="2"/>
  <c r="BL182" i="2"/>
  <c r="AS182" i="2"/>
  <c r="AT182" i="2"/>
  <c r="BW182" i="2"/>
  <c r="BM182" i="2"/>
  <c r="CF182" i="2"/>
  <c r="BN182" i="2"/>
  <c r="Y182" i="2"/>
  <c r="DB182" i="2"/>
  <c r="CI182" i="2"/>
  <c r="BO182" i="2"/>
  <c r="DD182" i="2"/>
  <c r="DG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P183" i="2"/>
  <c r="FS183" i="2"/>
  <c r="GS183" i="2"/>
  <c r="GG183" i="2"/>
  <c r="FN183" i="2"/>
  <c r="HB183" i="2"/>
  <c r="GH183" i="2"/>
  <c r="FO183" i="2"/>
  <c r="HC183" i="2"/>
  <c r="GI183" i="2"/>
  <c r="EG183" i="2"/>
  <c r="FW183" i="2"/>
  <c r="ES183" i="2"/>
  <c r="FL183" i="2"/>
  <c r="EU183" i="2"/>
  <c r="DY183" i="2"/>
  <c r="DW183" i="2"/>
  <c r="EB183" i="2"/>
  <c r="DA183" i="2"/>
  <c r="DZ183" i="2"/>
  <c r="DB183" i="2"/>
  <c r="EQ183" i="2"/>
  <c r="DL183" i="2"/>
  <c r="ER183" i="2"/>
  <c r="DM183" i="2"/>
  <c r="ET183" i="2"/>
  <c r="DV183" i="2"/>
  <c r="CH183" i="2"/>
  <c r="BK183" i="2"/>
  <c r="CQ183" i="2"/>
  <c r="CI183" i="2"/>
  <c r="BL183" i="2"/>
  <c r="DX183" i="2"/>
  <c r="EA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/>
  <c r="GI185" i="2"/>
  <c r="FP185" i="2"/>
  <c r="HD185" i="2"/>
  <c r="HG185" i="2"/>
  <c r="GJ185" i="2"/>
  <c r="HE185" i="2"/>
  <c r="HH185" i="2"/>
  <c r="GK185" i="2"/>
  <c r="FB185" i="2"/>
  <c r="EQ185" i="2"/>
  <c r="FN185" i="2"/>
  <c r="ES185" i="2"/>
  <c r="ER185" i="2"/>
  <c r="EV185" i="2"/>
  <c r="GG185" i="2"/>
  <c r="EH185" i="2"/>
  <c r="DC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/>
  <c r="CR185" i="2"/>
  <c r="CF185" i="2"/>
  <c r="BM185" i="2"/>
  <c r="AT185" i="2"/>
  <c r="ET185" i="2"/>
  <c r="EW185" i="2"/>
  <c r="DY185" i="2"/>
  <c r="EB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/>
  <c r="EX185" i="2"/>
  <c r="FS185" i="2"/>
  <c r="EC185" i="2"/>
  <c r="ED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P186" i="2"/>
  <c r="FS186" i="2"/>
  <c r="GS186" i="2"/>
  <c r="GG186" i="2"/>
  <c r="FN186" i="2"/>
  <c r="HB186" i="2"/>
  <c r="HC186" i="2"/>
  <c r="GI186" i="2"/>
  <c r="HD186" i="2"/>
  <c r="HG186" i="2"/>
  <c r="GJ186" i="2"/>
  <c r="HE186" i="2"/>
  <c r="HH186" i="2"/>
  <c r="GK186" i="2"/>
  <c r="FB186" i="2"/>
  <c r="HF186" i="2"/>
  <c r="FC186" i="2"/>
  <c r="ER186" i="2"/>
  <c r="EU186" i="2"/>
  <c r="FO186" i="2"/>
  <c r="FR186" i="2"/>
  <c r="EH186" i="2"/>
  <c r="GH186" i="2"/>
  <c r="ES186" i="2"/>
  <c r="DL186" i="2"/>
  <c r="DD186" i="2"/>
  <c r="ET186" i="2"/>
  <c r="EW186" i="2"/>
  <c r="DM186" i="2"/>
  <c r="DE186" i="2"/>
  <c r="EG186" i="2"/>
  <c r="DV186" i="2"/>
  <c r="EQ186" i="2"/>
  <c r="DW186" i="2"/>
  <c r="CQ186" i="2"/>
  <c r="BL186" i="2"/>
  <c r="DX186" i="2"/>
  <c r="EA186" i="2"/>
  <c r="CR186" i="2"/>
  <c r="BV186" i="2"/>
  <c r="BM186" i="2"/>
  <c r="BA186" i="2"/>
  <c r="DY186" i="2"/>
  <c r="EB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/>
  <c r="GJ187" i="2"/>
  <c r="HE187" i="2"/>
  <c r="HH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W187" i="2"/>
  <c r="EB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EC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F188" i="2"/>
  <c r="HI188" i="2"/>
  <c r="GI188" i="2"/>
  <c r="FP188" i="2"/>
  <c r="HD188" i="2"/>
  <c r="HG188" i="2"/>
  <c r="HE188" i="2"/>
  <c r="HH188" i="2"/>
  <c r="GK188" i="2"/>
  <c r="FB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/>
  <c r="DY189" i="2"/>
  <c r="EB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/>
  <c r="EY188" i="2"/>
  <c r="AX186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/>
  <c r="GJ190" i="2"/>
  <c r="HE190" i="2"/>
  <c r="HH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R190" i="2"/>
  <c r="EW190" i="2"/>
  <c r="FC190" i="2"/>
  <c r="EH190" i="2"/>
  <c r="FN190" i="2"/>
  <c r="FP190" i="2"/>
  <c r="DX190" i="2"/>
  <c r="CR190" i="2"/>
  <c r="ES190" i="2"/>
  <c r="EV190" i="2"/>
  <c r="DY190" i="2"/>
  <c r="DW190" i="2"/>
  <c r="EB190" i="2"/>
  <c r="DA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C191" i="2"/>
  <c r="HG191" i="2"/>
  <c r="GJ191" i="2"/>
  <c r="HE191" i="2"/>
  <c r="HH191" i="2"/>
  <c r="GK191" i="2"/>
  <c r="HF191" i="2"/>
  <c r="GR191" i="2"/>
  <c r="FX191" i="2"/>
  <c r="GS191" i="2"/>
  <c r="GG191" i="2"/>
  <c r="HB191" i="2"/>
  <c r="GH191" i="2"/>
  <c r="HI191" i="2"/>
  <c r="GI191" i="2"/>
  <c r="FP191" i="2"/>
  <c r="EG191" i="2"/>
  <c r="FC191" i="2"/>
  <c r="FW191" i="2"/>
  <c r="FL191" i="2"/>
  <c r="FM191" i="2"/>
  <c r="FO191" i="2"/>
  <c r="ER191" i="2"/>
  <c r="ET191" i="2"/>
  <c r="EW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C192" i="2"/>
  <c r="HH192" i="2"/>
  <c r="GK192" i="2"/>
  <c r="HF192" i="2"/>
  <c r="FW192" i="2"/>
  <c r="GR192" i="2"/>
  <c r="GS192" i="2"/>
  <c r="GG192" i="2"/>
  <c r="HB192" i="2"/>
  <c r="GH192" i="2"/>
  <c r="HI192" i="2"/>
  <c r="GI192" i="2"/>
  <c r="HD192" i="2"/>
  <c r="HG192" i="2"/>
  <c r="GJ192" i="2"/>
  <c r="EH192" i="2"/>
  <c r="FM192" i="2"/>
  <c r="EG192" i="2"/>
  <c r="FN192" i="2"/>
  <c r="FX192" i="2"/>
  <c r="FO192" i="2"/>
  <c r="ET192" i="2"/>
  <c r="ER192" i="2"/>
  <c r="EW192" i="2"/>
  <c r="FB192" i="2"/>
  <c r="FC192" i="2"/>
  <c r="DZ192" i="2"/>
  <c r="DB192" i="2"/>
  <c r="FL192" i="2"/>
  <c r="DC192" i="2"/>
  <c r="DM192" i="2"/>
  <c r="FP192" i="2"/>
  <c r="DV192" i="2"/>
  <c r="DW192" i="2"/>
  <c r="EC192" i="2"/>
  <c r="CQ192" i="2"/>
  <c r="CI192" i="2"/>
  <c r="BN192" i="2"/>
  <c r="EQ192" i="2"/>
  <c r="DX192" i="2"/>
  <c r="EA192" i="2"/>
  <c r="CR192" i="2"/>
  <c r="CJ192" i="2"/>
  <c r="BO192" i="2"/>
  <c r="DY192" i="2"/>
  <c r="EB192" i="2"/>
  <c r="ES192" i="2"/>
  <c r="EV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/>
  <c r="EX192" i="2"/>
  <c r="FS192" i="2"/>
  <c r="GO191" i="2"/>
  <c r="GN192" i="2"/>
  <c r="DG192" i="2"/>
  <c r="DI191" i="2"/>
  <c r="DH192" i="2"/>
  <c r="DF192" i="2"/>
  <c r="DI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/>
  <c r="GI193" i="2"/>
  <c r="HD193" i="2"/>
  <c r="GJ193" i="2"/>
  <c r="HE193" i="2"/>
  <c r="GK193" i="2"/>
  <c r="FB193" i="2"/>
  <c r="EQ193" i="2"/>
  <c r="FO193" i="2"/>
  <c r="ER193" i="2"/>
  <c r="EU193" i="2"/>
  <c r="EX193" i="2"/>
  <c r="FP193" i="2"/>
  <c r="FC193" i="2"/>
  <c r="FL193" i="2"/>
  <c r="FM193" i="2"/>
  <c r="EG193" i="2"/>
  <c r="DC193" i="2"/>
  <c r="FN193" i="2"/>
  <c r="FQ193" i="2"/>
  <c r="EH193" i="2"/>
  <c r="DL193" i="2"/>
  <c r="DD193" i="2"/>
  <c r="ET193" i="2"/>
  <c r="DX193" i="2"/>
  <c r="DW193" i="2"/>
  <c r="EA193" i="2"/>
  <c r="DY193" i="2"/>
  <c r="EB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F194" i="2"/>
  <c r="HI194" i="2"/>
  <c r="GI194" i="2"/>
  <c r="HD194" i="2"/>
  <c r="HG194" i="2"/>
  <c r="GJ194" i="2"/>
  <c r="HE194" i="2"/>
  <c r="GK194" i="2"/>
  <c r="FC194" i="2"/>
  <c r="ER194" i="2"/>
  <c r="ET194" i="2"/>
  <c r="FB194" i="2"/>
  <c r="GH194" i="2"/>
  <c r="FM194" i="2"/>
  <c r="EG194" i="2"/>
  <c r="FN194" i="2"/>
  <c r="FQ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/>
  <c r="DY194" i="2"/>
  <c r="EB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F195" i="2"/>
  <c r="HI195" i="2"/>
  <c r="HD195" i="2"/>
  <c r="HG195" i="2"/>
  <c r="GJ195" i="2"/>
  <c r="HE195" i="2"/>
  <c r="GK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/>
  <c r="CR195" i="2"/>
  <c r="BV195" i="2"/>
  <c r="BO195" i="2"/>
  <c r="FN195" i="2"/>
  <c r="FQ195" i="2"/>
  <c r="DY195" i="2"/>
  <c r="EB195" i="2"/>
  <c r="DA195" i="2"/>
  <c r="BW195" i="2"/>
  <c r="EG195" i="2"/>
  <c r="DZ195" i="2"/>
  <c r="EH195" i="2"/>
  <c r="ER195" i="2"/>
  <c r="EX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/>
  <c r="AQ195" i="2"/>
  <c r="AT195" i="2"/>
  <c r="AG195" i="2"/>
  <c r="W195" i="2"/>
  <c r="AA194" i="2"/>
  <c r="AX192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/>
  <c r="HE196" i="2"/>
  <c r="HH196" i="2"/>
  <c r="GK196" i="2"/>
  <c r="HF196" i="2"/>
  <c r="FW196" i="2"/>
  <c r="GR196" i="2"/>
  <c r="FX196" i="2"/>
  <c r="FM196" i="2"/>
  <c r="ET196" i="2"/>
  <c r="ER196" i="2"/>
  <c r="EW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/>
  <c r="GJ197" i="2"/>
  <c r="HE197" i="2"/>
  <c r="HH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DZ197" i="2"/>
  <c r="EC197" i="2"/>
  <c r="CQ197" i="2"/>
  <c r="GK197" i="2"/>
  <c r="FM197" i="2"/>
  <c r="FS197" i="2"/>
  <c r="EH197" i="2"/>
  <c r="DX197" i="2"/>
  <c r="EA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/>
  <c r="DY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/>
  <c r="AX194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F198" i="2"/>
  <c r="HI198" i="2"/>
  <c r="GI198" i="2"/>
  <c r="HD198" i="2"/>
  <c r="GJ198" i="2"/>
  <c r="HE198" i="2"/>
  <c r="GK198" i="2"/>
  <c r="FW198" i="2"/>
  <c r="GR198" i="2"/>
  <c r="FX198" i="2"/>
  <c r="GS198" i="2"/>
  <c r="GG198" i="2"/>
  <c r="HB198" i="2"/>
  <c r="GH198" i="2"/>
  <c r="FO198" i="2"/>
  <c r="ES198" i="2"/>
  <c r="ER198" i="2"/>
  <c r="EV198" i="2"/>
  <c r="FB198" i="2"/>
  <c r="FL198" i="2"/>
  <c r="EG198" i="2"/>
  <c r="FM198" i="2"/>
  <c r="FN198" i="2"/>
  <c r="EQ198" i="2"/>
  <c r="DW198" i="2"/>
  <c r="CR198" i="2"/>
  <c r="FP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C199" i="2"/>
  <c r="HG199" i="2"/>
  <c r="GJ199" i="2"/>
  <c r="HE199" i="2"/>
  <c r="HH199" i="2"/>
  <c r="GK199" i="2"/>
  <c r="HF199" i="2"/>
  <c r="GR199" i="2"/>
  <c r="FX199" i="2"/>
  <c r="GS199" i="2"/>
  <c r="GG199" i="2"/>
  <c r="HB199" i="2"/>
  <c r="GH199" i="2"/>
  <c r="GI199" i="2"/>
  <c r="FP199" i="2"/>
  <c r="FW199" i="2"/>
  <c r="FB199" i="2"/>
  <c r="ET199" i="2"/>
  <c r="ER199" i="2"/>
  <c r="EW199" i="2"/>
  <c r="FC199" i="2"/>
  <c r="FL199" i="2"/>
  <c r="FN199" i="2"/>
  <c r="EH199" i="2"/>
  <c r="FO199" i="2"/>
  <c r="DW199" i="2"/>
  <c r="DA199" i="2"/>
  <c r="ES199" i="2"/>
  <c r="EV199" i="2"/>
  <c r="DX199" i="2"/>
  <c r="EA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/>
  <c r="DM199" i="2"/>
  <c r="BV199" i="2"/>
  <c r="BO199" i="2"/>
  <c r="BB199" i="2"/>
  <c r="DY199" i="2"/>
  <c r="EB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R200" i="2"/>
  <c r="EW200" i="2"/>
  <c r="DY200" i="2"/>
  <c r="DC200" i="2"/>
  <c r="CI200" i="2"/>
  <c r="BN200" i="2"/>
  <c r="DL200" i="2"/>
  <c r="CJ200" i="2"/>
  <c r="BO200" i="2"/>
  <c r="EG200" i="2"/>
  <c r="DM200" i="2"/>
  <c r="EH200" i="2"/>
  <c r="DV200" i="2"/>
  <c r="EX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/>
  <c r="CT4" i="2"/>
  <c r="GT4" i="2" a="1"/>
  <c r="GT4" i="2"/>
  <c r="GU4" i="2"/>
  <c r="BC4" i="2" a="1"/>
  <c r="BC4" i="2"/>
  <c r="BD4" i="2"/>
  <c r="AB199" i="2"/>
  <c r="BX4" i="2" a="1"/>
  <c r="BX4" i="2"/>
  <c r="BY4" i="2"/>
  <c r="AA199" i="2"/>
  <c r="AX197" i="2"/>
  <c r="HI200" i="2"/>
  <c r="FS200" i="2"/>
  <c r="EC200" i="2"/>
  <c r="HH200" i="2"/>
  <c r="GN200" i="2"/>
  <c r="HG200" i="2"/>
  <c r="HJ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/>
  <c r="CW4" i="2"/>
  <c r="CX4" i="2"/>
  <c r="BZ4" i="2"/>
  <c r="CA4" i="2"/>
  <c r="CB4" i="2"/>
  <c r="CC4" i="2"/>
  <c r="CN199" i="2"/>
  <c r="BE4" i="2"/>
  <c r="BF4" i="2"/>
  <c r="BG4" i="2"/>
  <c r="BH4" i="2"/>
  <c r="Z200" i="2"/>
  <c r="AA200" i="2"/>
  <c r="GO199" i="2"/>
  <c r="FT199" i="2"/>
  <c r="GV4" i="2"/>
  <c r="GW4" i="2"/>
  <c r="GX4" i="2"/>
  <c r="GY4" i="2"/>
  <c r="DI199" i="2"/>
  <c r="EY199" i="2"/>
  <c r="ED199" i="2"/>
  <c r="AC199" i="2"/>
  <c r="DN4" i="2" a="1"/>
  <c r="DN4" i="2"/>
  <c r="DO4" i="2"/>
  <c r="FD4" i="2" a="1"/>
  <c r="FD4" i="2"/>
  <c r="FE4" i="2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/>
  <c r="GJ201" i="2"/>
  <c r="HE201" i="2"/>
  <c r="HH201" i="2"/>
  <c r="GK201" i="2"/>
  <c r="FB201" i="2"/>
  <c r="FN201" i="2"/>
  <c r="FO201" i="2"/>
  <c r="GG201" i="2"/>
  <c r="FP201" i="2"/>
  <c r="ER201" i="2"/>
  <c r="FC201" i="2"/>
  <c r="FL201" i="2"/>
  <c r="ET201" i="2"/>
  <c r="DY201" i="2"/>
  <c r="DW201" i="2"/>
  <c r="EB201" i="2"/>
  <c r="DC201" i="2"/>
  <c r="FM201" i="2"/>
  <c r="FS201" i="2"/>
  <c r="EU201" i="2"/>
  <c r="DZ201" i="2"/>
  <c r="DD201" i="2"/>
  <c r="EH201" i="2"/>
  <c r="DL201" i="2"/>
  <c r="EQ201" i="2"/>
  <c r="ES201" i="2"/>
  <c r="DV201" i="2"/>
  <c r="CR201" i="2"/>
  <c r="CJ201" i="2"/>
  <c r="BB201" i="2"/>
  <c r="DA201" i="2"/>
  <c r="DX201" i="2"/>
  <c r="EA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/>
  <c r="M4" i="2" a="1"/>
  <c r="M4" i="2"/>
  <c r="N4" i="2"/>
  <c r="FY4" i="2" a="1"/>
  <c r="FY4" i="2"/>
  <c r="FZ4" i="2"/>
  <c r="BC5" i="2" a="1"/>
  <c r="BC5" i="2"/>
  <c r="BD5" i="2"/>
  <c r="AH4" i="2" a="1"/>
  <c r="AH4" i="2"/>
  <c r="AI4" i="2"/>
  <c r="AH5" i="2" a="1"/>
  <c r="AH5" i="2"/>
  <c r="EI4" i="2" a="1"/>
  <c r="EI4" i="2"/>
  <c r="EJ4" i="2"/>
  <c r="AX198" i="2"/>
  <c r="EY200" i="2"/>
  <c r="ED200" i="2"/>
  <c r="DI200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/>
  <c r="FH4" i="2"/>
  <c r="FI4" i="2"/>
  <c r="FT200" i="2"/>
  <c r="EK4" i="2"/>
  <c r="EL4" i="2"/>
  <c r="EM4" i="2"/>
  <c r="EN4" i="2"/>
  <c r="DP4" i="2"/>
  <c r="DQ4" i="2"/>
  <c r="DR4" i="2"/>
  <c r="DS4" i="2"/>
  <c r="BE5" i="2"/>
  <c r="BF5" i="2"/>
  <c r="BG5" i="2"/>
  <c r="BH5" i="2"/>
  <c r="N5" i="2"/>
  <c r="O4" i="2"/>
  <c r="GO200" i="2"/>
  <c r="GA4" i="2"/>
  <c r="GB4" i="2"/>
  <c r="GC4" i="2"/>
  <c r="GD4" i="2"/>
  <c r="Z201" i="2"/>
  <c r="AB201" i="2"/>
  <c r="AJ4" i="2"/>
  <c r="AK4" i="2"/>
  <c r="AL4" i="2"/>
  <c r="AM4" i="2"/>
  <c r="BX5" i="2" a="1"/>
  <c r="BX5" i="2"/>
  <c r="BY5" i="2"/>
  <c r="DN5" i="2" a="1"/>
  <c r="DN5" i="2"/>
  <c r="DO5" i="2"/>
  <c r="EI5" i="2" a="1"/>
  <c r="EI5" i="2"/>
  <c r="EJ5" i="2"/>
  <c r="GT5" i="2" a="1"/>
  <c r="GT5" i="2"/>
  <c r="GU5" i="2"/>
  <c r="FY5" i="2" a="1"/>
  <c r="FY5" i="2"/>
  <c r="FZ5" i="2"/>
  <c r="FX202" i="2"/>
  <c r="FY6" i="2" a="1"/>
  <c r="FY6" i="2"/>
  <c r="FZ6" i="2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GS202" i="2"/>
  <c r="GG202" i="2"/>
  <c r="HB202" i="2"/>
  <c r="GI202" i="2"/>
  <c r="HC202" i="2"/>
  <c r="HI202" i="2"/>
  <c r="GJ202" i="2"/>
  <c r="HD202" i="2"/>
  <c r="HG202" i="2"/>
  <c r="GK202" i="2"/>
  <c r="HE202" i="2"/>
  <c r="HH202" i="2"/>
  <c r="FC202" i="2"/>
  <c r="FP202" i="2"/>
  <c r="EG202" i="2"/>
  <c r="FL202" i="2"/>
  <c r="ES202" i="2"/>
  <c r="FM202" i="2"/>
  <c r="FS202" i="2"/>
  <c r="FN202" i="2"/>
  <c r="EU202" i="2"/>
  <c r="DY202" i="2"/>
  <c r="DD202" i="2"/>
  <c r="FO202" i="2"/>
  <c r="FR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/>
  <c r="DL202" i="2"/>
  <c r="ET202" i="2"/>
  <c r="EW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/>
  <c r="FE5" i="2"/>
  <c r="CS6" i="2" a="1"/>
  <c r="CS6" i="2"/>
  <c r="CS5" i="2" a="1"/>
  <c r="CS5" i="2"/>
  <c r="CT5" i="2"/>
  <c r="AX199" i="2"/>
  <c r="EY201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/>
  <c r="FH5" i="2"/>
  <c r="FI5" i="2"/>
  <c r="EK5" i="2"/>
  <c r="EL5" i="2"/>
  <c r="EM5" i="2"/>
  <c r="EN5" i="2"/>
  <c r="DP5" i="2"/>
  <c r="DQ5" i="2"/>
  <c r="DR5" i="2"/>
  <c r="DS5" i="2"/>
  <c r="CT6" i="2"/>
  <c r="CU5" i="2"/>
  <c r="CV5" i="2"/>
  <c r="CW5" i="2"/>
  <c r="CX5" i="2"/>
  <c r="BZ5" i="2"/>
  <c r="CA5" i="2"/>
  <c r="CB5" i="2"/>
  <c r="CC5" i="2"/>
  <c r="O5" i="2"/>
  <c r="P5" i="2"/>
  <c r="Q5" i="2"/>
  <c r="R5" i="2"/>
  <c r="GO201" i="2"/>
  <c r="FT201" i="2"/>
  <c r="GA5" i="2"/>
  <c r="GB5" i="2"/>
  <c r="GC5" i="2"/>
  <c r="GD5" i="2"/>
  <c r="GV5" i="2"/>
  <c r="GW5" i="2"/>
  <c r="GX5" i="2"/>
  <c r="GY5" i="2"/>
  <c r="AC201" i="2"/>
  <c r="Z202" i="2"/>
  <c r="AB202" i="2"/>
  <c r="AJ5" i="2"/>
  <c r="AK5" i="2"/>
  <c r="AL5" i="2"/>
  <c r="AM5" i="2"/>
  <c r="FD6" i="2" a="1"/>
  <c r="FD6" i="2"/>
  <c r="FE6" i="2"/>
  <c r="EI6" i="2" a="1"/>
  <c r="EI6" i="2"/>
  <c r="EJ6" i="2"/>
  <c r="M6" i="2" a="1"/>
  <c r="M6" i="2"/>
  <c r="N6" i="2"/>
  <c r="GT6" i="2" a="1"/>
  <c r="GT6" i="2"/>
  <c r="GU6" i="2"/>
  <c r="BC6" i="2" a="1"/>
  <c r="BC6" i="2"/>
  <c r="BD6" i="2"/>
  <c r="AA202" i="2"/>
  <c r="BX6" i="2" a="1"/>
  <c r="BX6" i="2"/>
  <c r="BY6" i="2"/>
  <c r="AH6" i="2" a="1"/>
  <c r="AH6" i="2"/>
  <c r="AI6" i="2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a="1"/>
  <c r="FY74" i="2"/>
  <c r="GR203" i="2"/>
  <c r="GG203" i="2"/>
  <c r="GS203" i="2"/>
  <c r="GT203" i="2" a="1"/>
  <c r="GT203" i="2"/>
  <c r="GH203" i="2"/>
  <c r="HC203" i="2"/>
  <c r="GJ203" i="2"/>
  <c r="HD203" i="2"/>
  <c r="HG203" i="2"/>
  <c r="GK203" i="2"/>
  <c r="HE203" i="2"/>
  <c r="HH203" i="2"/>
  <c r="HF203" i="2"/>
  <c r="FW203" i="2"/>
  <c r="FL203" i="2"/>
  <c r="HB203" i="2"/>
  <c r="EH203" i="2"/>
  <c r="EI203" i="2" a="1"/>
  <c r="EI203" i="2"/>
  <c r="FB203" i="2"/>
  <c r="FC203" i="2"/>
  <c r="FD55" i="2" a="1"/>
  <c r="FD55" i="2"/>
  <c r="GI203" i="2"/>
  <c r="FN203" i="2"/>
  <c r="ET203" i="2"/>
  <c r="FO203" i="2"/>
  <c r="FM203" i="2"/>
  <c r="FR203" i="2"/>
  <c r="FP203" i="2"/>
  <c r="DX203" i="2"/>
  <c r="DD203" i="2"/>
  <c r="EG203" i="2"/>
  <c r="DY203" i="2"/>
  <c r="DE203" i="2"/>
  <c r="ER203" i="2"/>
  <c r="DW203" i="2"/>
  <c r="FS203" i="2"/>
  <c r="ES203" i="2"/>
  <c r="EU203" i="2"/>
  <c r="BV203" i="2"/>
  <c r="BO203" i="2"/>
  <c r="DL203" i="2"/>
  <c r="CQ203" i="2"/>
  <c r="BW203" i="2"/>
  <c r="BX113" i="2" a="1"/>
  <c r="BX113" i="2"/>
  <c r="DM203" i="2"/>
  <c r="DN141" i="2" a="1"/>
  <c r="DN141" i="2"/>
  <c r="DA203" i="2"/>
  <c r="CH203" i="2"/>
  <c r="BK203" i="2"/>
  <c r="BB203" i="2"/>
  <c r="BC203" i="2" a="1"/>
  <c r="BC203" i="2"/>
  <c r="AR203" i="2"/>
  <c r="EQ203" i="2"/>
  <c r="CR203" i="2"/>
  <c r="CS58" i="2" a="1"/>
  <c r="CS58" i="2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a="1"/>
  <c r="M203" i="2"/>
  <c r="AP203" i="2"/>
  <c r="W203" i="2"/>
  <c r="CG203" i="2"/>
  <c r="U203" i="2"/>
  <c r="CJ203" i="2"/>
  <c r="AG203" i="2"/>
  <c r="AH136" i="2" a="1"/>
  <c r="AH136" i="2"/>
  <c r="FY47" i="2" a="1"/>
  <c r="FY47" i="2"/>
  <c r="FY79" i="2" a="1"/>
  <c r="FY79" i="2"/>
  <c r="FY109" i="2" a="1"/>
  <c r="FY109" i="2"/>
  <c r="FY50" i="2" a="1"/>
  <c r="FY50" i="2"/>
  <c r="FY54" i="2" a="1"/>
  <c r="FY54" i="2"/>
  <c r="FY57" i="2" a="1"/>
  <c r="FY57" i="2"/>
  <c r="FY90" i="2" a="1"/>
  <c r="FY90" i="2"/>
  <c r="FY22" i="2" a="1"/>
  <c r="FY22" i="2"/>
  <c r="FY32" i="2" a="1"/>
  <c r="FY32" i="2"/>
  <c r="FY146" i="2" a="1"/>
  <c r="FY146" i="2"/>
  <c r="FY165" i="2" a="1"/>
  <c r="FY165" i="2"/>
  <c r="FY35" i="2" a="1"/>
  <c r="FY35" i="2"/>
  <c r="FY29" i="2" a="1"/>
  <c r="FY29" i="2"/>
  <c r="FY140" i="2" a="1"/>
  <c r="FY140" i="2"/>
  <c r="FY133" i="2" a="1"/>
  <c r="FY133" i="2"/>
  <c r="FY18" i="2" a="1"/>
  <c r="FY18" i="2"/>
  <c r="FY71" i="2" a="1"/>
  <c r="FY71" i="2"/>
  <c r="FY120" i="2" a="1"/>
  <c r="FY120" i="2"/>
  <c r="FY66" i="2" a="1"/>
  <c r="FY66" i="2"/>
  <c r="FY69" i="2" a="1"/>
  <c r="FY69" i="2"/>
  <c r="FY102" i="2" a="1"/>
  <c r="FY102" i="2"/>
  <c r="FY153" i="2" a="1"/>
  <c r="FY153" i="2"/>
  <c r="FY110" i="2" a="1"/>
  <c r="FY110" i="2"/>
  <c r="FY191" i="2" a="1"/>
  <c r="FY191" i="2"/>
  <c r="FY143" i="2" a="1"/>
  <c r="FY143" i="2"/>
  <c r="FY159" i="2" a="1"/>
  <c r="FY159" i="2"/>
  <c r="FY173" i="2" a="1"/>
  <c r="FY173" i="2"/>
  <c r="FY186" i="2" a="1"/>
  <c r="FY186" i="2"/>
  <c r="FY152" i="2" a="1"/>
  <c r="FY152" i="2"/>
  <c r="FY73" i="2" a="1"/>
  <c r="FY73" i="2"/>
  <c r="FY111" i="2" a="1"/>
  <c r="FY111" i="2"/>
  <c r="FY92" i="2" a="1"/>
  <c r="FY92" i="2"/>
  <c r="FY116" i="2" a="1"/>
  <c r="FY116" i="2"/>
  <c r="FY99" i="2" a="1"/>
  <c r="FY99" i="2"/>
  <c r="FY174" i="2" a="1"/>
  <c r="FY174" i="2"/>
  <c r="FY78" i="2" a="1"/>
  <c r="FY78" i="2"/>
  <c r="FY28" i="2" a="1"/>
  <c r="FY28" i="2"/>
  <c r="FY188" i="2" a="1"/>
  <c r="FY188" i="2"/>
  <c r="FY126" i="2" a="1"/>
  <c r="FY126" i="2"/>
  <c r="FY55" i="2" a="1"/>
  <c r="FY55" i="2"/>
  <c r="FY178" i="2" a="1"/>
  <c r="FY178" i="2"/>
  <c r="AH92" i="2" a="1"/>
  <c r="AH92" i="2"/>
  <c r="FY72" i="2" a="1"/>
  <c r="FY72" i="2"/>
  <c r="FY190" i="2" a="1"/>
  <c r="FY190" i="2"/>
  <c r="FY62" i="2" a="1"/>
  <c r="FY62" i="2"/>
  <c r="FY169" i="2" a="1"/>
  <c r="FY169" i="2"/>
  <c r="FY124" i="2" a="1"/>
  <c r="FY124" i="2"/>
  <c r="FY24" i="2" a="1"/>
  <c r="FY24" i="2"/>
  <c r="FY149" i="2" a="1"/>
  <c r="FY149" i="2"/>
  <c r="FY164" i="2" a="1"/>
  <c r="FY164" i="2"/>
  <c r="FY34" i="2" a="1"/>
  <c r="FY34" i="2"/>
  <c r="FY104" i="2" a="1"/>
  <c r="FY104" i="2"/>
  <c r="FY172" i="2" a="1"/>
  <c r="FY172" i="2"/>
  <c r="FD21" i="2" a="1"/>
  <c r="FD21" i="2"/>
  <c r="FD144" i="2" a="1"/>
  <c r="FD144" i="2"/>
  <c r="FD59" i="2" a="1"/>
  <c r="FD59" i="2"/>
  <c r="BC34" i="2" a="1"/>
  <c r="BC34" i="2"/>
  <c r="BC58" i="2" a="1"/>
  <c r="BC58" i="2"/>
  <c r="BC68" i="2" a="1"/>
  <c r="BC68" i="2"/>
  <c r="BC47" i="2" a="1"/>
  <c r="BC47" i="2"/>
  <c r="BC82" i="2" a="1"/>
  <c r="BC82" i="2"/>
  <c r="BC126" i="2" a="1"/>
  <c r="BC126" i="2"/>
  <c r="BC114" i="2" a="1"/>
  <c r="BC114" i="2"/>
  <c r="BC65" i="2" a="1"/>
  <c r="BC65" i="2"/>
  <c r="BC181" i="2" a="1"/>
  <c r="BC181" i="2"/>
  <c r="BC117" i="2" a="1"/>
  <c r="BC117" i="2"/>
  <c r="DN56" i="2" a="1"/>
  <c r="DN56" i="2"/>
  <c r="GT115" i="2" a="1"/>
  <c r="GT115" i="2"/>
  <c r="GT184" i="2" a="1"/>
  <c r="GT184" i="2"/>
  <c r="GT181" i="2" a="1"/>
  <c r="GT181" i="2"/>
  <c r="GT68" i="2" a="1"/>
  <c r="GT68" i="2"/>
  <c r="GT51" i="2" a="1"/>
  <c r="GT51" i="2"/>
  <c r="GT122" i="2" a="1"/>
  <c r="GT122" i="2"/>
  <c r="GT121" i="2" a="1"/>
  <c r="GT121" i="2"/>
  <c r="GT133" i="2" a="1"/>
  <c r="GT133" i="2"/>
  <c r="GT33" i="2" a="1"/>
  <c r="GT33" i="2"/>
  <c r="GT152" i="2" a="1"/>
  <c r="GT152" i="2"/>
  <c r="GT147" i="2" a="1"/>
  <c r="GT147" i="2"/>
  <c r="GT102" i="2" a="1"/>
  <c r="GT102" i="2"/>
  <c r="GT11" i="2" a="1"/>
  <c r="GT11" i="2"/>
  <c r="EI198" i="2" a="1"/>
  <c r="EI198" i="2"/>
  <c r="EI166" i="2" a="1"/>
  <c r="EI166" i="2"/>
  <c r="EI153" i="2" a="1"/>
  <c r="EI153" i="2"/>
  <c r="EI106" i="2" a="1"/>
  <c r="EI106" i="2"/>
  <c r="EI29" i="2" a="1"/>
  <c r="EI29" i="2"/>
  <c r="EI150" i="2" a="1"/>
  <c r="EI150" i="2"/>
  <c r="EI162" i="2" a="1"/>
  <c r="EI162" i="2"/>
  <c r="EI145" i="2" a="1"/>
  <c r="EI145" i="2"/>
  <c r="EI178" i="2" a="1"/>
  <c r="EI178" i="2"/>
  <c r="EI142" i="2" a="1"/>
  <c r="EI142" i="2"/>
  <c r="DN155" i="2" a="1"/>
  <c r="DN155" i="2"/>
  <c r="CS66" i="2" a="1"/>
  <c r="CS66" i="2"/>
  <c r="DN124" i="2" a="1"/>
  <c r="DN124" i="2"/>
  <c r="CS52" i="2" a="1"/>
  <c r="CS52" i="2"/>
  <c r="CS129" i="2" a="1"/>
  <c r="CS129" i="2"/>
  <c r="DN137" i="2" a="1"/>
  <c r="DN137" i="2"/>
  <c r="DN186" i="2" a="1"/>
  <c r="DN186" i="2"/>
  <c r="DN43" i="2" a="1"/>
  <c r="DN43" i="2"/>
  <c r="DN41" i="2" a="1"/>
  <c r="DN41" i="2"/>
  <c r="DN29" i="2" a="1"/>
  <c r="DN29" i="2"/>
  <c r="DN152" i="2" a="1"/>
  <c r="DN152" i="2"/>
  <c r="DN184" i="2" a="1"/>
  <c r="DN184" i="2"/>
  <c r="DN25" i="2" a="1"/>
  <c r="DN25" i="2"/>
  <c r="DN113" i="2" a="1"/>
  <c r="DN113" i="2"/>
  <c r="DN50" i="2" a="1"/>
  <c r="DN50" i="2"/>
  <c r="DN129" i="2" a="1"/>
  <c r="DN129" i="2"/>
  <c r="DN170" i="2" a="1"/>
  <c r="DN170" i="2"/>
  <c r="DN153" i="2" a="1"/>
  <c r="DN153" i="2"/>
  <c r="DN115" i="2" a="1"/>
  <c r="DN115" i="2"/>
  <c r="DN177" i="2" a="1"/>
  <c r="DN177" i="2"/>
  <c r="DN86" i="2" a="1"/>
  <c r="DN86" i="2"/>
  <c r="DN188" i="2" a="1"/>
  <c r="DN188" i="2"/>
  <c r="DN66" i="2" a="1"/>
  <c r="DN66" i="2"/>
  <c r="DN192" i="2" a="1"/>
  <c r="DN192" i="2"/>
  <c r="DN150" i="2" a="1"/>
  <c r="DN150" i="2"/>
  <c r="CS116" i="2" a="1"/>
  <c r="CS116" i="2"/>
  <c r="EI195" i="2" a="1"/>
  <c r="EI195" i="2"/>
  <c r="DN123" i="2" a="1"/>
  <c r="DN123" i="2"/>
  <c r="CS137" i="2" a="1"/>
  <c r="CS137" i="2"/>
  <c r="AH151" i="2" a="1"/>
  <c r="AH151" i="2"/>
  <c r="DN103" i="2" a="1"/>
  <c r="DN103" i="2"/>
  <c r="DN114" i="2" a="1"/>
  <c r="DN114" i="2"/>
  <c r="CS77" i="2" a="1"/>
  <c r="CS77" i="2"/>
  <c r="AH90" i="2" a="1"/>
  <c r="AH90" i="2"/>
  <c r="AH19" i="2" a="1"/>
  <c r="AH19" i="2"/>
  <c r="AH166" i="2" a="1"/>
  <c r="AH166" i="2"/>
  <c r="AH199" i="2" a="1"/>
  <c r="AH199" i="2"/>
  <c r="AH62" i="2" a="1"/>
  <c r="AH62" i="2"/>
  <c r="AH163" i="2" a="1"/>
  <c r="AH163" i="2"/>
  <c r="CS161" i="2" a="1"/>
  <c r="CS161" i="2"/>
  <c r="CS105" i="2" a="1"/>
  <c r="CS105" i="2"/>
  <c r="CS38" i="2" a="1"/>
  <c r="CS38" i="2"/>
  <c r="FY58" i="2" a="1"/>
  <c r="FY58" i="2"/>
  <c r="FY86" i="2" a="1"/>
  <c r="FY86" i="2"/>
  <c r="FY115" i="2" a="1"/>
  <c r="FY115" i="2"/>
  <c r="FY182" i="2" a="1"/>
  <c r="FY182" i="2"/>
  <c r="FY82" i="2" a="1"/>
  <c r="FY82" i="2"/>
  <c r="FY196" i="2" a="1"/>
  <c r="FY196" i="2"/>
  <c r="FY42" i="2" a="1"/>
  <c r="FY42" i="2"/>
  <c r="FY30" i="2" a="1"/>
  <c r="FY30" i="2"/>
  <c r="FY80" i="2" a="1"/>
  <c r="FY80" i="2"/>
  <c r="FY142" i="2" a="1"/>
  <c r="FY142" i="2"/>
  <c r="FY167" i="2" a="1"/>
  <c r="FY167" i="2"/>
  <c r="FY121" i="2" a="1"/>
  <c r="FY121" i="2"/>
  <c r="FD60" i="2" a="1"/>
  <c r="FD60" i="2"/>
  <c r="FD188" i="2" a="1"/>
  <c r="FD188" i="2"/>
  <c r="FD44" i="2" a="1"/>
  <c r="FD44" i="2"/>
  <c r="FD48" i="2" a="1"/>
  <c r="FD48" i="2"/>
  <c r="FD14" i="2" a="1"/>
  <c r="FD14" i="2"/>
  <c r="FD189" i="2" a="1"/>
  <c r="FD189" i="2"/>
  <c r="FD64" i="2" a="1"/>
  <c r="FD64" i="2"/>
  <c r="FD43" i="2" a="1"/>
  <c r="FD43" i="2"/>
  <c r="FD131" i="2" a="1"/>
  <c r="FD131" i="2"/>
  <c r="FD167" i="2" a="1"/>
  <c r="FD167" i="2"/>
  <c r="FD107" i="2" a="1"/>
  <c r="FD107" i="2"/>
  <c r="FD159" i="2" a="1"/>
  <c r="FD159" i="2"/>
  <c r="FD137" i="2" a="1"/>
  <c r="FD137" i="2"/>
  <c r="FD160" i="2" a="1"/>
  <c r="FD160" i="2"/>
  <c r="FD19" i="2" a="1"/>
  <c r="FD19" i="2"/>
  <c r="FD194" i="2" a="1"/>
  <c r="FD194" i="2"/>
  <c r="FD187" i="2" a="1"/>
  <c r="FD187" i="2"/>
  <c r="BC130" i="2" a="1"/>
  <c r="BC130" i="2"/>
  <c r="BC55" i="2" a="1"/>
  <c r="BC55" i="2"/>
  <c r="BC192" i="2" a="1"/>
  <c r="BC192" i="2"/>
  <c r="BC164" i="2" a="1"/>
  <c r="BC164" i="2"/>
  <c r="BC32" i="2" a="1"/>
  <c r="BC32" i="2"/>
  <c r="BC84" i="2" a="1"/>
  <c r="BC84" i="2"/>
  <c r="BC31" i="2" a="1"/>
  <c r="BC31" i="2"/>
  <c r="BC143" i="2" a="1"/>
  <c r="BC143" i="2"/>
  <c r="BC185" i="2" a="1"/>
  <c r="BC185" i="2"/>
  <c r="BC7" i="2" a="1"/>
  <c r="BC7" i="2"/>
  <c r="BC151" i="2" a="1"/>
  <c r="BC151" i="2"/>
  <c r="BC83" i="2" a="1"/>
  <c r="BC83" i="2"/>
  <c r="BC38" i="2" a="1"/>
  <c r="BC38" i="2"/>
  <c r="BC18" i="2" a="1"/>
  <c r="BC18" i="2"/>
  <c r="DN63" i="2" a="1"/>
  <c r="DN63" i="2"/>
  <c r="CS120" i="2" a="1"/>
  <c r="CS120" i="2"/>
  <c r="GT12" i="2" a="1"/>
  <c r="GT12" i="2"/>
  <c r="GT21" i="2" a="1"/>
  <c r="GT21" i="2"/>
  <c r="GT198" i="2" a="1"/>
  <c r="GT198" i="2"/>
  <c r="GT189" i="2" a="1"/>
  <c r="GT189" i="2"/>
  <c r="GT178" i="2" a="1"/>
  <c r="GT178" i="2"/>
  <c r="GT74" i="2" a="1"/>
  <c r="GT74" i="2"/>
  <c r="GT126" i="2" a="1"/>
  <c r="GT126" i="2"/>
  <c r="GT38" i="2" a="1"/>
  <c r="GT38" i="2"/>
  <c r="GT191" i="2" a="1"/>
  <c r="GT191" i="2"/>
  <c r="GT190" i="2" a="1"/>
  <c r="GT190" i="2"/>
  <c r="GT174" i="2" a="1"/>
  <c r="GT174" i="2"/>
  <c r="GT107" i="2" a="1"/>
  <c r="GT107" i="2"/>
  <c r="GT138" i="2" a="1"/>
  <c r="GT138" i="2"/>
  <c r="GT15" i="2" a="1"/>
  <c r="GT15" i="2"/>
  <c r="EI38" i="2" a="1"/>
  <c r="EI38" i="2"/>
  <c r="EI109" i="2" a="1"/>
  <c r="EI109" i="2"/>
  <c r="EI87" i="2" a="1"/>
  <c r="EI87" i="2"/>
  <c r="EI36" i="2" a="1"/>
  <c r="EI36" i="2"/>
  <c r="EI57" i="2" a="1"/>
  <c r="EI57" i="2"/>
  <c r="EI71" i="2" a="1"/>
  <c r="EI71" i="2"/>
  <c r="EI165" i="2" a="1"/>
  <c r="EI165" i="2"/>
  <c r="EI34" i="2" a="1"/>
  <c r="EI34" i="2"/>
  <c r="EI20" i="2" a="1"/>
  <c r="EI20" i="2"/>
  <c r="EI128" i="2" a="1"/>
  <c r="EI128" i="2"/>
  <c r="EI113" i="2" a="1"/>
  <c r="EI113" i="2"/>
  <c r="EI16" i="2" a="1"/>
  <c r="EI16" i="2"/>
  <c r="EI170" i="2" a="1"/>
  <c r="EI170" i="2"/>
  <c r="EI67" i="2" a="1"/>
  <c r="EI67" i="2"/>
  <c r="EI139" i="2" a="1"/>
  <c r="EI139" i="2"/>
  <c r="EI35" i="2" a="1"/>
  <c r="EI35" i="2"/>
  <c r="EI37" i="2" a="1"/>
  <c r="EI37" i="2"/>
  <c r="DN168" i="2" a="1"/>
  <c r="DN168" i="2"/>
  <c r="CS185" i="2" a="1"/>
  <c r="CS185" i="2"/>
  <c r="DN80" i="2" a="1"/>
  <c r="DN80" i="2"/>
  <c r="CS56" i="2" a="1"/>
  <c r="CS56" i="2"/>
  <c r="CS114" i="2" a="1"/>
  <c r="CS114" i="2"/>
  <c r="DN38" i="2" a="1"/>
  <c r="DN38" i="2"/>
  <c r="DN135" i="2" a="1"/>
  <c r="DN135" i="2"/>
  <c r="DN164" i="2" a="1"/>
  <c r="DN164" i="2"/>
  <c r="DN49" i="2" a="1"/>
  <c r="DN49" i="2"/>
  <c r="DN162" i="2" a="1"/>
  <c r="DN162" i="2"/>
  <c r="DN16" i="2" a="1"/>
  <c r="DN16" i="2"/>
  <c r="DN167" i="2" a="1"/>
  <c r="DN167" i="2"/>
  <c r="DN31" i="2" a="1"/>
  <c r="DN31" i="2"/>
  <c r="DN110" i="2" a="1"/>
  <c r="DN110" i="2"/>
  <c r="DN55" i="2" a="1"/>
  <c r="DN55" i="2"/>
  <c r="DN70" i="2" a="1"/>
  <c r="DN70" i="2"/>
  <c r="DN65" i="2" a="1"/>
  <c r="DN65" i="2"/>
  <c r="DN133" i="2" a="1"/>
  <c r="DN133" i="2"/>
  <c r="DN190" i="2" a="1"/>
  <c r="DN190" i="2"/>
  <c r="DN176" i="2" a="1"/>
  <c r="DN176" i="2"/>
  <c r="DN6" i="2" a="1"/>
  <c r="DN6" i="2"/>
  <c r="DO6" i="2"/>
  <c r="DN46" i="2" a="1"/>
  <c r="DN46" i="2"/>
  <c r="DN30" i="2" a="1"/>
  <c r="DN30" i="2"/>
  <c r="DN132" i="2" a="1"/>
  <c r="DN132" i="2"/>
  <c r="CS24" i="2" a="1"/>
  <c r="CS24" i="2"/>
  <c r="CS134" i="2" a="1"/>
  <c r="CS134" i="2"/>
  <c r="DN45" i="2" a="1"/>
  <c r="DN45" i="2"/>
  <c r="CS72" i="2" a="1"/>
  <c r="CS72" i="2"/>
  <c r="BX107" i="2" a="1"/>
  <c r="BX107" i="2"/>
  <c r="FD82" i="2" a="1"/>
  <c r="FD82" i="2"/>
  <c r="DN187" i="2" a="1"/>
  <c r="DN187" i="2"/>
  <c r="HJ202" i="2"/>
  <c r="EY202" i="2"/>
  <c r="AX200" i="2"/>
  <c r="BP203" i="2"/>
  <c r="EC203" i="2"/>
  <c r="EX203" i="2"/>
  <c r="HI203" i="2"/>
  <c r="AH144" i="2" a="1"/>
  <c r="AH144" i="2"/>
  <c r="AH198" i="2" a="1"/>
  <c r="AH198" i="2"/>
  <c r="AH37" i="2" a="1"/>
  <c r="AH37" i="2"/>
  <c r="AH146" i="2" a="1"/>
  <c r="AH146" i="2"/>
  <c r="AH197" i="2" a="1"/>
  <c r="AH197" i="2"/>
  <c r="AH143" i="2" a="1"/>
  <c r="AH143" i="2"/>
  <c r="AH56" i="2" a="1"/>
  <c r="AH56" i="2"/>
  <c r="AH201" i="2" a="1"/>
  <c r="AH201" i="2"/>
  <c r="AH155" i="2" a="1"/>
  <c r="AH155" i="2"/>
  <c r="AH186" i="2" a="1"/>
  <c r="AH186" i="2"/>
  <c r="AH79" i="2" a="1"/>
  <c r="AH79" i="2"/>
  <c r="AH140" i="2" a="1"/>
  <c r="AH140" i="2"/>
  <c r="AH157" i="2" a="1"/>
  <c r="AH157" i="2"/>
  <c r="AH83" i="2" a="1"/>
  <c r="AH83" i="2"/>
  <c r="AH162" i="2" a="1"/>
  <c r="AH162" i="2"/>
  <c r="AH89" i="2" a="1"/>
  <c r="AH89" i="2"/>
  <c r="AH14" i="2" a="1"/>
  <c r="AH14" i="2"/>
  <c r="AH38" i="2" a="1"/>
  <c r="AH38" i="2"/>
  <c r="AH17" i="2" a="1"/>
  <c r="AH17" i="2"/>
  <c r="AH185" i="2" a="1"/>
  <c r="AH185" i="2"/>
  <c r="CS133" i="2" a="1"/>
  <c r="CS133" i="2"/>
  <c r="CS27" i="2" a="1"/>
  <c r="CS27" i="2"/>
  <c r="EB203" i="2"/>
  <c r="CS195" i="2" a="1"/>
  <c r="CS195" i="2"/>
  <c r="EV203" i="2"/>
  <c r="EA203" i="2"/>
  <c r="FY108" i="2" a="1"/>
  <c r="FY108" i="2"/>
  <c r="FY68" i="2" a="1"/>
  <c r="FY68" i="2"/>
  <c r="FY200" i="2" a="1"/>
  <c r="FY200" i="2"/>
  <c r="FY137" i="2" a="1"/>
  <c r="FY137" i="2"/>
  <c r="FY36" i="2" a="1"/>
  <c r="FY36" i="2"/>
  <c r="FY63" i="2" a="1"/>
  <c r="FY63" i="2"/>
  <c r="FY67" i="2" a="1"/>
  <c r="FY67" i="2"/>
  <c r="FY129" i="2" a="1"/>
  <c r="FY129" i="2"/>
  <c r="FY175" i="2" a="1"/>
  <c r="FY175" i="2"/>
  <c r="FY9" i="2" a="1"/>
  <c r="FY9" i="2"/>
  <c r="FY112" i="2" a="1"/>
  <c r="FY112" i="2"/>
  <c r="FY7" i="2" a="1"/>
  <c r="FY7" i="2"/>
  <c r="FZ7" i="2"/>
  <c r="FY40" i="2" a="1"/>
  <c r="FY40" i="2"/>
  <c r="FY26" i="2" a="1"/>
  <c r="FY26" i="2"/>
  <c r="FY183" i="2" a="1"/>
  <c r="FY183" i="2"/>
  <c r="FY27" i="2" a="1"/>
  <c r="FY27" i="2"/>
  <c r="FY113" i="2" a="1"/>
  <c r="FY113" i="2"/>
  <c r="FY101" i="2" a="1"/>
  <c r="FY101" i="2"/>
  <c r="FY147" i="2" a="1"/>
  <c r="FY147" i="2"/>
  <c r="FY195" i="2" a="1"/>
  <c r="FY195" i="2"/>
  <c r="FY155" i="2" a="1"/>
  <c r="FY155" i="2"/>
  <c r="FY157" i="2" a="1"/>
  <c r="FY157" i="2"/>
  <c r="FY119" i="2" a="1"/>
  <c r="FY119" i="2"/>
  <c r="FY37" i="2" a="1"/>
  <c r="FY37" i="2"/>
  <c r="FY11" i="2" a="1"/>
  <c r="FY11" i="2"/>
  <c r="FY16" i="2" a="1"/>
  <c r="FY16" i="2"/>
  <c r="FY132" i="2" a="1"/>
  <c r="FY132" i="2"/>
  <c r="FY198" i="2" a="1"/>
  <c r="FY198" i="2"/>
  <c r="FY141" i="2" a="1"/>
  <c r="FY141" i="2"/>
  <c r="FY77" i="2" a="1"/>
  <c r="FY77" i="2"/>
  <c r="FY91" i="2" a="1"/>
  <c r="FY91" i="2"/>
  <c r="FY93" i="2" a="1"/>
  <c r="FY93" i="2"/>
  <c r="FY144" i="2" a="1"/>
  <c r="FY144" i="2"/>
  <c r="FY180" i="2" a="1"/>
  <c r="FY180" i="2"/>
  <c r="FY123" i="2" a="1"/>
  <c r="FY123" i="2"/>
  <c r="FY20" i="2" a="1"/>
  <c r="FY20" i="2"/>
  <c r="FY177" i="2" a="1"/>
  <c r="FY177" i="2"/>
  <c r="FY138" i="2" a="1"/>
  <c r="FY138" i="2"/>
  <c r="FY130" i="2" a="1"/>
  <c r="FY130" i="2"/>
  <c r="FY10" i="2" a="1"/>
  <c r="FY10" i="2"/>
  <c r="FY150" i="2" a="1"/>
  <c r="FY150" i="2"/>
  <c r="FY105" i="2" a="1"/>
  <c r="FY105" i="2"/>
  <c r="FY8" i="2" a="1"/>
  <c r="FY8" i="2"/>
  <c r="FY125" i="2" a="1"/>
  <c r="FY125" i="2"/>
  <c r="FY103" i="2" a="1"/>
  <c r="FY103" i="2"/>
  <c r="GN203" i="2"/>
  <c r="FY48" i="2" a="1"/>
  <c r="FY48" i="2"/>
  <c r="BC71" i="2" a="1"/>
  <c r="BC71" i="2"/>
  <c r="BC146" i="2" a="1"/>
  <c r="BC146" i="2"/>
  <c r="BQ203" i="2"/>
  <c r="BC15" i="2" a="1"/>
  <c r="BC15" i="2"/>
  <c r="BC196" i="2" a="1"/>
  <c r="BC196" i="2"/>
  <c r="DH203" i="2"/>
  <c r="DG203" i="2"/>
  <c r="DF203" i="2"/>
  <c r="FQ203" i="2"/>
  <c r="CM203" i="2"/>
  <c r="BX150" i="2" a="1"/>
  <c r="BX150" i="2"/>
  <c r="BX201" i="2" a="1"/>
  <c r="BX201" i="2"/>
  <c r="BX119" i="2" a="1"/>
  <c r="BX119" i="2"/>
  <c r="BX176" i="2" a="1"/>
  <c r="BX176" i="2"/>
  <c r="BX51" i="2" a="1"/>
  <c r="BX51" i="2"/>
  <c r="BX159" i="2" a="1"/>
  <c r="BX159" i="2"/>
  <c r="BX65" i="2" a="1"/>
  <c r="BX65" i="2"/>
  <c r="BX50" i="2" a="1"/>
  <c r="BX50" i="2"/>
  <c r="BX152" i="2" a="1"/>
  <c r="BX152" i="2"/>
  <c r="BX12" i="2" a="1"/>
  <c r="BX12" i="2"/>
  <c r="BX67" i="2" a="1"/>
  <c r="BX67" i="2"/>
  <c r="BX80" i="2" a="1"/>
  <c r="BX80" i="2"/>
  <c r="BX155" i="2" a="1"/>
  <c r="BX155" i="2"/>
  <c r="BX66" i="2" a="1"/>
  <c r="BX66" i="2"/>
  <c r="BX76" i="2" a="1"/>
  <c r="BX76" i="2"/>
  <c r="BX41" i="2" a="1"/>
  <c r="BX41" i="2"/>
  <c r="BX117" i="2" a="1"/>
  <c r="BX117" i="2"/>
  <c r="BX29" i="2" a="1"/>
  <c r="BX29" i="2"/>
  <c r="BX58" i="2" a="1"/>
  <c r="BX58" i="2"/>
  <c r="BX72" i="2" a="1"/>
  <c r="BX72" i="2"/>
  <c r="BX96" i="2" a="1"/>
  <c r="BX96" i="2"/>
  <c r="BX73" i="2" a="1"/>
  <c r="BX73" i="2"/>
  <c r="BX158" i="2" a="1"/>
  <c r="BX158" i="2"/>
  <c r="BX63" i="2" a="1"/>
  <c r="BX63" i="2"/>
  <c r="BX79" i="2" a="1"/>
  <c r="BX79" i="2"/>
  <c r="BX142" i="2" a="1"/>
  <c r="BX142" i="2"/>
  <c r="BX125" i="2" a="1"/>
  <c r="BX125" i="2"/>
  <c r="BX163" i="2" a="1"/>
  <c r="BX163" i="2"/>
  <c r="BX9" i="2" a="1"/>
  <c r="BX9" i="2"/>
  <c r="BX59" i="2" a="1"/>
  <c r="BX59" i="2"/>
  <c r="BX100" i="2" a="1"/>
  <c r="BX100" i="2"/>
  <c r="BX177" i="2" a="1"/>
  <c r="BX177" i="2"/>
  <c r="BX157" i="2" a="1"/>
  <c r="BX157" i="2"/>
  <c r="BX136" i="2" a="1"/>
  <c r="BX136" i="2"/>
  <c r="BX36" i="2" a="1"/>
  <c r="BX36" i="2"/>
  <c r="BX55" i="2" a="1"/>
  <c r="BX55" i="2"/>
  <c r="BX54" i="2" a="1"/>
  <c r="BX54" i="2"/>
  <c r="BX7" i="2" a="1"/>
  <c r="BX7" i="2"/>
  <c r="BX182" i="2" a="1"/>
  <c r="BX182" i="2"/>
  <c r="BX110" i="2" a="1"/>
  <c r="BX110" i="2"/>
  <c r="BX197" i="2" a="1"/>
  <c r="BX197" i="2"/>
  <c r="BX146" i="2" a="1"/>
  <c r="BX146" i="2"/>
  <c r="BX17" i="2" a="1"/>
  <c r="BX17" i="2"/>
  <c r="BX171" i="2" a="1"/>
  <c r="BX171" i="2"/>
  <c r="BX8" i="2" a="1"/>
  <c r="BX8" i="2"/>
  <c r="BX174" i="2" a="1"/>
  <c r="BX174" i="2"/>
  <c r="FY122" i="2" a="1"/>
  <c r="FY122" i="2"/>
  <c r="FY59" i="2" a="1"/>
  <c r="FY59" i="2"/>
  <c r="FY51" i="2" a="1"/>
  <c r="FY51" i="2"/>
  <c r="FY189" i="2" a="1"/>
  <c r="FY189" i="2"/>
  <c r="GL203" i="2"/>
  <c r="FY61" i="2" a="1"/>
  <c r="FY61" i="2"/>
  <c r="GM203" i="2"/>
  <c r="EW203" i="2"/>
  <c r="AC202" i="2"/>
  <c r="AV203" i="2"/>
  <c r="AU203" i="2"/>
  <c r="AW203" i="2"/>
  <c r="BR203" i="2"/>
  <c r="CK203" i="2"/>
  <c r="CL203" i="2"/>
  <c r="FZ8" i="2"/>
  <c r="FZ9" i="2"/>
  <c r="FZ10" i="2"/>
  <c r="FZ11" i="2"/>
  <c r="GO202" i="2"/>
  <c r="M46" i="2" a="1"/>
  <c r="M46" i="2"/>
  <c r="FY89" i="2" a="1"/>
  <c r="FY89" i="2"/>
  <c r="FY106" i="2" a="1"/>
  <c r="FY106" i="2"/>
  <c r="FY145" i="2" a="1"/>
  <c r="FY145" i="2"/>
  <c r="FY128" i="2" a="1"/>
  <c r="FY128" i="2"/>
  <c r="FF6" i="2"/>
  <c r="FG6" i="2"/>
  <c r="FH6" i="2"/>
  <c r="FI6" i="2"/>
  <c r="FD86" i="2" a="1"/>
  <c r="FD86" i="2"/>
  <c r="FD77" i="2" a="1"/>
  <c r="FD77" i="2"/>
  <c r="FD182" i="2" a="1"/>
  <c r="FD182" i="2"/>
  <c r="FD192" i="2" a="1"/>
  <c r="FD192" i="2"/>
  <c r="FD93" i="2" a="1"/>
  <c r="FD93" i="2"/>
  <c r="FD163" i="2" a="1"/>
  <c r="FD163" i="2"/>
  <c r="FD110" i="2" a="1"/>
  <c r="FD110" i="2"/>
  <c r="FD18" i="2" a="1"/>
  <c r="FD18" i="2"/>
  <c r="FD138" i="2" a="1"/>
  <c r="FD138" i="2"/>
  <c r="FD176" i="2" a="1"/>
  <c r="FD176" i="2"/>
  <c r="FD42" i="2" a="1"/>
  <c r="FD42" i="2"/>
  <c r="FD199" i="2" a="1"/>
  <c r="FD199" i="2"/>
  <c r="FD85" i="2" a="1"/>
  <c r="FD85" i="2"/>
  <c r="FD168" i="2" a="1"/>
  <c r="FD168" i="2"/>
  <c r="FD185" i="2" a="1"/>
  <c r="FD185" i="2"/>
  <c r="FD97" i="2" a="1"/>
  <c r="FD97" i="2"/>
  <c r="FD114" i="2" a="1"/>
  <c r="FD114" i="2"/>
  <c r="FD184" i="2" a="1"/>
  <c r="FD184" i="2"/>
  <c r="FD45" i="2" a="1"/>
  <c r="FD45" i="2"/>
  <c r="FD35" i="2" a="1"/>
  <c r="FD35" i="2"/>
  <c r="FD136" i="2" a="1"/>
  <c r="FD136" i="2"/>
  <c r="FD100" i="2" a="1"/>
  <c r="FD100" i="2"/>
  <c r="FD73" i="2" a="1"/>
  <c r="FD73" i="2"/>
  <c r="FD148" i="2" a="1"/>
  <c r="FD148" i="2"/>
  <c r="FD72" i="2" a="1"/>
  <c r="FD72" i="2"/>
  <c r="FD76" i="2" a="1"/>
  <c r="FD76" i="2"/>
  <c r="EK6" i="2"/>
  <c r="EL6" i="2"/>
  <c r="EM6" i="2"/>
  <c r="EN6" i="2"/>
  <c r="EI132" i="2" a="1"/>
  <c r="EI132" i="2"/>
  <c r="EI73" i="2" a="1"/>
  <c r="EI73" i="2"/>
  <c r="EI125" i="2" a="1"/>
  <c r="EI125" i="2"/>
  <c r="EI158" i="2" a="1"/>
  <c r="EI158" i="2"/>
  <c r="EI46" i="2" a="1"/>
  <c r="EI46" i="2"/>
  <c r="EI160" i="2" a="1"/>
  <c r="EI160" i="2"/>
  <c r="EI66" i="2" a="1"/>
  <c r="EI66" i="2"/>
  <c r="DP6" i="2"/>
  <c r="DQ6" i="2"/>
  <c r="DR6" i="2"/>
  <c r="DS6" i="2"/>
  <c r="DI202" i="2"/>
  <c r="CU6" i="2"/>
  <c r="CV6" i="2"/>
  <c r="CW6" i="2"/>
  <c r="CX6" i="2"/>
  <c r="BY7" i="2"/>
  <c r="BZ6" i="2"/>
  <c r="CA6" i="2"/>
  <c r="CB6" i="2"/>
  <c r="CC6" i="2"/>
  <c r="CN202" i="2"/>
  <c r="BD7" i="2"/>
  <c r="BE6" i="2"/>
  <c r="BF6" i="2"/>
  <c r="BG6" i="2"/>
  <c r="BH6" i="2"/>
  <c r="O6" i="2"/>
  <c r="P6" i="2"/>
  <c r="Q6" i="2"/>
  <c r="R6" i="2"/>
  <c r="ED203" i="2"/>
  <c r="FY107" i="2" a="1"/>
  <c r="FY107" i="2"/>
  <c r="FY187" i="2" a="1"/>
  <c r="FY187" i="2"/>
  <c r="FY65" i="2" a="1"/>
  <c r="FY65" i="2"/>
  <c r="FY168" i="2" a="1"/>
  <c r="FY168" i="2"/>
  <c r="FT202" i="2"/>
  <c r="FY162" i="2" a="1"/>
  <c r="FY162" i="2"/>
  <c r="FY158" i="2" a="1"/>
  <c r="FY158" i="2"/>
  <c r="GA6" i="2"/>
  <c r="GB6" i="2"/>
  <c r="GC6" i="2"/>
  <c r="GD6" i="2"/>
  <c r="GV6" i="2"/>
  <c r="GW6" i="2"/>
  <c r="GX6" i="2"/>
  <c r="GY6" i="2"/>
  <c r="AB203" i="2"/>
  <c r="M86" i="2" a="1"/>
  <c r="M86" i="2"/>
  <c r="M25" i="2" a="1"/>
  <c r="M25" i="2"/>
  <c r="M57" i="2" a="1"/>
  <c r="M57" i="2"/>
  <c r="M13" i="2" a="1"/>
  <c r="M13" i="2"/>
  <c r="M198" i="2" a="1"/>
  <c r="M198" i="2"/>
  <c r="M51" i="2" a="1"/>
  <c r="M51" i="2"/>
  <c r="M139" i="2" a="1"/>
  <c r="M139" i="2"/>
  <c r="M93" i="2" a="1"/>
  <c r="M93" i="2"/>
  <c r="M113" i="2" a="1"/>
  <c r="M113" i="2"/>
  <c r="M104" i="2" a="1"/>
  <c r="M104" i="2"/>
  <c r="M111" i="2" a="1"/>
  <c r="M111" i="2"/>
  <c r="M11" i="2" a="1"/>
  <c r="M11" i="2"/>
  <c r="M53" i="2" a="1"/>
  <c r="M53" i="2"/>
  <c r="M145" i="2" a="1"/>
  <c r="M145" i="2"/>
  <c r="M141" i="2" a="1"/>
  <c r="M141" i="2"/>
  <c r="M128" i="2" a="1"/>
  <c r="M128" i="2"/>
  <c r="M184" i="2" a="1"/>
  <c r="M184" i="2"/>
  <c r="M137" i="2" a="1"/>
  <c r="M137" i="2"/>
  <c r="M182" i="2" a="1"/>
  <c r="M182" i="2"/>
  <c r="M77" i="2" a="1"/>
  <c r="M77" i="2"/>
  <c r="M61" i="2" a="1"/>
  <c r="M61" i="2"/>
  <c r="M15" i="2" a="1"/>
  <c r="M15" i="2"/>
  <c r="M126" i="2" a="1"/>
  <c r="M126" i="2"/>
  <c r="M197" i="2" a="1"/>
  <c r="M197" i="2"/>
  <c r="M162" i="2" a="1"/>
  <c r="M162" i="2"/>
  <c r="M159" i="2" a="1"/>
  <c r="M159" i="2"/>
  <c r="M72" i="2" a="1"/>
  <c r="M72" i="2"/>
  <c r="M17" i="2" a="1"/>
  <c r="M17" i="2"/>
  <c r="M38" i="2" a="1"/>
  <c r="M38" i="2"/>
  <c r="M22" i="2" a="1"/>
  <c r="M22" i="2"/>
  <c r="M148" i="2" a="1"/>
  <c r="M148" i="2"/>
  <c r="Z203" i="2"/>
  <c r="ED202" i="2"/>
  <c r="AJ6" i="2"/>
  <c r="AK6" i="2"/>
  <c r="AL6" i="2"/>
  <c r="AM6" i="2"/>
  <c r="AH203" i="2" a="1"/>
  <c r="AH203" i="2"/>
  <c r="AH32" i="2" a="1"/>
  <c r="AH32" i="2"/>
  <c r="CS203" i="2" a="1"/>
  <c r="CS203" i="2"/>
  <c r="CS89" i="2" a="1"/>
  <c r="CS89" i="2"/>
  <c r="CS60" i="2" a="1"/>
  <c r="CS60" i="2"/>
  <c r="CS183" i="2" a="1"/>
  <c r="CS183" i="2"/>
  <c r="CS80" i="2" a="1"/>
  <c r="CS80" i="2"/>
  <c r="CS144" i="2" a="1"/>
  <c r="CS144" i="2"/>
  <c r="CS192" i="2" a="1"/>
  <c r="CS192" i="2"/>
  <c r="CS7" i="2" a="1"/>
  <c r="CS7" i="2"/>
  <c r="CT7" i="2"/>
  <c r="CS186" i="2" a="1"/>
  <c r="CS186" i="2"/>
  <c r="CS46" i="2" a="1"/>
  <c r="CS46" i="2"/>
  <c r="CS166" i="2" a="1"/>
  <c r="CS166" i="2"/>
  <c r="CS122" i="2" a="1"/>
  <c r="CS122" i="2"/>
  <c r="CS53" i="2" a="1"/>
  <c r="CS53" i="2"/>
  <c r="CS10" i="2" a="1"/>
  <c r="CS10" i="2"/>
  <c r="CS126" i="2" a="1"/>
  <c r="CS126" i="2"/>
  <c r="CS19" i="2" a="1"/>
  <c r="CS19" i="2"/>
  <c r="CS101" i="2" a="1"/>
  <c r="CS101" i="2"/>
  <c r="CS69" i="2" a="1"/>
  <c r="CS69" i="2"/>
  <c r="CS62" i="2" a="1"/>
  <c r="CS62" i="2"/>
  <c r="CS156" i="2" a="1"/>
  <c r="CS156" i="2"/>
  <c r="CS29" i="2" a="1"/>
  <c r="CS29" i="2"/>
  <c r="CS65" i="2" a="1"/>
  <c r="CS65" i="2"/>
  <c r="CS48" i="2" a="1"/>
  <c r="CS48" i="2"/>
  <c r="CS20" i="2" a="1"/>
  <c r="CS20" i="2"/>
  <c r="CS149" i="2" a="1"/>
  <c r="CS149" i="2"/>
  <c r="CS109" i="2" a="1"/>
  <c r="CS109" i="2"/>
  <c r="CS94" i="2" a="1"/>
  <c r="CS94" i="2"/>
  <c r="CS59" i="2" a="1"/>
  <c r="CS59" i="2"/>
  <c r="CS189" i="2" a="1"/>
  <c r="CS189" i="2"/>
  <c r="CS150" i="2" a="1"/>
  <c r="CS150" i="2"/>
  <c r="CS74" i="2" a="1"/>
  <c r="CS74" i="2"/>
  <c r="CS153" i="2" a="1"/>
  <c r="CS153" i="2"/>
  <c r="CS138" i="2" a="1"/>
  <c r="CS138" i="2"/>
  <c r="CS8" i="2" a="1"/>
  <c r="CS8" i="2"/>
  <c r="CS194" i="2" a="1"/>
  <c r="CS194" i="2"/>
  <c r="CS71" i="2" a="1"/>
  <c r="CS71" i="2"/>
  <c r="CS32" i="2" a="1"/>
  <c r="CS32" i="2"/>
  <c r="CS171" i="2" a="1"/>
  <c r="CS171" i="2"/>
  <c r="CS18" i="2" a="1"/>
  <c r="CS18" i="2"/>
  <c r="CS113" i="2" a="1"/>
  <c r="CS113" i="2"/>
  <c r="CS87" i="2" a="1"/>
  <c r="CS87" i="2"/>
  <c r="CS140" i="2" a="1"/>
  <c r="CS140" i="2"/>
  <c r="CS157" i="2" a="1"/>
  <c r="CS157" i="2"/>
  <c r="CS160" i="2" a="1"/>
  <c r="CS160" i="2"/>
  <c r="CS30" i="2" a="1"/>
  <c r="CS30" i="2"/>
  <c r="CS28" i="2" a="1"/>
  <c r="CS28" i="2"/>
  <c r="CS115" i="2" a="1"/>
  <c r="CS115" i="2"/>
  <c r="CS103" i="2" a="1"/>
  <c r="CS103" i="2"/>
  <c r="CS123" i="2" a="1"/>
  <c r="CS123" i="2"/>
  <c r="CS55" i="2" a="1"/>
  <c r="CS55" i="2"/>
  <c r="CS128" i="2" a="1"/>
  <c r="CS128" i="2"/>
  <c r="CS147" i="2" a="1"/>
  <c r="CS147" i="2"/>
  <c r="CS51" i="2" a="1"/>
  <c r="CS51" i="2"/>
  <c r="CS83" i="2" a="1"/>
  <c r="CS83" i="2"/>
  <c r="CS197" i="2" a="1"/>
  <c r="CS197" i="2"/>
  <c r="CS162" i="2" a="1"/>
  <c r="CS162" i="2"/>
  <c r="CS165" i="2" a="1"/>
  <c r="CS165" i="2"/>
  <c r="CS145" i="2" a="1"/>
  <c r="CS145" i="2"/>
  <c r="CS141" i="2" a="1"/>
  <c r="CS141" i="2"/>
  <c r="CS90" i="2" a="1"/>
  <c r="CS90" i="2"/>
  <c r="CS154" i="2" a="1"/>
  <c r="CS154" i="2"/>
  <c r="CS40" i="2" a="1"/>
  <c r="CS40" i="2"/>
  <c r="CS104" i="2" a="1"/>
  <c r="CS104" i="2"/>
  <c r="CS117" i="2" a="1"/>
  <c r="CS117" i="2"/>
  <c r="CS167" i="2" a="1"/>
  <c r="CS167" i="2"/>
  <c r="CS42" i="2" a="1"/>
  <c r="CS42" i="2"/>
  <c r="CS96" i="2" a="1"/>
  <c r="CS96" i="2"/>
  <c r="CS97" i="2" a="1"/>
  <c r="CS97" i="2"/>
  <c r="CS15" i="2" a="1"/>
  <c r="CS15" i="2"/>
  <c r="CS68" i="2" a="1"/>
  <c r="CS68" i="2"/>
  <c r="CS199" i="2" a="1"/>
  <c r="CS199" i="2"/>
  <c r="CS11" i="2" a="1"/>
  <c r="CS11" i="2"/>
  <c r="CS75" i="2" a="1"/>
  <c r="CS75" i="2"/>
  <c r="CS146" i="2" a="1"/>
  <c r="CS146" i="2"/>
  <c r="CS170" i="2" a="1"/>
  <c r="CS170" i="2"/>
  <c r="CS139" i="2" a="1"/>
  <c r="CS139" i="2"/>
  <c r="CS169" i="2" a="1"/>
  <c r="CS169" i="2"/>
  <c r="CS163" i="2" a="1"/>
  <c r="CS163" i="2"/>
  <c r="CS100" i="2" a="1"/>
  <c r="CS100" i="2"/>
  <c r="CS142" i="2" a="1"/>
  <c r="CS142" i="2"/>
  <c r="CS61" i="2" a="1"/>
  <c r="CS61" i="2"/>
  <c r="CS70" i="2" a="1"/>
  <c r="CS70" i="2"/>
  <c r="CS73" i="2" a="1"/>
  <c r="CS73" i="2"/>
  <c r="CS25" i="2" a="1"/>
  <c r="CS25" i="2"/>
  <c r="CS136" i="2" a="1"/>
  <c r="CS136" i="2"/>
  <c r="CS131" i="2" a="1"/>
  <c r="CS131" i="2"/>
  <c r="CS91" i="2" a="1"/>
  <c r="CS91" i="2"/>
  <c r="CS76" i="2" a="1"/>
  <c r="CS76" i="2"/>
  <c r="CS17" i="2" a="1"/>
  <c r="CS17" i="2"/>
  <c r="CS108" i="2" a="1"/>
  <c r="CS108" i="2"/>
  <c r="CS164" i="2" a="1"/>
  <c r="CS164" i="2"/>
  <c r="CS63" i="2" a="1"/>
  <c r="CS63" i="2"/>
  <c r="CS43" i="2" a="1"/>
  <c r="CS43" i="2"/>
  <c r="CS179" i="2" a="1"/>
  <c r="CS179" i="2"/>
  <c r="CS35" i="2" a="1"/>
  <c r="CS35" i="2"/>
  <c r="CS95" i="2" a="1"/>
  <c r="CS95" i="2"/>
  <c r="CS23" i="2" a="1"/>
  <c r="CS23" i="2"/>
  <c r="CS13" i="2" a="1"/>
  <c r="CS13" i="2"/>
  <c r="CS50" i="2" a="1"/>
  <c r="CS50" i="2"/>
  <c r="CS198" i="2" a="1"/>
  <c r="CS198" i="2"/>
  <c r="CS155" i="2" a="1"/>
  <c r="CS155" i="2"/>
  <c r="CS57" i="2" a="1"/>
  <c r="CS57" i="2"/>
  <c r="CS135" i="2" a="1"/>
  <c r="CS135" i="2"/>
  <c r="CS45" i="2" a="1"/>
  <c r="CS45" i="2"/>
  <c r="BX203" i="2" a="1"/>
  <c r="BX203" i="2"/>
  <c r="BX61" i="2" a="1"/>
  <c r="BX61" i="2"/>
  <c r="BX49" i="2" a="1"/>
  <c r="BX49" i="2"/>
  <c r="AH108" i="2" a="1"/>
  <c r="AH108" i="2"/>
  <c r="GT143" i="2" a="1"/>
  <c r="GT143" i="2"/>
  <c r="GT175" i="2" a="1"/>
  <c r="GT175" i="2"/>
  <c r="GT197" i="2" a="1"/>
  <c r="GT197" i="2"/>
  <c r="GT123" i="2" a="1"/>
  <c r="GT123" i="2"/>
  <c r="GT82" i="2" a="1"/>
  <c r="GT82" i="2"/>
  <c r="GT155" i="2" a="1"/>
  <c r="GT155" i="2"/>
  <c r="GT62" i="2" a="1"/>
  <c r="GT62" i="2"/>
  <c r="GT192" i="2" a="1"/>
  <c r="GT192" i="2"/>
  <c r="GT16" i="2" a="1"/>
  <c r="GT16" i="2"/>
  <c r="GT144" i="2" a="1"/>
  <c r="GT144" i="2"/>
  <c r="AH9" i="2" a="1"/>
  <c r="AH9" i="2"/>
  <c r="AH29" i="2" a="1"/>
  <c r="AH29" i="2"/>
  <c r="AH104" i="2" a="1"/>
  <c r="AH104" i="2"/>
  <c r="AH39" i="2" a="1"/>
  <c r="AH39" i="2"/>
  <c r="AH172" i="2" a="1"/>
  <c r="AH172" i="2"/>
  <c r="AH137" i="2" a="1"/>
  <c r="AH137" i="2"/>
  <c r="AH135" i="2" a="1"/>
  <c r="AH135" i="2"/>
  <c r="AH21" i="2" a="1"/>
  <c r="AH21" i="2"/>
  <c r="AH149" i="2" a="1"/>
  <c r="AH149" i="2"/>
  <c r="AH120" i="2" a="1"/>
  <c r="AH120" i="2"/>
  <c r="AH35" i="2" a="1"/>
  <c r="AH35" i="2"/>
  <c r="BX37" i="2" a="1"/>
  <c r="BX37" i="2"/>
  <c r="BX115" i="2" a="1"/>
  <c r="BX115" i="2"/>
  <c r="BX95" i="2" a="1"/>
  <c r="BX95" i="2"/>
  <c r="M135" i="2" a="1"/>
  <c r="M135" i="2"/>
  <c r="M32" i="2" a="1"/>
  <c r="M32" i="2"/>
  <c r="DN18" i="2" a="1"/>
  <c r="DN18" i="2"/>
  <c r="DN128" i="2" a="1"/>
  <c r="DN128" i="2"/>
  <c r="DN9" i="2" a="1"/>
  <c r="DN9" i="2"/>
  <c r="CS98" i="2" a="1"/>
  <c r="CS98" i="2"/>
  <c r="EI114" i="2" a="1"/>
  <c r="EI114" i="2"/>
  <c r="EI62" i="2" a="1"/>
  <c r="EI62" i="2"/>
  <c r="GT9" i="2" a="1"/>
  <c r="GT9" i="2"/>
  <c r="CS107" i="2" a="1"/>
  <c r="CS107" i="2"/>
  <c r="BC128" i="2" a="1"/>
  <c r="BC128" i="2"/>
  <c r="FD171" i="2" a="1"/>
  <c r="FD171" i="2"/>
  <c r="FD22" i="2" a="1"/>
  <c r="FD22" i="2"/>
  <c r="AH63" i="2" a="1"/>
  <c r="AH63" i="2"/>
  <c r="BX38" i="2" a="1"/>
  <c r="BX38" i="2"/>
  <c r="BX179" i="2" a="1"/>
  <c r="BX179" i="2"/>
  <c r="BX147" i="2" a="1"/>
  <c r="BX147" i="2"/>
  <c r="M152" i="2" a="1"/>
  <c r="M152" i="2"/>
  <c r="M73" i="2" a="1"/>
  <c r="M73" i="2"/>
  <c r="DN166" i="2" a="1"/>
  <c r="DN166" i="2"/>
  <c r="DN147" i="2" a="1"/>
  <c r="DN147" i="2"/>
  <c r="FD124" i="2" a="1"/>
  <c r="FD124" i="2"/>
  <c r="EI152" i="2" a="1"/>
  <c r="EI152" i="2"/>
  <c r="EI135" i="2" a="1"/>
  <c r="EI135" i="2"/>
  <c r="GT47" i="2" a="1"/>
  <c r="GT47" i="2"/>
  <c r="GT103" i="2" a="1"/>
  <c r="GT103" i="2"/>
  <c r="BC169" i="2" a="1"/>
  <c r="BC169" i="2"/>
  <c r="BC94" i="2" a="1"/>
  <c r="BC94" i="2"/>
  <c r="FD61" i="2" a="1"/>
  <c r="FD61" i="2"/>
  <c r="FD69" i="2" a="1"/>
  <c r="FD69" i="2"/>
  <c r="FD49" i="2" a="1"/>
  <c r="FD49" i="2"/>
  <c r="FY64" i="2" a="1"/>
  <c r="FY64" i="2"/>
  <c r="AH130" i="2" a="1"/>
  <c r="AH130" i="2"/>
  <c r="AH150" i="2" a="1"/>
  <c r="AH150" i="2"/>
  <c r="CS22" i="2" a="1"/>
  <c r="CS22" i="2"/>
  <c r="BX137" i="2" a="1"/>
  <c r="BX137" i="2"/>
  <c r="BX184" i="2" a="1"/>
  <c r="BX184" i="2"/>
  <c r="BX82" i="2" a="1"/>
  <c r="BX82" i="2"/>
  <c r="M88" i="2" a="1"/>
  <c r="M88" i="2"/>
  <c r="M187" i="2" a="1"/>
  <c r="M187" i="2"/>
  <c r="CS112" i="2" a="1"/>
  <c r="CS112" i="2"/>
  <c r="DN189" i="2" a="1"/>
  <c r="DN189" i="2"/>
  <c r="DN116" i="2" a="1"/>
  <c r="DN116" i="2"/>
  <c r="CS190" i="2" a="1"/>
  <c r="CS190" i="2"/>
  <c r="EI90" i="2" a="1"/>
  <c r="EI90" i="2"/>
  <c r="EI169" i="2" a="1"/>
  <c r="EI169" i="2"/>
  <c r="CS33" i="2" a="1"/>
  <c r="CS33" i="2"/>
  <c r="BC136" i="2" a="1"/>
  <c r="BC136" i="2"/>
  <c r="BC53" i="2" a="1"/>
  <c r="BC53" i="2"/>
  <c r="FD190" i="2" a="1"/>
  <c r="FD190" i="2"/>
  <c r="FD149" i="2" a="1"/>
  <c r="FD149" i="2"/>
  <c r="FY156" i="2" a="1"/>
  <c r="FY156" i="2"/>
  <c r="FY117" i="2" a="1"/>
  <c r="FY117" i="2"/>
  <c r="AH169" i="2" a="1"/>
  <c r="AH169" i="2"/>
  <c r="AH100" i="2" a="1"/>
  <c r="AH100" i="2"/>
  <c r="M123" i="2" a="1"/>
  <c r="M123" i="2"/>
  <c r="M96" i="2" a="1"/>
  <c r="M96" i="2"/>
  <c r="M164" i="2" a="1"/>
  <c r="M164" i="2"/>
  <c r="M154" i="2" a="1"/>
  <c r="M154" i="2"/>
  <c r="M80" i="2" a="1"/>
  <c r="M80" i="2"/>
  <c r="M160" i="2" a="1"/>
  <c r="M160" i="2"/>
  <c r="M131" i="2" a="1"/>
  <c r="M131" i="2"/>
  <c r="M165" i="2" a="1"/>
  <c r="M165" i="2"/>
  <c r="CS180" i="2" a="1"/>
  <c r="CS180" i="2"/>
  <c r="BX123" i="2" a="1"/>
  <c r="BX123" i="2"/>
  <c r="BX186" i="2" a="1"/>
  <c r="BX186" i="2"/>
  <c r="BX20" i="2" a="1"/>
  <c r="BX20" i="2"/>
  <c r="M92" i="2" a="1"/>
  <c r="M92" i="2"/>
  <c r="M29" i="2" a="1"/>
  <c r="M29" i="2"/>
  <c r="CS177" i="2" a="1"/>
  <c r="CS177" i="2"/>
  <c r="DN126" i="2" a="1"/>
  <c r="DN126" i="2"/>
  <c r="DN36" i="2" a="1"/>
  <c r="DN36" i="2"/>
  <c r="CS174" i="2" a="1"/>
  <c r="CS174" i="2"/>
  <c r="EI133" i="2" a="1"/>
  <c r="EI133" i="2"/>
  <c r="EI74" i="2" a="1"/>
  <c r="EI74" i="2"/>
  <c r="GT57" i="2" a="1"/>
  <c r="GT57" i="2"/>
  <c r="GT84" i="2" a="1"/>
  <c r="GT84" i="2"/>
  <c r="BC28" i="2" a="1"/>
  <c r="BC28" i="2"/>
  <c r="BC64" i="2" a="1"/>
  <c r="BC64" i="2"/>
  <c r="FD27" i="2" a="1"/>
  <c r="FD27" i="2"/>
  <c r="FD126" i="2" a="1"/>
  <c r="FD126" i="2"/>
  <c r="FD16" i="2" a="1"/>
  <c r="FD16" i="2"/>
  <c r="FY12" i="2" a="1"/>
  <c r="FY12" i="2"/>
  <c r="FZ12" i="2"/>
  <c r="AH26" i="2" a="1"/>
  <c r="AH26" i="2"/>
  <c r="AH122" i="2" a="1"/>
  <c r="AH122" i="2"/>
  <c r="CS127" i="2" a="1"/>
  <c r="CS127" i="2"/>
  <c r="DN47" i="2" a="1"/>
  <c r="DN47" i="2"/>
  <c r="BX129" i="2" a="1"/>
  <c r="BX129" i="2"/>
  <c r="BX94" i="2" a="1"/>
  <c r="BX94" i="2"/>
  <c r="BX48" i="2" a="1"/>
  <c r="BX48" i="2"/>
  <c r="M59" i="2" a="1"/>
  <c r="M59" i="2"/>
  <c r="M173" i="2" a="1"/>
  <c r="M173" i="2"/>
  <c r="DN33" i="2" a="1"/>
  <c r="DN33" i="2"/>
  <c r="DN19" i="2" a="1"/>
  <c r="DN19" i="2"/>
  <c r="BX167" i="2" a="1"/>
  <c r="BX167" i="2"/>
  <c r="EI124" i="2" a="1"/>
  <c r="EI124" i="2"/>
  <c r="EI196" i="2" a="1"/>
  <c r="EI196" i="2"/>
  <c r="GT83" i="2" a="1"/>
  <c r="GT83" i="2"/>
  <c r="GT130" i="2" a="1"/>
  <c r="GT130" i="2"/>
  <c r="BC177" i="2" a="1"/>
  <c r="BC177" i="2"/>
  <c r="BC98" i="2" a="1"/>
  <c r="BC98" i="2"/>
  <c r="FD129" i="2" a="1"/>
  <c r="FD129" i="2"/>
  <c r="FD62" i="2" a="1"/>
  <c r="FD62" i="2"/>
  <c r="FD175" i="2" a="1"/>
  <c r="FD175" i="2"/>
  <c r="FY166" i="2" a="1"/>
  <c r="FY166" i="2"/>
  <c r="DN11" i="2" a="1"/>
  <c r="DN11" i="2"/>
  <c r="AH180" i="2" a="1"/>
  <c r="AH180" i="2"/>
  <c r="EI14" i="2" a="1"/>
  <c r="EI14" i="2"/>
  <c r="EI92" i="2" a="1"/>
  <c r="EI92" i="2"/>
  <c r="EI76" i="2" a="1"/>
  <c r="EI76" i="2"/>
  <c r="EI99" i="2" a="1"/>
  <c r="EI99" i="2"/>
  <c r="EI123" i="2" a="1"/>
  <c r="EI123" i="2"/>
  <c r="EI138" i="2" a="1"/>
  <c r="EI138" i="2"/>
  <c r="EI184" i="2" a="1"/>
  <c r="EI184" i="2"/>
  <c r="EI72" i="2" a="1"/>
  <c r="EI72" i="2"/>
  <c r="BC63" i="2" a="1"/>
  <c r="BC63" i="2"/>
  <c r="BC193" i="2" a="1"/>
  <c r="BC193" i="2"/>
  <c r="BC42" i="2" a="1"/>
  <c r="BC42" i="2"/>
  <c r="BC76" i="2" a="1"/>
  <c r="BC76" i="2"/>
  <c r="BC87" i="2" a="1"/>
  <c r="BC87" i="2"/>
  <c r="BC36" i="2" a="1"/>
  <c r="BC36" i="2"/>
  <c r="BC108" i="2" a="1"/>
  <c r="BC108" i="2"/>
  <c r="BC92" i="2" a="1"/>
  <c r="BC92" i="2"/>
  <c r="BC102" i="2" a="1"/>
  <c r="BC102" i="2"/>
  <c r="BC66" i="2" a="1"/>
  <c r="BC66" i="2"/>
  <c r="BX27" i="2" a="1"/>
  <c r="BX27" i="2"/>
  <c r="BX191" i="2" a="1"/>
  <c r="BX191" i="2"/>
  <c r="BX127" i="2" a="1"/>
  <c r="BX127" i="2"/>
  <c r="CS181" i="2" a="1"/>
  <c r="CS181" i="2"/>
  <c r="M40" i="2" a="1"/>
  <c r="M40" i="2"/>
  <c r="M134" i="2" a="1"/>
  <c r="M134" i="2"/>
  <c r="DN37" i="2" a="1"/>
  <c r="DN37" i="2"/>
  <c r="DN130" i="2" a="1"/>
  <c r="DN130" i="2"/>
  <c r="CS86" i="2" a="1"/>
  <c r="CS86" i="2"/>
  <c r="EI44" i="2" a="1"/>
  <c r="EI44" i="2"/>
  <c r="EI50" i="2" a="1"/>
  <c r="EI50" i="2"/>
  <c r="GT79" i="2" a="1"/>
  <c r="GT79" i="2"/>
  <c r="GT48" i="2" a="1"/>
  <c r="GT48" i="2"/>
  <c r="BC152" i="2" a="1"/>
  <c r="BC152" i="2"/>
  <c r="BC44" i="2" a="1"/>
  <c r="BC44" i="2"/>
  <c r="FD145" i="2" a="1"/>
  <c r="FD145" i="2"/>
  <c r="FD83" i="2" a="1"/>
  <c r="FD83" i="2"/>
  <c r="FD79" i="2" a="1"/>
  <c r="FD79" i="2"/>
  <c r="FY44" i="2" a="1"/>
  <c r="FY44" i="2"/>
  <c r="CS44" i="2" a="1"/>
  <c r="CS44" i="2"/>
  <c r="AH46" i="2" a="1"/>
  <c r="AH46" i="2"/>
  <c r="BX85" i="2" a="1"/>
  <c r="BX85" i="2"/>
  <c r="GT142" i="2" a="1"/>
  <c r="GT142" i="2"/>
  <c r="GT186" i="2" a="1"/>
  <c r="GT186" i="2"/>
  <c r="GT150" i="2" a="1"/>
  <c r="GT150" i="2"/>
  <c r="GT32" i="2" a="1"/>
  <c r="GT32" i="2"/>
  <c r="GT24" i="2" a="1"/>
  <c r="GT24" i="2"/>
  <c r="GT134" i="2" a="1"/>
  <c r="GT134" i="2"/>
  <c r="GT41" i="2" a="1"/>
  <c r="GT41" i="2"/>
  <c r="GT52" i="2" a="1"/>
  <c r="GT52" i="2"/>
  <c r="GT156" i="2" a="1"/>
  <c r="GT156" i="2"/>
  <c r="GT36" i="2" a="1"/>
  <c r="GT36" i="2"/>
  <c r="AH23" i="2" a="1"/>
  <c r="AH23" i="2"/>
  <c r="AH51" i="2" a="1"/>
  <c r="AH51" i="2"/>
  <c r="AH73" i="2" a="1"/>
  <c r="AH73" i="2"/>
  <c r="AH189" i="2" a="1"/>
  <c r="AH189" i="2"/>
  <c r="AH174" i="2" a="1"/>
  <c r="AH174" i="2"/>
  <c r="AH97" i="2" a="1"/>
  <c r="AH97" i="2"/>
  <c r="AH81" i="2" a="1"/>
  <c r="AH81" i="2"/>
  <c r="AH55" i="2" a="1"/>
  <c r="AH55" i="2"/>
  <c r="AH11" i="2" a="1"/>
  <c r="AH11" i="2"/>
  <c r="AH87" i="2" a="1"/>
  <c r="AH87" i="2"/>
  <c r="AH178" i="2" a="1"/>
  <c r="AH178" i="2"/>
  <c r="AH44" i="2" a="1"/>
  <c r="AH44" i="2"/>
  <c r="BX90" i="2" a="1"/>
  <c r="BX90" i="2"/>
  <c r="BX175" i="2" a="1"/>
  <c r="BX175" i="2"/>
  <c r="BX130" i="2" a="1"/>
  <c r="BX130" i="2"/>
  <c r="M171" i="2" a="1"/>
  <c r="M171" i="2"/>
  <c r="M151" i="2" a="1"/>
  <c r="M151" i="2"/>
  <c r="DN57" i="2" a="1"/>
  <c r="DN57" i="2"/>
  <c r="DN146" i="2" a="1"/>
  <c r="DN146" i="2"/>
  <c r="DN39" i="2" a="1"/>
  <c r="DN39" i="2"/>
  <c r="DN148" i="2" a="1"/>
  <c r="DN148" i="2"/>
  <c r="EI91" i="2" a="1"/>
  <c r="EI91" i="2"/>
  <c r="EI119" i="2" a="1"/>
  <c r="EI119" i="2"/>
  <c r="GT98" i="2" a="1"/>
  <c r="GT98" i="2"/>
  <c r="DN171" i="2" a="1"/>
  <c r="DN171" i="2"/>
  <c r="BC54" i="2" a="1"/>
  <c r="BC54" i="2"/>
  <c r="FD17" i="2" a="1"/>
  <c r="FD17" i="2"/>
  <c r="FD98" i="2" a="1"/>
  <c r="FD98" i="2"/>
  <c r="BX57" i="2" a="1"/>
  <c r="BX57" i="2"/>
  <c r="BX180" i="2" a="1"/>
  <c r="BX180" i="2"/>
  <c r="CS21" i="2" a="1"/>
  <c r="CS21" i="2"/>
  <c r="M67" i="2" a="1"/>
  <c r="M67" i="2"/>
  <c r="M100" i="2" a="1"/>
  <c r="M100" i="2"/>
  <c r="DN83" i="2" a="1"/>
  <c r="DN83" i="2"/>
  <c r="DN122" i="2" a="1"/>
  <c r="DN122" i="2"/>
  <c r="CS148" i="2" a="1"/>
  <c r="CS148" i="2"/>
  <c r="EI134" i="2" a="1"/>
  <c r="EI134" i="2"/>
  <c r="EI19" i="2" a="1"/>
  <c r="EI19" i="2"/>
  <c r="GT10" i="2" a="1"/>
  <c r="GT10" i="2"/>
  <c r="GT148" i="2" a="1"/>
  <c r="GT148" i="2"/>
  <c r="BC10" i="2" a="1"/>
  <c r="BC10" i="2"/>
  <c r="BC124" i="2" a="1"/>
  <c r="BC124" i="2"/>
  <c r="FD106" i="2" a="1"/>
  <c r="FD106" i="2"/>
  <c r="FD29" i="2" a="1"/>
  <c r="FD29" i="2"/>
  <c r="FD169" i="2" a="1"/>
  <c r="FD169" i="2"/>
  <c r="FY41" i="2" a="1"/>
  <c r="FY41" i="2"/>
  <c r="AH95" i="2" a="1"/>
  <c r="AH95" i="2"/>
  <c r="AH34" i="2" a="1"/>
  <c r="AH34" i="2"/>
  <c r="CS12" i="2" a="1"/>
  <c r="CS12" i="2"/>
  <c r="BX46" i="2" a="1"/>
  <c r="BX46" i="2"/>
  <c r="BX53" i="2" a="1"/>
  <c r="BX53" i="2"/>
  <c r="BX28" i="2" a="1"/>
  <c r="BX28" i="2"/>
  <c r="M185" i="2" a="1"/>
  <c r="M185" i="2"/>
  <c r="M39" i="2" a="1"/>
  <c r="M39" i="2"/>
  <c r="DN179" i="2" a="1"/>
  <c r="DN179" i="2"/>
  <c r="DN74" i="2" a="1"/>
  <c r="DN74" i="2"/>
  <c r="DN73" i="2" a="1"/>
  <c r="DN73" i="2"/>
  <c r="DN105" i="2" a="1"/>
  <c r="DN105" i="2"/>
  <c r="EI161" i="2" a="1"/>
  <c r="EI161" i="2"/>
  <c r="EI105" i="2" a="1"/>
  <c r="EI105" i="2"/>
  <c r="GT69" i="2" a="1"/>
  <c r="GT69" i="2"/>
  <c r="CS200" i="2" a="1"/>
  <c r="CS200" i="2"/>
  <c r="BC190" i="2" a="1"/>
  <c r="BC190" i="2"/>
  <c r="FD81" i="2" a="1"/>
  <c r="FD81" i="2"/>
  <c r="FD94" i="2" a="1"/>
  <c r="FD94" i="2"/>
  <c r="FD141" i="2" a="1"/>
  <c r="FD141" i="2"/>
  <c r="FY148" i="2" a="1"/>
  <c r="FY148" i="2"/>
  <c r="FY139" i="2" a="1"/>
  <c r="FY139" i="2"/>
  <c r="AH125" i="2" a="1"/>
  <c r="AH125" i="2"/>
  <c r="AH50" i="2" a="1"/>
  <c r="AH50" i="2"/>
  <c r="M47" i="2" a="1"/>
  <c r="M47" i="2"/>
  <c r="M85" i="2" a="1"/>
  <c r="M85" i="2"/>
  <c r="M102" i="2" a="1"/>
  <c r="M102" i="2"/>
  <c r="M200" i="2" a="1"/>
  <c r="M200" i="2"/>
  <c r="M136" i="2" a="1"/>
  <c r="M136" i="2"/>
  <c r="M107" i="2" a="1"/>
  <c r="M107" i="2"/>
  <c r="M106" i="2" a="1"/>
  <c r="M106" i="2"/>
  <c r="M202" i="2" a="1"/>
  <c r="M202" i="2"/>
  <c r="CS84" i="2" a="1"/>
  <c r="CS84" i="2"/>
  <c r="BX170" i="2" a="1"/>
  <c r="BX170" i="2"/>
  <c r="BX15" i="2" a="1"/>
  <c r="BX15" i="2"/>
  <c r="BX13" i="2" a="1"/>
  <c r="BX13" i="2"/>
  <c r="M163" i="2" a="1"/>
  <c r="M163" i="2"/>
  <c r="M81" i="2" a="1"/>
  <c r="M81" i="2"/>
  <c r="CS193" i="2" a="1"/>
  <c r="CS193" i="2"/>
  <c r="DN172" i="2" a="1"/>
  <c r="DN172" i="2"/>
  <c r="DN42" i="2" a="1"/>
  <c r="DN42" i="2"/>
  <c r="CS26" i="2" a="1"/>
  <c r="CS26" i="2"/>
  <c r="EI83" i="2" a="1"/>
  <c r="EI83" i="2"/>
  <c r="EI120" i="2" a="1"/>
  <c r="EI120" i="2"/>
  <c r="GT92" i="2" a="1"/>
  <c r="GT92" i="2"/>
  <c r="BX86" i="2" a="1"/>
  <c r="BX86" i="2"/>
  <c r="BC33" i="2" a="1"/>
  <c r="BC33" i="2"/>
  <c r="BC67" i="2" a="1"/>
  <c r="BC67" i="2"/>
  <c r="FD193" i="2" a="1"/>
  <c r="FD193" i="2"/>
  <c r="FD65" i="2" a="1"/>
  <c r="FD65" i="2"/>
  <c r="FY76" i="2" a="1"/>
  <c r="FY76" i="2"/>
  <c r="FY53" i="2" a="1"/>
  <c r="FY53" i="2"/>
  <c r="AH30" i="2" a="1"/>
  <c r="AH30" i="2"/>
  <c r="AH33" i="2" a="1"/>
  <c r="AH33" i="2"/>
  <c r="CS110" i="2" a="1"/>
  <c r="CS110" i="2"/>
  <c r="DN202" i="2" a="1"/>
  <c r="DN202" i="2"/>
  <c r="BX11" i="2" a="1"/>
  <c r="BX11" i="2"/>
  <c r="BX134" i="2" a="1"/>
  <c r="BX134" i="2"/>
  <c r="FD125" i="2" a="1"/>
  <c r="FD125" i="2"/>
  <c r="M170" i="2" a="1"/>
  <c r="M170" i="2"/>
  <c r="M56" i="2" a="1"/>
  <c r="M56" i="2"/>
  <c r="DN77" i="2" a="1"/>
  <c r="DN77" i="2"/>
  <c r="DN17" i="2" a="1"/>
  <c r="DN17" i="2"/>
  <c r="CS172" i="2" a="1"/>
  <c r="CS172" i="2"/>
  <c r="EI163" i="2" a="1"/>
  <c r="EI163" i="2"/>
  <c r="EI68" i="2" a="1"/>
  <c r="EI68" i="2"/>
  <c r="GT66" i="2" a="1"/>
  <c r="GT66" i="2"/>
  <c r="GT14" i="2" a="1"/>
  <c r="GT14" i="2"/>
  <c r="BC74" i="2" a="1"/>
  <c r="BC74" i="2"/>
  <c r="BC157" i="2" a="1"/>
  <c r="BC157" i="2"/>
  <c r="FD68" i="2" a="1"/>
  <c r="FD68" i="2"/>
  <c r="FD172" i="2" a="1"/>
  <c r="FD172" i="2"/>
  <c r="FD67" i="2" a="1"/>
  <c r="FD67" i="2"/>
  <c r="FY85" i="2" a="1"/>
  <c r="FY85" i="2"/>
  <c r="AH168" i="2" a="1"/>
  <c r="AH168" i="2"/>
  <c r="AH64" i="2" a="1"/>
  <c r="AH64" i="2"/>
  <c r="EI130" i="2" a="1"/>
  <c r="EI130" i="2"/>
  <c r="EI136" i="2" a="1"/>
  <c r="EI136" i="2"/>
  <c r="EI77" i="2" a="1"/>
  <c r="EI77" i="2"/>
  <c r="EI69" i="2" a="1"/>
  <c r="EI69" i="2"/>
  <c r="EI121" i="2" a="1"/>
  <c r="EI121" i="2"/>
  <c r="EI64" i="2" a="1"/>
  <c r="EI64" i="2"/>
  <c r="EI108" i="2" a="1"/>
  <c r="EI108" i="2"/>
  <c r="EI11" i="2" a="1"/>
  <c r="EI11" i="2"/>
  <c r="BC86" i="2" a="1"/>
  <c r="BC86" i="2"/>
  <c r="BC112" i="2" a="1"/>
  <c r="BC112" i="2"/>
  <c r="BC156" i="2" a="1"/>
  <c r="BC156" i="2"/>
  <c r="BC43" i="2" a="1"/>
  <c r="BC43" i="2"/>
  <c r="BC122" i="2" a="1"/>
  <c r="BC122" i="2"/>
  <c r="BC30" i="2" a="1"/>
  <c r="BC30" i="2"/>
  <c r="BC132" i="2" a="1"/>
  <c r="BC132" i="2"/>
  <c r="BC57" i="2" a="1"/>
  <c r="BC57" i="2"/>
  <c r="BC39" i="2" a="1"/>
  <c r="BC39" i="2"/>
  <c r="BC110" i="2" a="1"/>
  <c r="BC110" i="2"/>
  <c r="BX202" i="2" a="1"/>
  <c r="BX202" i="2"/>
  <c r="BX109" i="2" a="1"/>
  <c r="BX109" i="2"/>
  <c r="BX99" i="2" a="1"/>
  <c r="BX99" i="2"/>
  <c r="DN96" i="2" a="1"/>
  <c r="DN96" i="2"/>
  <c r="M116" i="2" a="1"/>
  <c r="M116" i="2"/>
  <c r="M199" i="2" a="1"/>
  <c r="M199" i="2"/>
  <c r="DN131" i="2" a="1"/>
  <c r="DN131" i="2"/>
  <c r="DN87" i="2" a="1"/>
  <c r="DN87" i="2"/>
  <c r="CS39" i="2" a="1"/>
  <c r="CS39" i="2"/>
  <c r="EI26" i="2" a="1"/>
  <c r="EI26" i="2"/>
  <c r="EI191" i="2" a="1"/>
  <c r="EI191" i="2"/>
  <c r="GT119" i="2" a="1"/>
  <c r="GT119" i="2"/>
  <c r="GT111" i="2" a="1"/>
  <c r="GT111" i="2"/>
  <c r="BC145" i="2" a="1"/>
  <c r="BC145" i="2"/>
  <c r="BC69" i="2" a="1"/>
  <c r="BC69" i="2"/>
  <c r="FD51" i="2" a="1"/>
  <c r="FD51" i="2"/>
  <c r="FD15" i="2" a="1"/>
  <c r="FD15" i="2"/>
  <c r="FD47" i="2" a="1"/>
  <c r="FD47" i="2"/>
  <c r="FY193" i="2" a="1"/>
  <c r="FY193" i="2"/>
  <c r="DN7" i="2" a="1"/>
  <c r="DN7" i="2"/>
  <c r="DO7" i="2"/>
  <c r="AH52" i="2" a="1"/>
  <c r="AH52" i="2"/>
  <c r="BX195" i="2" a="1"/>
  <c r="BX195" i="2"/>
  <c r="FD155" i="2" a="1"/>
  <c r="FD155" i="2"/>
  <c r="FY170" i="2" a="1"/>
  <c r="FY170" i="2"/>
  <c r="CS132" i="2" a="1"/>
  <c r="CS132" i="2"/>
  <c r="GT40" i="2" a="1"/>
  <c r="GT40" i="2"/>
  <c r="GT105" i="2" a="1"/>
  <c r="GT105" i="2"/>
  <c r="GT65" i="2" a="1"/>
  <c r="GT65" i="2"/>
  <c r="GT139" i="2" a="1"/>
  <c r="GT139" i="2"/>
  <c r="GT19" i="2" a="1"/>
  <c r="GT19" i="2"/>
  <c r="GT173" i="2" a="1"/>
  <c r="GT173" i="2"/>
  <c r="GT71" i="2" a="1"/>
  <c r="GT71" i="2"/>
  <c r="GT59" i="2" a="1"/>
  <c r="GT59" i="2"/>
  <c r="GT165" i="2" a="1"/>
  <c r="GT165" i="2"/>
  <c r="GT101" i="2" a="1"/>
  <c r="GT101" i="2"/>
  <c r="GT141" i="2" a="1"/>
  <c r="GT141" i="2"/>
  <c r="AH113" i="2" a="1"/>
  <c r="AH113" i="2"/>
  <c r="AH190" i="2" a="1"/>
  <c r="AH190" i="2"/>
  <c r="AH159" i="2" a="1"/>
  <c r="AH159" i="2"/>
  <c r="AH102" i="2" a="1"/>
  <c r="AH102" i="2"/>
  <c r="AH156" i="2" a="1"/>
  <c r="AH156" i="2"/>
  <c r="AH111" i="2" a="1"/>
  <c r="AH111" i="2"/>
  <c r="AH54" i="2" a="1"/>
  <c r="AH54" i="2"/>
  <c r="AH57" i="2" a="1"/>
  <c r="AH57" i="2"/>
  <c r="AH164" i="2" a="1"/>
  <c r="AH164" i="2"/>
  <c r="AH187" i="2" a="1"/>
  <c r="AH187" i="2"/>
  <c r="AH173" i="2" a="1"/>
  <c r="AH173" i="2"/>
  <c r="AH142" i="2" a="1"/>
  <c r="AH142" i="2"/>
  <c r="BX112" i="2" a="1"/>
  <c r="BX112" i="2"/>
  <c r="BX68" i="2" a="1"/>
  <c r="BX68" i="2"/>
  <c r="BX101" i="2" a="1"/>
  <c r="BX101" i="2"/>
  <c r="M43" i="2" a="1"/>
  <c r="M43" i="2"/>
  <c r="M52" i="2" a="1"/>
  <c r="M52" i="2"/>
  <c r="DN69" i="2" a="1"/>
  <c r="DN69" i="2"/>
  <c r="DN8" i="2" a="1"/>
  <c r="DN8" i="2"/>
  <c r="DN26" i="2" a="1"/>
  <c r="DN26" i="2"/>
  <c r="EI93" i="2" a="1"/>
  <c r="EI93" i="2"/>
  <c r="EI101" i="2" a="1"/>
  <c r="EI101" i="2"/>
  <c r="GT50" i="2" a="1"/>
  <c r="GT50" i="2"/>
  <c r="GT128" i="2" a="1"/>
  <c r="GT128" i="2"/>
  <c r="BC78" i="2" a="1"/>
  <c r="BC78" i="2"/>
  <c r="BC12" i="2" a="1"/>
  <c r="BC12" i="2"/>
  <c r="FD127" i="2" a="1"/>
  <c r="FD127" i="2"/>
  <c r="FD157" i="2" a="1"/>
  <c r="FD157" i="2"/>
  <c r="CS121" i="2" a="1"/>
  <c r="CS121" i="2"/>
  <c r="BX151" i="2" a="1"/>
  <c r="BX151" i="2"/>
  <c r="BX62" i="2" a="1"/>
  <c r="BX62" i="2"/>
  <c r="CS99" i="2" a="1"/>
  <c r="CS99" i="2"/>
  <c r="M87" i="2" a="1"/>
  <c r="M87" i="2"/>
  <c r="M66" i="2" a="1"/>
  <c r="M66" i="2"/>
  <c r="DN54" i="2" a="1"/>
  <c r="DN54" i="2"/>
  <c r="DN102" i="2" a="1"/>
  <c r="DN102" i="2"/>
  <c r="CS41" i="2" a="1"/>
  <c r="CS41" i="2"/>
  <c r="EI186" i="2" a="1"/>
  <c r="EI186" i="2"/>
  <c r="EI110" i="2" a="1"/>
  <c r="EI110" i="2"/>
  <c r="GT131" i="2" a="1"/>
  <c r="GT131" i="2"/>
  <c r="GT45" i="2" a="1"/>
  <c r="GT45" i="2"/>
  <c r="BC29" i="2" a="1"/>
  <c r="BC29" i="2"/>
  <c r="FD130" i="2" a="1"/>
  <c r="FD130" i="2"/>
  <c r="FD196" i="2" a="1"/>
  <c r="FD196" i="2"/>
  <c r="FD70" i="2" a="1"/>
  <c r="FD70" i="2"/>
  <c r="FY52" i="2" a="1"/>
  <c r="FY52" i="2"/>
  <c r="AH40" i="2" a="1"/>
  <c r="AH40" i="2"/>
  <c r="AH148" i="2" a="1"/>
  <c r="AH148" i="2"/>
  <c r="GT23" i="2" a="1"/>
  <c r="GT23" i="2"/>
  <c r="BX39" i="2" a="1"/>
  <c r="BX39" i="2"/>
  <c r="BX104" i="2" a="1"/>
  <c r="BX104" i="2"/>
  <c r="BX31" i="2" a="1"/>
  <c r="BX31" i="2"/>
  <c r="M33" i="2" a="1"/>
  <c r="M33" i="2"/>
  <c r="M140" i="2" a="1"/>
  <c r="M140" i="2"/>
  <c r="DN52" i="2" a="1"/>
  <c r="DN52" i="2"/>
  <c r="DN159" i="2" a="1"/>
  <c r="DN159" i="2"/>
  <c r="DN93" i="2" a="1"/>
  <c r="DN93" i="2"/>
  <c r="EI177" i="2" a="1"/>
  <c r="EI177" i="2"/>
  <c r="EI59" i="2" a="1"/>
  <c r="EI59" i="2"/>
  <c r="GT44" i="2" a="1"/>
  <c r="GT44" i="2"/>
  <c r="GT58" i="2" a="1"/>
  <c r="GT58" i="2"/>
  <c r="BC25" i="2" a="1"/>
  <c r="BC25" i="2"/>
  <c r="FD56" i="2" a="1"/>
  <c r="FD56" i="2"/>
  <c r="FD33" i="2" a="1"/>
  <c r="FD33" i="2"/>
  <c r="FD101" i="2" a="1"/>
  <c r="FD101" i="2"/>
  <c r="FY199" i="2" a="1"/>
  <c r="FY199" i="2"/>
  <c r="BX30" i="2" a="1"/>
  <c r="BX30" i="2"/>
  <c r="AH85" i="2" a="1"/>
  <c r="AH85" i="2"/>
  <c r="M146" i="2" a="1"/>
  <c r="M146" i="2"/>
  <c r="M58" i="2" a="1"/>
  <c r="M58" i="2"/>
  <c r="M35" i="2" a="1"/>
  <c r="M35" i="2"/>
  <c r="M76" i="2" a="1"/>
  <c r="M76" i="2"/>
  <c r="M103" i="2" a="1"/>
  <c r="M103" i="2"/>
  <c r="M75" i="2" a="1"/>
  <c r="M75" i="2"/>
  <c r="M74" i="2" a="1"/>
  <c r="M74" i="2"/>
  <c r="M24" i="2" a="1"/>
  <c r="M24" i="2"/>
  <c r="FD46" i="2" a="1"/>
  <c r="FD46" i="2"/>
  <c r="BX81" i="2" a="1"/>
  <c r="BX81" i="2"/>
  <c r="BX153" i="2" a="1"/>
  <c r="BX153" i="2"/>
  <c r="BX198" i="2" a="1"/>
  <c r="BX198" i="2"/>
  <c r="BX164" i="2" a="1"/>
  <c r="BX164" i="2"/>
  <c r="M110" i="2" a="1"/>
  <c r="M110" i="2"/>
  <c r="M167" i="2" a="1"/>
  <c r="M167" i="2"/>
  <c r="DN185" i="2" a="1"/>
  <c r="DN185" i="2"/>
  <c r="DN107" i="2" a="1"/>
  <c r="DN107" i="2"/>
  <c r="DN27" i="2" a="1"/>
  <c r="DN27" i="2"/>
  <c r="EI201" i="2" a="1"/>
  <c r="EI201" i="2"/>
  <c r="EI53" i="2" a="1"/>
  <c r="EI53" i="2"/>
  <c r="EI58" i="2" a="1"/>
  <c r="EI58" i="2"/>
  <c r="GT109" i="2" a="1"/>
  <c r="GT109" i="2"/>
  <c r="CS175" i="2" a="1"/>
  <c r="CS175" i="2"/>
  <c r="BC165" i="2" a="1"/>
  <c r="BC165" i="2"/>
  <c r="FD201" i="2" a="1"/>
  <c r="FD201" i="2"/>
  <c r="FD78" i="2" a="1"/>
  <c r="FD78" i="2"/>
  <c r="FD195" i="2" a="1"/>
  <c r="FD195" i="2"/>
  <c r="FY171" i="2" a="1"/>
  <c r="FY171" i="2"/>
  <c r="FY179" i="2" a="1"/>
  <c r="FY179" i="2"/>
  <c r="AH27" i="2" a="1"/>
  <c r="AH27" i="2"/>
  <c r="AH132" i="2" a="1"/>
  <c r="AH132" i="2"/>
  <c r="CS159" i="2" a="1"/>
  <c r="CS159" i="2"/>
  <c r="BX77" i="2" a="1"/>
  <c r="BX77" i="2"/>
  <c r="BX118" i="2" a="1"/>
  <c r="BX118" i="2"/>
  <c r="CS130" i="2" a="1"/>
  <c r="CS130" i="2"/>
  <c r="M177" i="2" a="1"/>
  <c r="M177" i="2"/>
  <c r="M174" i="2" a="1"/>
  <c r="M174" i="2"/>
  <c r="DN180" i="2" a="1"/>
  <c r="DN180" i="2"/>
  <c r="DN88" i="2" a="1"/>
  <c r="DN88" i="2"/>
  <c r="DN68" i="2" a="1"/>
  <c r="DN68" i="2"/>
  <c r="EI80" i="2" a="1"/>
  <c r="EI80" i="2"/>
  <c r="EI88" i="2" a="1"/>
  <c r="EI88" i="2"/>
  <c r="GT166" i="2" a="1"/>
  <c r="GT166" i="2"/>
  <c r="GT72" i="2" a="1"/>
  <c r="GT72" i="2"/>
  <c r="BC118" i="2" a="1"/>
  <c r="BC118" i="2"/>
  <c r="BC85" i="2" a="1"/>
  <c r="BC85" i="2"/>
  <c r="FD135" i="2" a="1"/>
  <c r="FD135" i="2"/>
  <c r="FD119" i="2" a="1"/>
  <c r="FD119" i="2"/>
  <c r="FD115" i="2" a="1"/>
  <c r="FD115" i="2"/>
  <c r="FY134" i="2" a="1"/>
  <c r="FY134" i="2"/>
  <c r="AH188" i="2" a="1"/>
  <c r="AH188" i="2"/>
  <c r="AH167" i="2" a="1"/>
  <c r="AH167" i="2"/>
  <c r="EI52" i="2" a="1"/>
  <c r="EI52" i="2"/>
  <c r="EI151" i="2" a="1"/>
  <c r="EI151" i="2"/>
  <c r="EI190" i="2" a="1"/>
  <c r="EI190" i="2"/>
  <c r="EI75" i="2" a="1"/>
  <c r="EI75" i="2"/>
  <c r="EI137" i="2" a="1"/>
  <c r="EI137" i="2"/>
  <c r="EI49" i="2" a="1"/>
  <c r="EI49" i="2"/>
  <c r="EI27" i="2" a="1"/>
  <c r="EI27" i="2"/>
  <c r="EI112" i="2" a="1"/>
  <c r="EI112" i="2"/>
  <c r="BC137" i="2" a="1"/>
  <c r="BC137" i="2"/>
  <c r="BC97" i="2" a="1"/>
  <c r="BC97" i="2"/>
  <c r="BC70" i="2" a="1"/>
  <c r="BC70" i="2"/>
  <c r="BC81" i="2" a="1"/>
  <c r="BC81" i="2"/>
  <c r="BC96" i="2" a="1"/>
  <c r="BC96" i="2"/>
  <c r="BC37" i="2" a="1"/>
  <c r="BC37" i="2"/>
  <c r="BC171" i="2" a="1"/>
  <c r="BC171" i="2"/>
  <c r="BC48" i="2" a="1"/>
  <c r="BC48" i="2"/>
  <c r="BC106" i="2" a="1"/>
  <c r="BC106" i="2"/>
  <c r="BC21" i="2" a="1"/>
  <c r="BC21" i="2"/>
  <c r="AH41" i="2" a="1"/>
  <c r="AH41" i="2"/>
  <c r="BX194" i="2" a="1"/>
  <c r="BX194" i="2"/>
  <c r="BX132" i="2" a="1"/>
  <c r="BX132" i="2"/>
  <c r="M68" i="2" a="1"/>
  <c r="M68" i="2"/>
  <c r="M65" i="2" a="1"/>
  <c r="M65" i="2"/>
  <c r="M27" i="2" a="1"/>
  <c r="M27" i="2"/>
  <c r="DN59" i="2" a="1"/>
  <c r="DN59" i="2"/>
  <c r="DN143" i="2" a="1"/>
  <c r="DN143" i="2"/>
  <c r="DN90" i="2" a="1"/>
  <c r="DN90" i="2"/>
  <c r="EI103" i="2" a="1"/>
  <c r="EI103" i="2"/>
  <c r="EI98" i="2" a="1"/>
  <c r="EI98" i="2"/>
  <c r="GT76" i="2" a="1"/>
  <c r="GT76" i="2"/>
  <c r="GT160" i="2" a="1"/>
  <c r="GT160" i="2"/>
  <c r="BC134" i="2" a="1"/>
  <c r="BC134" i="2"/>
  <c r="BC191" i="2" a="1"/>
  <c r="BC191" i="2"/>
  <c r="FD143" i="2" a="1"/>
  <c r="FD143" i="2"/>
  <c r="FD104" i="2" a="1"/>
  <c r="FD104" i="2"/>
  <c r="FY151" i="2" a="1"/>
  <c r="FY151" i="2"/>
  <c r="AH101" i="2" a="1"/>
  <c r="AH101" i="2"/>
  <c r="AH15" i="2" a="1"/>
  <c r="AH15" i="2"/>
  <c r="CS9" i="2" a="1"/>
  <c r="CS9" i="2"/>
  <c r="CS47" i="2" a="1"/>
  <c r="CS47" i="2"/>
  <c r="GT31" i="2" a="1"/>
  <c r="GT31" i="2"/>
  <c r="GT100" i="2" a="1"/>
  <c r="GT100" i="2"/>
  <c r="GT157" i="2" a="1"/>
  <c r="GT157" i="2"/>
  <c r="GT49" i="2" a="1"/>
  <c r="GT49" i="2"/>
  <c r="GT60" i="2" a="1"/>
  <c r="GT60" i="2"/>
  <c r="GT75" i="2" a="1"/>
  <c r="GT75" i="2"/>
  <c r="GT162" i="2" a="1"/>
  <c r="GT162" i="2"/>
  <c r="GT110" i="2" a="1"/>
  <c r="GT110" i="2"/>
  <c r="GT177" i="2" a="1"/>
  <c r="GT177" i="2"/>
  <c r="GT117" i="2" a="1"/>
  <c r="GT117" i="2"/>
  <c r="GT86" i="2" a="1"/>
  <c r="GT86" i="2"/>
  <c r="AH193" i="2" a="1"/>
  <c r="AH193" i="2"/>
  <c r="AH154" i="2" a="1"/>
  <c r="AH154" i="2"/>
  <c r="AH131" i="2" a="1"/>
  <c r="AH131" i="2"/>
  <c r="AH67" i="2" a="1"/>
  <c r="AH67" i="2"/>
  <c r="AH176" i="2" a="1"/>
  <c r="AH176" i="2"/>
  <c r="AH20" i="2" a="1"/>
  <c r="AH20" i="2"/>
  <c r="AH7" i="2" a="1"/>
  <c r="AH7" i="2"/>
  <c r="AI7" i="2"/>
  <c r="AH16" i="2" a="1"/>
  <c r="AH16" i="2"/>
  <c r="AH133" i="2" a="1"/>
  <c r="AH133" i="2"/>
  <c r="AH43" i="2" a="1"/>
  <c r="AH43" i="2"/>
  <c r="AH179" i="2" a="1"/>
  <c r="AH179" i="2"/>
  <c r="AH202" i="2" a="1"/>
  <c r="AH202" i="2"/>
  <c r="BX25" i="2" a="1"/>
  <c r="BX25" i="2"/>
  <c r="BX193" i="2" a="1"/>
  <c r="BX193" i="2"/>
  <c r="BX200" i="2" a="1"/>
  <c r="BX200" i="2"/>
  <c r="M18" i="2" a="1"/>
  <c r="M18" i="2"/>
  <c r="M16" i="2" a="1"/>
  <c r="M16" i="2"/>
  <c r="DN67" i="2" a="1"/>
  <c r="DN67" i="2"/>
  <c r="DN178" i="2" a="1"/>
  <c r="DN178" i="2"/>
  <c r="DN97" i="2" a="1"/>
  <c r="DN97" i="2"/>
  <c r="EI197" i="2" a="1"/>
  <c r="EI197" i="2"/>
  <c r="EI155" i="2" a="1"/>
  <c r="EI155" i="2"/>
  <c r="GT145" i="2" a="1"/>
  <c r="GT145" i="2"/>
  <c r="GT67" i="2" a="1"/>
  <c r="GT67" i="2"/>
  <c r="BC175" i="2" a="1"/>
  <c r="BC175" i="2"/>
  <c r="BC155" i="2" a="1"/>
  <c r="BC155" i="2"/>
  <c r="FD28" i="2" a="1"/>
  <c r="FD28" i="2"/>
  <c r="FD111" i="2" a="1"/>
  <c r="FD111" i="2"/>
  <c r="BX45" i="2" a="1"/>
  <c r="BX45" i="2"/>
  <c r="BX42" i="2" a="1"/>
  <c r="BX42" i="2"/>
  <c r="DN200" i="2" a="1"/>
  <c r="DN200" i="2"/>
  <c r="M169" i="2" a="1"/>
  <c r="M169" i="2"/>
  <c r="M7" i="2" a="1"/>
  <c r="M7" i="2"/>
  <c r="N7" i="2"/>
  <c r="DN196" i="2" a="1"/>
  <c r="DN196" i="2"/>
  <c r="DN182" i="2" a="1"/>
  <c r="DN182" i="2"/>
  <c r="EI51" i="2" a="1"/>
  <c r="EI51" i="2"/>
  <c r="EI84" i="2" a="1"/>
  <c r="EI84" i="2"/>
  <c r="GT81" i="2" a="1"/>
  <c r="GT81" i="2"/>
  <c r="CS124" i="2" a="1"/>
  <c r="CS124" i="2"/>
  <c r="BC45" i="2" a="1"/>
  <c r="BC45" i="2"/>
  <c r="BC61" i="2" a="1"/>
  <c r="BC61" i="2"/>
  <c r="FD58" i="2" a="1"/>
  <c r="FD58" i="2"/>
  <c r="FD112" i="2" a="1"/>
  <c r="FD112" i="2"/>
  <c r="FY21" i="2" a="1"/>
  <c r="FY21" i="2"/>
  <c r="FY75" i="2" a="1"/>
  <c r="FY75" i="2"/>
  <c r="AH184" i="2" a="1"/>
  <c r="AH184" i="2"/>
  <c r="AH77" i="2" a="1"/>
  <c r="AH77" i="2"/>
  <c r="CS93" i="2" a="1"/>
  <c r="CS93" i="2"/>
  <c r="BX154" i="2" a="1"/>
  <c r="BX154" i="2"/>
  <c r="BX78" i="2" a="1"/>
  <c r="BX78" i="2"/>
  <c r="BX189" i="2" a="1"/>
  <c r="BX189" i="2"/>
  <c r="M189" i="2" a="1"/>
  <c r="M189" i="2"/>
  <c r="M157" i="2" a="1"/>
  <c r="M157" i="2"/>
  <c r="DN175" i="2" a="1"/>
  <c r="DN175" i="2"/>
  <c r="DN32" i="2" a="1"/>
  <c r="DN32" i="2"/>
  <c r="DN85" i="2" a="1"/>
  <c r="DN85" i="2"/>
  <c r="EI192" i="2" a="1"/>
  <c r="EI192" i="2"/>
  <c r="EI95" i="2" a="1"/>
  <c r="EI95" i="2"/>
  <c r="GT42" i="2" a="1"/>
  <c r="GT42" i="2"/>
  <c r="GT125" i="2" a="1"/>
  <c r="GT125" i="2"/>
  <c r="BC127" i="2" a="1"/>
  <c r="BC127" i="2"/>
  <c r="BC9" i="2" a="1"/>
  <c r="BC9" i="2"/>
  <c r="FD39" i="2" a="1"/>
  <c r="FD39" i="2"/>
  <c r="FD36" i="2" a="1"/>
  <c r="FD36" i="2"/>
  <c r="FD152" i="2" a="1"/>
  <c r="FD152" i="2"/>
  <c r="FY17" i="2" a="1"/>
  <c r="FY17" i="2"/>
  <c r="CS16" i="2" a="1"/>
  <c r="CS16" i="2"/>
  <c r="AH194" i="2" a="1"/>
  <c r="AH194" i="2"/>
  <c r="M23" i="2" a="1"/>
  <c r="M23" i="2"/>
  <c r="M89" i="2" a="1"/>
  <c r="M89" i="2"/>
  <c r="M19" i="2" a="1"/>
  <c r="M19" i="2"/>
  <c r="M176" i="2" a="1"/>
  <c r="M176" i="2"/>
  <c r="M49" i="2" a="1"/>
  <c r="M49" i="2"/>
  <c r="M195" i="2" a="1"/>
  <c r="M195" i="2"/>
  <c r="M30" i="2" a="1"/>
  <c r="M30" i="2"/>
  <c r="M99" i="2" a="1"/>
  <c r="M99" i="2"/>
  <c r="CS64" i="2" a="1"/>
  <c r="CS64" i="2"/>
  <c r="DN157" i="2" a="1"/>
  <c r="DN157" i="2"/>
  <c r="BX144" i="2" a="1"/>
  <c r="BX144" i="2"/>
  <c r="BX178" i="2" a="1"/>
  <c r="BX178" i="2"/>
  <c r="BX32" i="2" a="1"/>
  <c r="BX32" i="2"/>
  <c r="M138" i="2" a="1"/>
  <c r="M138" i="2"/>
  <c r="M121" i="2" a="1"/>
  <c r="M121" i="2"/>
  <c r="DN13" i="2" a="1"/>
  <c r="DN13" i="2"/>
  <c r="DN125" i="2" a="1"/>
  <c r="DN125" i="2"/>
  <c r="DN161" i="2" a="1"/>
  <c r="DN161" i="2"/>
  <c r="EI85" i="2" a="1"/>
  <c r="EI85" i="2"/>
  <c r="EI15" i="2" a="1"/>
  <c r="EI15" i="2"/>
  <c r="GT170" i="2" a="1"/>
  <c r="GT170" i="2"/>
  <c r="GT54" i="2" a="1"/>
  <c r="GT54" i="2"/>
  <c r="DN48" i="2" a="1"/>
  <c r="DN48" i="2"/>
  <c r="BC40" i="2" a="1"/>
  <c r="BC40" i="2"/>
  <c r="FD88" i="2" a="1"/>
  <c r="FD88" i="2"/>
  <c r="FD34" i="2" a="1"/>
  <c r="FD34" i="2"/>
  <c r="FD91" i="2" a="1"/>
  <c r="FD91" i="2"/>
  <c r="FY33" i="2" a="1"/>
  <c r="FY33" i="2"/>
  <c r="FY39" i="2" a="1"/>
  <c r="FY39" i="2"/>
  <c r="AH161" i="2" a="1"/>
  <c r="AH161" i="2"/>
  <c r="AH114" i="2" a="1"/>
  <c r="AH114" i="2"/>
  <c r="CS202" i="2" a="1"/>
  <c r="CS202" i="2"/>
  <c r="GT163" i="2" a="1"/>
  <c r="GT163" i="2"/>
  <c r="BX183" i="2" a="1"/>
  <c r="BX183" i="2"/>
  <c r="BX33" i="2" a="1"/>
  <c r="BX33" i="2"/>
  <c r="M149" i="2" a="1"/>
  <c r="M149" i="2"/>
  <c r="M186" i="2" a="1"/>
  <c r="M186" i="2"/>
  <c r="M98" i="2" a="1"/>
  <c r="M98" i="2"/>
  <c r="DN169" i="2" a="1"/>
  <c r="DN169" i="2"/>
  <c r="DN81" i="2" a="1"/>
  <c r="DN81" i="2"/>
  <c r="FD142" i="2" a="1"/>
  <c r="FD142" i="2"/>
  <c r="EI40" i="2" a="1"/>
  <c r="EI40" i="2"/>
  <c r="EI65" i="2" a="1"/>
  <c r="EI65" i="2"/>
  <c r="GT88" i="2" a="1"/>
  <c r="GT88" i="2"/>
  <c r="GT199" i="2" a="1"/>
  <c r="GT199" i="2"/>
  <c r="BC150" i="2" a="1"/>
  <c r="BC150" i="2"/>
  <c r="BC60" i="2" a="1"/>
  <c r="BC60" i="2"/>
  <c r="FD32" i="2" a="1"/>
  <c r="FD32" i="2"/>
  <c r="FD54" i="2" a="1"/>
  <c r="FD54" i="2"/>
  <c r="FD117" i="2" a="1"/>
  <c r="FD117" i="2"/>
  <c r="FY192" i="2" a="1"/>
  <c r="FY192" i="2"/>
  <c r="AH141" i="2" a="1"/>
  <c r="AH141" i="2"/>
  <c r="AH175" i="2" a="1"/>
  <c r="AH175" i="2"/>
  <c r="EI55" i="2" a="1"/>
  <c r="EI55" i="2"/>
  <c r="EI176" i="2" a="1"/>
  <c r="EI176" i="2"/>
  <c r="EI193" i="2" a="1"/>
  <c r="EI193" i="2"/>
  <c r="EI39" i="2" a="1"/>
  <c r="EI39" i="2"/>
  <c r="EI171" i="2" a="1"/>
  <c r="EI171" i="2"/>
  <c r="EI22" i="2" a="1"/>
  <c r="EI22" i="2"/>
  <c r="EI202" i="2" a="1"/>
  <c r="EI202" i="2"/>
  <c r="BC170" i="2" a="1"/>
  <c r="BC170" i="2"/>
  <c r="BC154" i="2" a="1"/>
  <c r="BC154" i="2"/>
  <c r="BC52" i="2" a="1"/>
  <c r="BC52" i="2"/>
  <c r="BC200" i="2" a="1"/>
  <c r="BC200" i="2"/>
  <c r="BC147" i="2" a="1"/>
  <c r="BC147" i="2"/>
  <c r="BC189" i="2" a="1"/>
  <c r="BC189" i="2"/>
  <c r="BC89" i="2" a="1"/>
  <c r="BC89" i="2"/>
  <c r="BC187" i="2" a="1"/>
  <c r="BC187" i="2"/>
  <c r="BC93" i="2" a="1"/>
  <c r="BC93" i="2"/>
  <c r="BC104" i="2" a="1"/>
  <c r="BC104" i="2"/>
  <c r="FT203" i="2"/>
  <c r="BX24" i="2" a="1"/>
  <c r="BX24" i="2"/>
  <c r="BX188" i="2" a="1"/>
  <c r="BX188" i="2"/>
  <c r="M183" i="2" a="1"/>
  <c r="M183" i="2"/>
  <c r="M14" i="2" a="1"/>
  <c r="M14" i="2"/>
  <c r="CS82" i="2" a="1"/>
  <c r="CS82" i="2"/>
  <c r="DN173" i="2" a="1"/>
  <c r="DN173" i="2"/>
  <c r="DN72" i="2" a="1"/>
  <c r="DN72" i="2"/>
  <c r="BX140" i="2" a="1"/>
  <c r="BX140" i="2"/>
  <c r="EI148" i="2" a="1"/>
  <c r="EI148" i="2"/>
  <c r="EI12" i="2" a="1"/>
  <c r="EI12" i="2"/>
  <c r="GT53" i="2" a="1"/>
  <c r="GT53" i="2"/>
  <c r="GT77" i="2" a="1"/>
  <c r="GT77" i="2"/>
  <c r="BC148" i="2" a="1"/>
  <c r="BC148" i="2"/>
  <c r="BC77" i="2" a="1"/>
  <c r="BC77" i="2"/>
  <c r="FD158" i="2" a="1"/>
  <c r="FD158" i="2"/>
  <c r="FY70" i="2" a="1"/>
  <c r="FY70" i="2"/>
  <c r="AH75" i="2" a="1"/>
  <c r="AH75" i="2"/>
  <c r="AH88" i="2" a="1"/>
  <c r="AH88" i="2"/>
  <c r="DN82" i="2" a="1"/>
  <c r="DN82" i="2"/>
  <c r="M69" i="2" a="1"/>
  <c r="M69" i="2"/>
  <c r="FD203" i="2" a="1"/>
  <c r="FD203" i="2"/>
  <c r="FD20" i="2" a="1"/>
  <c r="FD20" i="2"/>
  <c r="FD87" i="2" a="1"/>
  <c r="FD87" i="2"/>
  <c r="FD198" i="2" a="1"/>
  <c r="FD198" i="2"/>
  <c r="FD92" i="2" a="1"/>
  <c r="FD92" i="2"/>
  <c r="FD37" i="2" a="1"/>
  <c r="FD37" i="2"/>
  <c r="FD53" i="2" a="1"/>
  <c r="FD53" i="2"/>
  <c r="FD90" i="2" a="1"/>
  <c r="FD90" i="2"/>
  <c r="FD122" i="2" a="1"/>
  <c r="FD122" i="2"/>
  <c r="FD151" i="2" a="1"/>
  <c r="FD151" i="2"/>
  <c r="FD191" i="2" a="1"/>
  <c r="FD191" i="2"/>
  <c r="FD147" i="2" a="1"/>
  <c r="FD147" i="2"/>
  <c r="FD26" i="2" a="1"/>
  <c r="FD26" i="2"/>
  <c r="FY203" i="2" a="1"/>
  <c r="FY203" i="2"/>
  <c r="FY88" i="2" a="1"/>
  <c r="FY88" i="2"/>
  <c r="FY127" i="2" a="1"/>
  <c r="FY127" i="2"/>
  <c r="FY136" i="2" a="1"/>
  <c r="FY136" i="2"/>
  <c r="FY184" i="2" a="1"/>
  <c r="FY184" i="2"/>
  <c r="FY46" i="2" a="1"/>
  <c r="FY46" i="2"/>
  <c r="FY131" i="2" a="1"/>
  <c r="FY131" i="2"/>
  <c r="FY60" i="2" a="1"/>
  <c r="FY60" i="2"/>
  <c r="FY197" i="2" a="1"/>
  <c r="FY197" i="2"/>
  <c r="FY154" i="2" a="1"/>
  <c r="FY154" i="2"/>
  <c r="FY163" i="2" a="1"/>
  <c r="FY163" i="2"/>
  <c r="FY181" i="2" a="1"/>
  <c r="FY181" i="2"/>
  <c r="FY31" i="2" a="1"/>
  <c r="FY31" i="2"/>
  <c r="DN91" i="2" a="1"/>
  <c r="DN91" i="2"/>
  <c r="GT129" i="2" a="1"/>
  <c r="GT129" i="2"/>
  <c r="GT93" i="2" a="1"/>
  <c r="GT93" i="2"/>
  <c r="GT34" i="2" a="1"/>
  <c r="GT34" i="2"/>
  <c r="GT112" i="2" a="1"/>
  <c r="GT112" i="2"/>
  <c r="GT28" i="2" a="1"/>
  <c r="GT28" i="2"/>
  <c r="GT85" i="2" a="1"/>
  <c r="GT85" i="2"/>
  <c r="GT169" i="2" a="1"/>
  <c r="GT169" i="2"/>
  <c r="GT188" i="2" a="1"/>
  <c r="GT188" i="2"/>
  <c r="GT135" i="2" a="1"/>
  <c r="GT135" i="2"/>
  <c r="GT87" i="2" a="1"/>
  <c r="GT87" i="2"/>
  <c r="GT146" i="2" a="1"/>
  <c r="GT146" i="2"/>
  <c r="AH145" i="2" a="1"/>
  <c r="AH145" i="2"/>
  <c r="AH182" i="2" a="1"/>
  <c r="AH182" i="2"/>
  <c r="AH177" i="2" a="1"/>
  <c r="AH177" i="2"/>
  <c r="AH116" i="2" a="1"/>
  <c r="AH116" i="2"/>
  <c r="AH112" i="2" a="1"/>
  <c r="AH112" i="2"/>
  <c r="AH158" i="2" a="1"/>
  <c r="AH158" i="2"/>
  <c r="AH94" i="2" a="1"/>
  <c r="AH94" i="2"/>
  <c r="AH139" i="2" a="1"/>
  <c r="AH139" i="2"/>
  <c r="AH109" i="2" a="1"/>
  <c r="AH109" i="2"/>
  <c r="AH12" i="2" a="1"/>
  <c r="AH12" i="2"/>
  <c r="AH60" i="2" a="1"/>
  <c r="AH60" i="2"/>
  <c r="BC140" i="2" a="1"/>
  <c r="BC140" i="2"/>
  <c r="BX87" i="2" a="1"/>
  <c r="BX87" i="2"/>
  <c r="BX135" i="2" a="1"/>
  <c r="BX135" i="2"/>
  <c r="CS54" i="2" a="1"/>
  <c r="CS54" i="2"/>
  <c r="M168" i="2" a="1"/>
  <c r="M168" i="2"/>
  <c r="M117" i="2" a="1"/>
  <c r="M117" i="2"/>
  <c r="DN76" i="2" a="1"/>
  <c r="DN76" i="2"/>
  <c r="DN197" i="2" a="1"/>
  <c r="DN197" i="2"/>
  <c r="CS85" i="2" a="1"/>
  <c r="CS85" i="2"/>
  <c r="EI10" i="2" a="1"/>
  <c r="EI10" i="2"/>
  <c r="EI117" i="2" a="1"/>
  <c r="EI117" i="2"/>
  <c r="GT7" i="2" a="1"/>
  <c r="GT7" i="2"/>
  <c r="GU7" i="2"/>
  <c r="GT108" i="2" a="1"/>
  <c r="GT108" i="2"/>
  <c r="BC184" i="2" a="1"/>
  <c r="BC184" i="2"/>
  <c r="BC50" i="2" a="1"/>
  <c r="BC50" i="2"/>
  <c r="FD63" i="2" a="1"/>
  <c r="FD63" i="2"/>
  <c r="FD154" i="2" a="1"/>
  <c r="FD154" i="2"/>
  <c r="BX121" i="2" a="1"/>
  <c r="BX121" i="2"/>
  <c r="BX131" i="2" a="1"/>
  <c r="BX131" i="2"/>
  <c r="BX145" i="2" a="1"/>
  <c r="BX145" i="2"/>
  <c r="M150" i="2" a="1"/>
  <c r="M150" i="2"/>
  <c r="M119" i="2" a="1"/>
  <c r="M119" i="2"/>
  <c r="BX168" i="2" a="1"/>
  <c r="BX168" i="2"/>
  <c r="DN10" i="2" a="1"/>
  <c r="DN10" i="2"/>
  <c r="DN174" i="2" a="1"/>
  <c r="DN174" i="2"/>
  <c r="CS37" i="2" a="1"/>
  <c r="CS37" i="2"/>
  <c r="EI17" i="2" a="1"/>
  <c r="EI17" i="2"/>
  <c r="EI54" i="2" a="1"/>
  <c r="EI54" i="2"/>
  <c r="GT73" i="2" a="1"/>
  <c r="GT73" i="2"/>
  <c r="CS31" i="2" a="1"/>
  <c r="CS31" i="2"/>
  <c r="BC199" i="2" a="1"/>
  <c r="BC199" i="2"/>
  <c r="FD156" i="2" a="1"/>
  <c r="FD156" i="2"/>
  <c r="FD24" i="2" a="1"/>
  <c r="FD24" i="2"/>
  <c r="FD41" i="2" a="1"/>
  <c r="FD41" i="2"/>
  <c r="FY38" i="2" a="1"/>
  <c r="FY38" i="2"/>
  <c r="FY100" i="2" a="1"/>
  <c r="FY100" i="2"/>
  <c r="AH115" i="2" a="1"/>
  <c r="AH115" i="2"/>
  <c r="AH61" i="2" a="1"/>
  <c r="AH61" i="2"/>
  <c r="AH31" i="2" a="1"/>
  <c r="AH31" i="2"/>
  <c r="BX173" i="2" a="1"/>
  <c r="BX173" i="2"/>
  <c r="BX14" i="2" a="1"/>
  <c r="BX14" i="2"/>
  <c r="CS78" i="2" a="1"/>
  <c r="CS78" i="2"/>
  <c r="M132" i="2" a="1"/>
  <c r="M132" i="2"/>
  <c r="M114" i="2" a="1"/>
  <c r="M114" i="2"/>
  <c r="DN34" i="2" a="1"/>
  <c r="DN34" i="2"/>
  <c r="DN163" i="2" a="1"/>
  <c r="DN163" i="2"/>
  <c r="BX138" i="2" a="1"/>
  <c r="BX138" i="2"/>
  <c r="EI174" i="2" a="1"/>
  <c r="EI174" i="2"/>
  <c r="EI127" i="2" a="1"/>
  <c r="EI127" i="2"/>
  <c r="GT195" i="2" a="1"/>
  <c r="GT195" i="2"/>
  <c r="GT116" i="2" a="1"/>
  <c r="GT116" i="2"/>
  <c r="BC107" i="2" a="1"/>
  <c r="BC107" i="2"/>
  <c r="BC195" i="2" a="1"/>
  <c r="BC195" i="2"/>
  <c r="FD140" i="2" a="1"/>
  <c r="FD140" i="2"/>
  <c r="FD146" i="2" a="1"/>
  <c r="FD146" i="2"/>
  <c r="FD178" i="2" a="1"/>
  <c r="FD178" i="2"/>
  <c r="FY161" i="2" a="1"/>
  <c r="FY161" i="2"/>
  <c r="DN144" i="2" a="1"/>
  <c r="DN144" i="2"/>
  <c r="AH82" i="2" a="1"/>
  <c r="AH82" i="2"/>
  <c r="M64" i="2" a="1"/>
  <c r="M64" i="2"/>
  <c r="M130" i="2" a="1"/>
  <c r="M130" i="2"/>
  <c r="M142" i="2" a="1"/>
  <c r="M142" i="2"/>
  <c r="M42" i="2" a="1"/>
  <c r="M42" i="2"/>
  <c r="M155" i="2" a="1"/>
  <c r="M155" i="2"/>
  <c r="M10" i="2" a="1"/>
  <c r="M10" i="2"/>
  <c r="M109" i="2" a="1"/>
  <c r="M109" i="2"/>
  <c r="M129" i="2" a="1"/>
  <c r="M129" i="2"/>
  <c r="DI203" i="2"/>
  <c r="BX102" i="2" a="1"/>
  <c r="BX102" i="2"/>
  <c r="BX16" i="2" a="1"/>
  <c r="BX16" i="2"/>
  <c r="BX26" i="2" a="1"/>
  <c r="BX26" i="2"/>
  <c r="BX44" i="2" a="1"/>
  <c r="BX44" i="2"/>
  <c r="M95" i="2" a="1"/>
  <c r="M95" i="2"/>
  <c r="M54" i="2" a="1"/>
  <c r="M54" i="2"/>
  <c r="DN108" i="2" a="1"/>
  <c r="DN108" i="2"/>
  <c r="DN120" i="2" a="1"/>
  <c r="DN120" i="2"/>
  <c r="BX192" i="2" a="1"/>
  <c r="BX192" i="2"/>
  <c r="EI47" i="2" a="1"/>
  <c r="EI47" i="2"/>
  <c r="EI94" i="2" a="1"/>
  <c r="EI94" i="2"/>
  <c r="GT153" i="2" a="1"/>
  <c r="GT153" i="2"/>
  <c r="GT22" i="2" a="1"/>
  <c r="GT22" i="2"/>
  <c r="BC201" i="2" a="1"/>
  <c r="BC201" i="2"/>
  <c r="BC46" i="2" a="1"/>
  <c r="BC46" i="2"/>
  <c r="FD177" i="2" a="1"/>
  <c r="FD177" i="2"/>
  <c r="FD84" i="2" a="1"/>
  <c r="FD84" i="2"/>
  <c r="FD165" i="2" a="1"/>
  <c r="FD165" i="2"/>
  <c r="FY87" i="2" a="1"/>
  <c r="FY87" i="2"/>
  <c r="FY194" i="2" a="1"/>
  <c r="FY194" i="2"/>
  <c r="AH45" i="2" a="1"/>
  <c r="AH45" i="2"/>
  <c r="AH181" i="2" a="1"/>
  <c r="AH181" i="2"/>
  <c r="DN140" i="2" a="1"/>
  <c r="DN140" i="2"/>
  <c r="BX133" i="2" a="1"/>
  <c r="BX133" i="2"/>
  <c r="BX181" i="2" a="1"/>
  <c r="BX181" i="2"/>
  <c r="BX60" i="2" a="1"/>
  <c r="BX60" i="2"/>
  <c r="M70" i="2" a="1"/>
  <c r="M70" i="2"/>
  <c r="M144" i="2" a="1"/>
  <c r="M144" i="2"/>
  <c r="CS119" i="2" a="1"/>
  <c r="CS119" i="2"/>
  <c r="DN104" i="2" a="1"/>
  <c r="DN104" i="2"/>
  <c r="DN111" i="2" a="1"/>
  <c r="DN111" i="2"/>
  <c r="CS187" i="2" a="1"/>
  <c r="CS187" i="2"/>
  <c r="EI149" i="2" a="1"/>
  <c r="EI149" i="2"/>
  <c r="EI172" i="2" a="1"/>
  <c r="EI172" i="2"/>
  <c r="GT20" i="2" a="1"/>
  <c r="GT20" i="2"/>
  <c r="GT151" i="2" a="1"/>
  <c r="GT151" i="2"/>
  <c r="BC182" i="2" a="1"/>
  <c r="BC182" i="2"/>
  <c r="BC125" i="2" a="1"/>
  <c r="BC125" i="2"/>
  <c r="FD164" i="2" a="1"/>
  <c r="FD164" i="2"/>
  <c r="FD9" i="2" a="1"/>
  <c r="FD9" i="2"/>
  <c r="FD179" i="2" a="1"/>
  <c r="FD179" i="2"/>
  <c r="FY81" i="2" a="1"/>
  <c r="FY81" i="2"/>
  <c r="AH170" i="2" a="1"/>
  <c r="AH170" i="2"/>
  <c r="EI41" i="2" a="1"/>
  <c r="EI41" i="2"/>
  <c r="EI78" i="2" a="1"/>
  <c r="EI78" i="2"/>
  <c r="EI144" i="2" a="1"/>
  <c r="EI144" i="2"/>
  <c r="EI25" i="2" a="1"/>
  <c r="EI25" i="2"/>
  <c r="EI118" i="2" a="1"/>
  <c r="EI118" i="2"/>
  <c r="EI9" i="2" a="1"/>
  <c r="EI9" i="2"/>
  <c r="EI23" i="2" a="1"/>
  <c r="EI23" i="2"/>
  <c r="BC8" i="2" a="1"/>
  <c r="BC8" i="2"/>
  <c r="BC139" i="2" a="1"/>
  <c r="BC139" i="2"/>
  <c r="BC180" i="2" a="1"/>
  <c r="BC180" i="2"/>
  <c r="BC176" i="2" a="1"/>
  <c r="BC176" i="2"/>
  <c r="BC144" i="2" a="1"/>
  <c r="BC144" i="2"/>
  <c r="BC41" i="2" a="1"/>
  <c r="BC41" i="2"/>
  <c r="BC168" i="2" a="1"/>
  <c r="BC168" i="2"/>
  <c r="BC115" i="2" a="1"/>
  <c r="BC115" i="2"/>
  <c r="BC197" i="2" a="1"/>
  <c r="BC197" i="2"/>
  <c r="BC116" i="2" a="1"/>
  <c r="BC116" i="2"/>
  <c r="BC111" i="2" a="1"/>
  <c r="BC111" i="2"/>
  <c r="BX139" i="2" a="1"/>
  <c r="BX139" i="2"/>
  <c r="BX124" i="2" a="1"/>
  <c r="BX124" i="2"/>
  <c r="BX128" i="2" a="1"/>
  <c r="BX128" i="2"/>
  <c r="M143" i="2" a="1"/>
  <c r="M143" i="2"/>
  <c r="M34" i="2" a="1"/>
  <c r="M34" i="2"/>
  <c r="CS67" i="2" a="1"/>
  <c r="CS67" i="2"/>
  <c r="DN35" i="2" a="1"/>
  <c r="DN35" i="2"/>
  <c r="DN99" i="2" a="1"/>
  <c r="DN99" i="2"/>
  <c r="CS49" i="2" a="1"/>
  <c r="CS49" i="2"/>
  <c r="EI182" i="2" a="1"/>
  <c r="EI182" i="2"/>
  <c r="EI86" i="2" a="1"/>
  <c r="EI86" i="2"/>
  <c r="GT113" i="2" a="1"/>
  <c r="GT113" i="2"/>
  <c r="BX74" i="2" a="1"/>
  <c r="BX74" i="2"/>
  <c r="BC16" i="2" a="1"/>
  <c r="BC16" i="2"/>
  <c r="FD10" i="2" a="1"/>
  <c r="FD10" i="2"/>
  <c r="FD181" i="2" a="1"/>
  <c r="FD181" i="2"/>
  <c r="FD116" i="2" a="1"/>
  <c r="FD116" i="2"/>
  <c r="FY185" i="2" a="1"/>
  <c r="FY185" i="2"/>
  <c r="FY96" i="2" a="1"/>
  <c r="FY96" i="2"/>
  <c r="AH47" i="2" a="1"/>
  <c r="AH47" i="2"/>
  <c r="AH72" i="2" a="1"/>
  <c r="AH72" i="2"/>
  <c r="DN95" i="2" a="1"/>
  <c r="DN95" i="2"/>
  <c r="FY13" i="2" a="1"/>
  <c r="FY13" i="2"/>
  <c r="CS36" i="2" a="1"/>
  <c r="CS36" i="2"/>
  <c r="FY15" i="2" a="1"/>
  <c r="FY15" i="2"/>
  <c r="DN121" i="2" a="1"/>
  <c r="DN121" i="2"/>
  <c r="GT114" i="2" a="1"/>
  <c r="GT114" i="2"/>
  <c r="GT61" i="2" a="1"/>
  <c r="GT61" i="2"/>
  <c r="GT99" i="2" a="1"/>
  <c r="GT99" i="2"/>
  <c r="GT97" i="2" a="1"/>
  <c r="GT97" i="2"/>
  <c r="GT159" i="2" a="1"/>
  <c r="GT159" i="2"/>
  <c r="GT200" i="2" a="1"/>
  <c r="GT200" i="2"/>
  <c r="GT193" i="2" a="1"/>
  <c r="GT193" i="2"/>
  <c r="GT96" i="2" a="1"/>
  <c r="GT96" i="2"/>
  <c r="GT168" i="2" a="1"/>
  <c r="GT168" i="2"/>
  <c r="GT43" i="2" a="1"/>
  <c r="GT43" i="2"/>
  <c r="GT187" i="2" a="1"/>
  <c r="GT187" i="2"/>
  <c r="AH58" i="2" a="1"/>
  <c r="AH58" i="2"/>
  <c r="AH129" i="2" a="1"/>
  <c r="AH129" i="2"/>
  <c r="AH200" i="2" a="1"/>
  <c r="AH200" i="2"/>
  <c r="AH86" i="2" a="1"/>
  <c r="AH86" i="2"/>
  <c r="AH42" i="2" a="1"/>
  <c r="AH42" i="2"/>
  <c r="AH126" i="2" a="1"/>
  <c r="AH126" i="2"/>
  <c r="AH48" i="2" a="1"/>
  <c r="AH48" i="2"/>
  <c r="AH134" i="2" a="1"/>
  <c r="AH134" i="2"/>
  <c r="AH25" i="2" a="1"/>
  <c r="AH25" i="2"/>
  <c r="AH165" i="2" a="1"/>
  <c r="AH165" i="2"/>
  <c r="AH74" i="2" a="1"/>
  <c r="AH74" i="2"/>
  <c r="BX143" i="2" a="1"/>
  <c r="BX143" i="2"/>
  <c r="BX70" i="2" a="1"/>
  <c r="BX70" i="2"/>
  <c r="BX105" i="2" a="1"/>
  <c r="BX105" i="2"/>
  <c r="DN195" i="2" a="1"/>
  <c r="DN195" i="2"/>
  <c r="M193" i="2" a="1"/>
  <c r="M193" i="2"/>
  <c r="M158" i="2" a="1"/>
  <c r="M158" i="2"/>
  <c r="DN78" i="2" a="1"/>
  <c r="DN78" i="2"/>
  <c r="DN193" i="2" a="1"/>
  <c r="DN193" i="2"/>
  <c r="CS79" i="2" a="1"/>
  <c r="CS79" i="2"/>
  <c r="EI43" i="2" a="1"/>
  <c r="EI43" i="2"/>
  <c r="EI173" i="2" a="1"/>
  <c r="EI173" i="2"/>
  <c r="GT37" i="2" a="1"/>
  <c r="GT37" i="2"/>
  <c r="GT118" i="2" a="1"/>
  <c r="GT118" i="2"/>
  <c r="BC158" i="2" a="1"/>
  <c r="BC158" i="2"/>
  <c r="BC161" i="2" a="1"/>
  <c r="BC161" i="2"/>
  <c r="FD108" i="2" a="1"/>
  <c r="FD108" i="2"/>
  <c r="FD80" i="2" a="1"/>
  <c r="FD80" i="2"/>
  <c r="BX40" i="2" a="1"/>
  <c r="BX40" i="2"/>
  <c r="BX47" i="2" a="1"/>
  <c r="BX47" i="2"/>
  <c r="BX160" i="2" a="1"/>
  <c r="BX160" i="2"/>
  <c r="M36" i="2" a="1"/>
  <c r="M36" i="2"/>
  <c r="M37" i="2" a="1"/>
  <c r="M37" i="2"/>
  <c r="CS184" i="2" a="1"/>
  <c r="CS184" i="2"/>
  <c r="DN98" i="2" a="1"/>
  <c r="DN98" i="2"/>
  <c r="DN61" i="2" a="1"/>
  <c r="DN61" i="2"/>
  <c r="CS102" i="2" a="1"/>
  <c r="CS102" i="2"/>
  <c r="EI30" i="2" a="1"/>
  <c r="EI30" i="2"/>
  <c r="EI185" i="2" a="1"/>
  <c r="EI185" i="2"/>
  <c r="GT70" i="2" a="1"/>
  <c r="GT70" i="2"/>
  <c r="AA203" i="2"/>
  <c r="BC23" i="2" a="1"/>
  <c r="BC23" i="2"/>
  <c r="FD25" i="2" a="1"/>
  <c r="FD25" i="2"/>
  <c r="FD121" i="2" a="1"/>
  <c r="FD121" i="2"/>
  <c r="FD197" i="2" a="1"/>
  <c r="FD197" i="2"/>
  <c r="FY25" i="2" a="1"/>
  <c r="FY25" i="2"/>
  <c r="FD134" i="2" a="1"/>
  <c r="FD134" i="2"/>
  <c r="AH65" i="2" a="1"/>
  <c r="AH65" i="2"/>
  <c r="AH84" i="2" a="1"/>
  <c r="AH84" i="2"/>
  <c r="BX185" i="2" a="1"/>
  <c r="BX185" i="2"/>
  <c r="BX19" i="2" a="1"/>
  <c r="BX19" i="2"/>
  <c r="CS143" i="2" a="1"/>
  <c r="CS143" i="2"/>
  <c r="M108" i="2" a="1"/>
  <c r="M108" i="2"/>
  <c r="M125" i="2" a="1"/>
  <c r="M125" i="2"/>
  <c r="DN51" i="2" a="1"/>
  <c r="DN51" i="2"/>
  <c r="DN22" i="2" a="1"/>
  <c r="DN22" i="2"/>
  <c r="CS178" i="2" a="1"/>
  <c r="CS178" i="2"/>
  <c r="EI61" i="2" a="1"/>
  <c r="EI61" i="2"/>
  <c r="EI97" i="2" a="1"/>
  <c r="EI97" i="2"/>
  <c r="GT26" i="2" a="1"/>
  <c r="GT26" i="2"/>
  <c r="GT176" i="2" a="1"/>
  <c r="GT176" i="2"/>
  <c r="BC35" i="2" a="1"/>
  <c r="BC35" i="2"/>
  <c r="BC99" i="2" a="1"/>
  <c r="BC99" i="2"/>
  <c r="FD180" i="2" a="1"/>
  <c r="FD180" i="2"/>
  <c r="FD96" i="2" a="1"/>
  <c r="FD96" i="2"/>
  <c r="FD153" i="2" a="1"/>
  <c r="FD153" i="2"/>
  <c r="FY97" i="2" a="1"/>
  <c r="FY97" i="2"/>
  <c r="AH191" i="2" a="1"/>
  <c r="AH191" i="2"/>
  <c r="AH93" i="2" a="1"/>
  <c r="AH93" i="2"/>
  <c r="M20" i="2" a="1"/>
  <c r="M20" i="2"/>
  <c r="M71" i="2" a="1"/>
  <c r="M71" i="2"/>
  <c r="M188" i="2" a="1"/>
  <c r="M188" i="2"/>
  <c r="M120" i="2" a="1"/>
  <c r="M120" i="2"/>
  <c r="M9" i="2" a="1"/>
  <c r="M9" i="2"/>
  <c r="M79" i="2" a="1"/>
  <c r="M79" i="2"/>
  <c r="M105" i="2" a="1"/>
  <c r="M105" i="2"/>
  <c r="M172" i="2" a="1"/>
  <c r="M172" i="2"/>
  <c r="CS201" i="2" a="1"/>
  <c r="CS201" i="2"/>
  <c r="AH71" i="2" a="1"/>
  <c r="AH71" i="2"/>
  <c r="BX64" i="2" a="1"/>
  <c r="BX64" i="2"/>
  <c r="BX22" i="2" a="1"/>
  <c r="BX22" i="2"/>
  <c r="CS111" i="2" a="1"/>
  <c r="CS111" i="2"/>
  <c r="M60" i="2" a="1"/>
  <c r="M60" i="2"/>
  <c r="DN21" i="2" a="1"/>
  <c r="DN21" i="2"/>
  <c r="DN60" i="2" a="1"/>
  <c r="DN60" i="2"/>
  <c r="CS152" i="2" a="1"/>
  <c r="CS152" i="2"/>
  <c r="EI179" i="2" a="1"/>
  <c r="EI179" i="2"/>
  <c r="EI140" i="2" a="1"/>
  <c r="EI140" i="2"/>
  <c r="GT194" i="2" a="1"/>
  <c r="GT194" i="2"/>
  <c r="GT171" i="2" a="1"/>
  <c r="GT171" i="2"/>
  <c r="BC79" i="2" a="1"/>
  <c r="BC79" i="2"/>
  <c r="BC51" i="2" a="1"/>
  <c r="BC51" i="2"/>
  <c r="FD128" i="2" a="1"/>
  <c r="FD128" i="2"/>
  <c r="FD38" i="2" a="1"/>
  <c r="FD38" i="2"/>
  <c r="FD71" i="2" a="1"/>
  <c r="FD71" i="2"/>
  <c r="FY84" i="2" a="1"/>
  <c r="FY84" i="2"/>
  <c r="BX169" i="2" a="1"/>
  <c r="BX169" i="2"/>
  <c r="AH18" i="2" a="1"/>
  <c r="AH18" i="2"/>
  <c r="CS168" i="2" a="1"/>
  <c r="CS168" i="2"/>
  <c r="DN183" i="2" a="1"/>
  <c r="DN183" i="2"/>
  <c r="BX114" i="2" a="1"/>
  <c r="BX114" i="2"/>
  <c r="BX108" i="2" a="1"/>
  <c r="BX108" i="2"/>
  <c r="BX52" i="2" a="1"/>
  <c r="BX52" i="2"/>
  <c r="M94" i="2" a="1"/>
  <c r="M94" i="2"/>
  <c r="M8" i="2" a="1"/>
  <c r="M8" i="2"/>
  <c r="CS14" i="2" a="1"/>
  <c r="CS14" i="2"/>
  <c r="DN15" i="2" a="1"/>
  <c r="DN15" i="2"/>
  <c r="DN199" i="2" a="1"/>
  <c r="DN199" i="2"/>
  <c r="CS182" i="2" a="1"/>
  <c r="CS182" i="2"/>
  <c r="EI199" i="2" a="1"/>
  <c r="EI199" i="2"/>
  <c r="EI194" i="2" a="1"/>
  <c r="EI194" i="2"/>
  <c r="GT55" i="2" a="1"/>
  <c r="GT55" i="2"/>
  <c r="BX148" i="2" a="1"/>
  <c r="BX148" i="2"/>
  <c r="BC167" i="2" a="1"/>
  <c r="BC167" i="2"/>
  <c r="BC95" i="2" a="1"/>
  <c r="BC95" i="2"/>
  <c r="FD150" i="2" a="1"/>
  <c r="FD150" i="2"/>
  <c r="FD13" i="2" a="1"/>
  <c r="FD13" i="2"/>
  <c r="FY56" i="2" a="1"/>
  <c r="FY56" i="2"/>
  <c r="FY43" i="2" a="1"/>
  <c r="FY43" i="2"/>
  <c r="AH107" i="2" a="1"/>
  <c r="AH107" i="2"/>
  <c r="EI89" i="2" a="1"/>
  <c r="EI89" i="2"/>
  <c r="EI60" i="2" a="1"/>
  <c r="EI60" i="2"/>
  <c r="EI63" i="2" a="1"/>
  <c r="EI63" i="2"/>
  <c r="EI82" i="2" a="1"/>
  <c r="EI82" i="2"/>
  <c r="EI141" i="2" a="1"/>
  <c r="EI141" i="2"/>
  <c r="EI187" i="2" a="1"/>
  <c r="EI187" i="2"/>
  <c r="EI13" i="2" a="1"/>
  <c r="EI13" i="2"/>
  <c r="EI175" i="2" a="1"/>
  <c r="EI175" i="2"/>
  <c r="BC135" i="2" a="1"/>
  <c r="BC135" i="2"/>
  <c r="BC103" i="2" a="1"/>
  <c r="BC103" i="2"/>
  <c r="BC14" i="2" a="1"/>
  <c r="BC14" i="2"/>
  <c r="BC73" i="2" a="1"/>
  <c r="BC73" i="2"/>
  <c r="BC88" i="2" a="1"/>
  <c r="BC88" i="2"/>
  <c r="BC119" i="2" a="1"/>
  <c r="BC119" i="2"/>
  <c r="BC129" i="2" a="1"/>
  <c r="BC129" i="2"/>
  <c r="BC90" i="2" a="1"/>
  <c r="BC90" i="2"/>
  <c r="BC178" i="2" a="1"/>
  <c r="BC178" i="2"/>
  <c r="BC20" i="2" a="1"/>
  <c r="BC20" i="2"/>
  <c r="BC162" i="2" a="1"/>
  <c r="BC162" i="2"/>
  <c r="BX71" i="2" a="1"/>
  <c r="BX71" i="2"/>
  <c r="BX98" i="2" a="1"/>
  <c r="BX98" i="2"/>
  <c r="BX161" i="2" a="1"/>
  <c r="BX161" i="2"/>
  <c r="M28" i="2" a="1"/>
  <c r="M28" i="2"/>
  <c r="M41" i="2" a="1"/>
  <c r="M41" i="2"/>
  <c r="DN201" i="2" a="1"/>
  <c r="DN201" i="2"/>
  <c r="DN24" i="2" a="1"/>
  <c r="DN24" i="2"/>
  <c r="DN181" i="2" a="1"/>
  <c r="DN181" i="2"/>
  <c r="DN23" i="2" a="1"/>
  <c r="DN23" i="2"/>
  <c r="EI189" i="2" a="1"/>
  <c r="EI189" i="2"/>
  <c r="EI147" i="2" a="1"/>
  <c r="EI147" i="2"/>
  <c r="GT196" i="2" a="1"/>
  <c r="GT196" i="2"/>
  <c r="CS88" i="2" a="1"/>
  <c r="CS88" i="2"/>
  <c r="BC24" i="2" a="1"/>
  <c r="BC24" i="2"/>
  <c r="FD74" i="2" a="1"/>
  <c r="FD74" i="2"/>
  <c r="FD31" i="2" a="1"/>
  <c r="FD31" i="2"/>
  <c r="FD50" i="2" a="1"/>
  <c r="FD50" i="2"/>
  <c r="FY83" i="2" a="1"/>
  <c r="FY83" i="2"/>
  <c r="FY94" i="2" a="1"/>
  <c r="FY94" i="2"/>
  <c r="AH59" i="2" a="1"/>
  <c r="AH59" i="2"/>
  <c r="AH98" i="2" a="1"/>
  <c r="AH98" i="2"/>
  <c r="DN106" i="2" a="1"/>
  <c r="DN106" i="2"/>
  <c r="AH127" i="2" a="1"/>
  <c r="AH127" i="2"/>
  <c r="GT137" i="2" a="1"/>
  <c r="GT137" i="2"/>
  <c r="GT154" i="2" a="1"/>
  <c r="GT154" i="2"/>
  <c r="GT95" i="2" a="1"/>
  <c r="GT95" i="2"/>
  <c r="GT13" i="2" a="1"/>
  <c r="GT13" i="2"/>
  <c r="GT183" i="2" a="1"/>
  <c r="GT183" i="2"/>
  <c r="GT179" i="2" a="1"/>
  <c r="GT179" i="2"/>
  <c r="GT39" i="2" a="1"/>
  <c r="GT39" i="2"/>
  <c r="GT27" i="2" a="1"/>
  <c r="GT27" i="2"/>
  <c r="GT46" i="2" a="1"/>
  <c r="GT46" i="2"/>
  <c r="GT29" i="2" a="1"/>
  <c r="GT29" i="2"/>
  <c r="GT202" i="2" a="1"/>
  <c r="GT202" i="2"/>
  <c r="AH66" i="2" a="1"/>
  <c r="AH66" i="2"/>
  <c r="AH117" i="2" a="1"/>
  <c r="AH117" i="2"/>
  <c r="AH69" i="2" a="1"/>
  <c r="AH69" i="2"/>
  <c r="AH124" i="2" a="1"/>
  <c r="AH124" i="2"/>
  <c r="AH53" i="2" a="1"/>
  <c r="AH53" i="2"/>
  <c r="AH196" i="2" a="1"/>
  <c r="AH196" i="2"/>
  <c r="AH36" i="2" a="1"/>
  <c r="AH36" i="2"/>
  <c r="AH119" i="2" a="1"/>
  <c r="AH119" i="2"/>
  <c r="AH10" i="2" a="1"/>
  <c r="AH10" i="2"/>
  <c r="AH103" i="2" a="1"/>
  <c r="AH103" i="2"/>
  <c r="AH76" i="2" a="1"/>
  <c r="AH76" i="2"/>
  <c r="BX91" i="2" a="1"/>
  <c r="BX91" i="2"/>
  <c r="BX162" i="2" a="1"/>
  <c r="BX162" i="2"/>
  <c r="BX187" i="2" a="1"/>
  <c r="BX187" i="2"/>
  <c r="M179" i="2" a="1"/>
  <c r="M179" i="2"/>
  <c r="M181" i="2" a="1"/>
  <c r="M181" i="2"/>
  <c r="BX92" i="2" a="1"/>
  <c r="BX92" i="2"/>
  <c r="DN62" i="2" a="1"/>
  <c r="DN62" i="2"/>
  <c r="DN14" i="2" a="1"/>
  <c r="DN14" i="2"/>
  <c r="EY203" i="2"/>
  <c r="EI7" i="2" a="1"/>
  <c r="EI7" i="2"/>
  <c r="EJ7" i="2"/>
  <c r="EI146" i="2" a="1"/>
  <c r="EI146" i="2"/>
  <c r="GT140" i="2" a="1"/>
  <c r="GT140" i="2"/>
  <c r="GT120" i="2" a="1"/>
  <c r="GT120" i="2"/>
  <c r="BC80" i="2" a="1"/>
  <c r="BC80" i="2"/>
  <c r="BC109" i="2" a="1"/>
  <c r="BC109" i="2"/>
  <c r="FD170" i="2" a="1"/>
  <c r="FD170" i="2"/>
  <c r="AH24" i="2" a="1"/>
  <c r="AH24" i="2"/>
  <c r="BX103" i="2" a="1"/>
  <c r="BX103" i="2"/>
  <c r="BX69" i="2" a="1"/>
  <c r="BX69" i="2"/>
  <c r="BX156" i="2" a="1"/>
  <c r="BX156" i="2"/>
  <c r="M161" i="2" a="1"/>
  <c r="M161" i="2"/>
  <c r="M175" i="2" a="1"/>
  <c r="M175" i="2"/>
  <c r="DN20" i="2" a="1"/>
  <c r="DN20" i="2"/>
  <c r="DN142" i="2" a="1"/>
  <c r="DN142" i="2"/>
  <c r="DN151" i="2" a="1"/>
  <c r="DN151" i="2"/>
  <c r="DN94" i="2" a="1"/>
  <c r="DN94" i="2"/>
  <c r="EI157" i="2" a="1"/>
  <c r="EI157" i="2"/>
  <c r="GT90" i="2" a="1"/>
  <c r="GT90" i="2"/>
  <c r="GT30" i="2" a="1"/>
  <c r="GT30" i="2"/>
  <c r="BC179" i="2" a="1"/>
  <c r="BC179" i="2"/>
  <c r="BC131" i="2" a="1"/>
  <c r="BC131" i="2"/>
  <c r="FD66" i="2" a="1"/>
  <c r="FD66" i="2"/>
  <c r="FD23" i="2" a="1"/>
  <c r="FD23" i="2"/>
  <c r="FD166" i="2" a="1"/>
  <c r="FD166" i="2"/>
  <c r="FY95" i="2" a="1"/>
  <c r="FY95" i="2"/>
  <c r="CS81" i="2" a="1"/>
  <c r="CS81" i="2"/>
  <c r="AH13" i="2" a="1"/>
  <c r="AH13" i="2"/>
  <c r="FD183" i="2" a="1"/>
  <c r="FD183" i="2"/>
  <c r="BX34" i="2" a="1"/>
  <c r="BX34" i="2"/>
  <c r="BX116" i="2" a="1"/>
  <c r="BX116" i="2"/>
  <c r="BX165" i="2" a="1"/>
  <c r="BX165" i="2"/>
  <c r="M201" i="2" a="1"/>
  <c r="M201" i="2"/>
  <c r="M166" i="2" a="1"/>
  <c r="M166" i="2"/>
  <c r="M190" i="2" a="1"/>
  <c r="M190" i="2"/>
  <c r="DN75" i="2" a="1"/>
  <c r="DN75" i="2"/>
  <c r="DN158" i="2" a="1"/>
  <c r="DN158" i="2"/>
  <c r="DN145" i="2" a="1"/>
  <c r="DN145" i="2"/>
  <c r="EI45" i="2" a="1"/>
  <c r="EI45" i="2"/>
  <c r="EI154" i="2" a="1"/>
  <c r="EI154" i="2"/>
  <c r="GT104" i="2" a="1"/>
  <c r="GT104" i="2"/>
  <c r="GT180" i="2" a="1"/>
  <c r="GT180" i="2"/>
  <c r="BC113" i="2" a="1"/>
  <c r="BC113" i="2"/>
  <c r="BC11" i="2" a="1"/>
  <c r="BC11" i="2"/>
  <c r="FD161" i="2" a="1"/>
  <c r="FD161" i="2"/>
  <c r="FD95" i="2" a="1"/>
  <c r="FD95" i="2"/>
  <c r="FD109" i="2" a="1"/>
  <c r="FD109" i="2"/>
  <c r="FY160" i="2" a="1"/>
  <c r="FY160" i="2"/>
  <c r="AH195" i="2" a="1"/>
  <c r="AH195" i="2"/>
  <c r="AH138" i="2" a="1"/>
  <c r="AH138" i="2"/>
  <c r="M122" i="2" a="1"/>
  <c r="M122" i="2"/>
  <c r="M112" i="2" a="1"/>
  <c r="M112" i="2"/>
  <c r="M12" i="2" a="1"/>
  <c r="M12" i="2"/>
  <c r="M124" i="2" a="1"/>
  <c r="M124" i="2"/>
  <c r="M127" i="2" a="1"/>
  <c r="M127" i="2"/>
  <c r="M90" i="2" a="1"/>
  <c r="M90" i="2"/>
  <c r="M196" i="2" a="1"/>
  <c r="M196" i="2"/>
  <c r="M97" i="2" a="1"/>
  <c r="M97" i="2"/>
  <c r="CS196" i="2" a="1"/>
  <c r="CS196" i="2"/>
  <c r="BX166" i="2" a="1"/>
  <c r="BX166" i="2"/>
  <c r="BX56" i="2" a="1"/>
  <c r="BX56" i="2"/>
  <c r="CS125" i="2" a="1"/>
  <c r="CS125" i="2"/>
  <c r="M50" i="2" a="1"/>
  <c r="M50" i="2"/>
  <c r="M153" i="2" a="1"/>
  <c r="M153" i="2"/>
  <c r="DN79" i="2" a="1"/>
  <c r="DN79" i="2"/>
  <c r="DN40" i="2" a="1"/>
  <c r="DN40" i="2"/>
  <c r="DN134" i="2" a="1"/>
  <c r="DN134" i="2"/>
  <c r="EI143" i="2" a="1"/>
  <c r="EI143" i="2"/>
  <c r="EI100" i="2" a="1"/>
  <c r="EI100" i="2"/>
  <c r="GT161" i="2" a="1"/>
  <c r="GT161" i="2"/>
  <c r="GT106" i="2" a="1"/>
  <c r="GT106" i="2"/>
  <c r="BC17" i="2" a="1"/>
  <c r="BC17" i="2"/>
  <c r="BC59" i="2" a="1"/>
  <c r="BC59" i="2"/>
  <c r="FD11" i="2" a="1"/>
  <c r="FD11" i="2"/>
  <c r="FD12" i="2" a="1"/>
  <c r="FD12" i="2"/>
  <c r="FD105" i="2" a="1"/>
  <c r="FD105" i="2"/>
  <c r="FY98" i="2" a="1"/>
  <c r="FY98" i="2"/>
  <c r="CS34" i="2" a="1"/>
  <c r="CS34" i="2"/>
  <c r="AH106" i="2" a="1"/>
  <c r="AH106" i="2"/>
  <c r="CS188" i="2" a="1"/>
  <c r="CS188" i="2"/>
  <c r="DN112" i="2" a="1"/>
  <c r="DN112" i="2"/>
  <c r="BX126" i="2" a="1"/>
  <c r="BX126" i="2"/>
  <c r="BX23" i="2" a="1"/>
  <c r="BX23" i="2"/>
  <c r="BX120" i="2" a="1"/>
  <c r="BX120" i="2"/>
  <c r="M192" i="2" a="1"/>
  <c r="M192" i="2"/>
  <c r="M194" i="2" a="1"/>
  <c r="M194" i="2"/>
  <c r="M55" i="2" a="1"/>
  <c r="M55" i="2"/>
  <c r="DN101" i="2" a="1"/>
  <c r="DN101" i="2"/>
  <c r="DN109" i="2" a="1"/>
  <c r="DN109" i="2"/>
  <c r="EI129" i="2" a="1"/>
  <c r="EI129" i="2"/>
  <c r="EI156" i="2" a="1"/>
  <c r="EI156" i="2"/>
  <c r="EI131" i="2" a="1"/>
  <c r="EI131" i="2"/>
  <c r="GT80" i="2" a="1"/>
  <c r="GT80" i="2"/>
  <c r="CS106" i="2" a="1"/>
  <c r="CS106" i="2"/>
  <c r="BC19" i="2" a="1"/>
  <c r="BC19" i="2"/>
  <c r="FD173" i="2" a="1"/>
  <c r="FD173" i="2"/>
  <c r="FD113" i="2" a="1"/>
  <c r="FD113" i="2"/>
  <c r="FD57" i="2" a="1"/>
  <c r="FD57" i="2"/>
  <c r="FY45" i="2" a="1"/>
  <c r="FY45" i="2"/>
  <c r="FY176" i="2" a="1"/>
  <c r="FY176" i="2"/>
  <c r="AH147" i="2" a="1"/>
  <c r="AH147" i="2"/>
  <c r="EI159" i="2" a="1"/>
  <c r="EI159" i="2"/>
  <c r="EI96" i="2" a="1"/>
  <c r="EI96" i="2"/>
  <c r="EI111" i="2" a="1"/>
  <c r="EI111" i="2"/>
  <c r="EI164" i="2" a="1"/>
  <c r="EI164" i="2"/>
  <c r="EI28" i="2" a="1"/>
  <c r="EI28" i="2"/>
  <c r="EI107" i="2" a="1"/>
  <c r="EI107" i="2"/>
  <c r="EI183" i="2" a="1"/>
  <c r="EI183" i="2"/>
  <c r="EI126" i="2" a="1"/>
  <c r="EI126" i="2"/>
  <c r="BC120" i="2" a="1"/>
  <c r="BC120" i="2"/>
  <c r="BC56" i="2" a="1"/>
  <c r="BC56" i="2"/>
  <c r="BC75" i="2" a="1"/>
  <c r="BC75" i="2"/>
  <c r="BC27" i="2" a="1"/>
  <c r="BC27" i="2"/>
  <c r="BC49" i="2" a="1"/>
  <c r="BC49" i="2"/>
  <c r="BC159" i="2" a="1"/>
  <c r="BC159" i="2"/>
  <c r="BC91" i="2" a="1"/>
  <c r="BC91" i="2"/>
  <c r="BC100" i="2" a="1"/>
  <c r="BC100" i="2"/>
  <c r="BC188" i="2" a="1"/>
  <c r="BC188" i="2"/>
  <c r="BC160" i="2" a="1"/>
  <c r="BC160" i="2"/>
  <c r="BC172" i="2" a="1"/>
  <c r="BC172" i="2"/>
  <c r="BX97" i="2" a="1"/>
  <c r="BX97" i="2"/>
  <c r="BX83" i="2" a="1"/>
  <c r="BX83" i="2"/>
  <c r="BX199" i="2" a="1"/>
  <c r="BX199" i="2"/>
  <c r="M118" i="2" a="1"/>
  <c r="M118" i="2"/>
  <c r="M115" i="2" a="1"/>
  <c r="M115" i="2"/>
  <c r="DN12" i="2" a="1"/>
  <c r="DN12" i="2"/>
  <c r="DN84" i="2" a="1"/>
  <c r="DN84" i="2"/>
  <c r="DN154" i="2" a="1"/>
  <c r="DN154" i="2"/>
  <c r="EI21" i="2" a="1"/>
  <c r="EI21" i="2"/>
  <c r="EI81" i="2" a="1"/>
  <c r="EI81" i="2"/>
  <c r="GT167" i="2" a="1"/>
  <c r="GT167" i="2"/>
  <c r="GT182" i="2" a="1"/>
  <c r="GT182" i="2"/>
  <c r="BC62" i="2" a="1"/>
  <c r="BC62" i="2"/>
  <c r="FD103" i="2" a="1"/>
  <c r="FD103" i="2"/>
  <c r="FD118" i="2" a="1"/>
  <c r="FD118" i="2"/>
  <c r="FD8" i="2" a="1"/>
  <c r="FD8" i="2"/>
  <c r="FY118" i="2" a="1"/>
  <c r="FY118" i="2"/>
  <c r="FY114" i="2" a="1"/>
  <c r="FY114" i="2"/>
  <c r="AH110" i="2" a="1"/>
  <c r="AH110" i="2"/>
  <c r="AH123" i="2" a="1"/>
  <c r="AH123" i="2"/>
  <c r="GT201" i="2" a="1"/>
  <c r="GT201" i="2"/>
  <c r="EI188" i="2" a="1"/>
  <c r="EI188" i="2"/>
  <c r="FY202" i="2" a="1"/>
  <c r="FY202" i="2"/>
  <c r="DN203" i="2" a="1"/>
  <c r="DN203" i="2"/>
  <c r="DN100" i="2" a="1"/>
  <c r="DN100" i="2"/>
  <c r="DN44" i="2" a="1"/>
  <c r="DN44" i="2"/>
  <c r="DN156" i="2" a="1"/>
  <c r="DN156" i="2"/>
  <c r="DN117" i="2" a="1"/>
  <c r="DN117" i="2"/>
  <c r="AH160" i="2" a="1"/>
  <c r="AH160" i="2"/>
  <c r="GT91" i="2" a="1"/>
  <c r="GT91" i="2"/>
  <c r="GT8" i="2" a="1"/>
  <c r="GT8" i="2"/>
  <c r="GT89" i="2" a="1"/>
  <c r="GT89" i="2"/>
  <c r="GT17" i="2" a="1"/>
  <c r="GT17" i="2"/>
  <c r="GT124" i="2" a="1"/>
  <c r="GT124" i="2"/>
  <c r="GT132" i="2" a="1"/>
  <c r="GT132" i="2"/>
  <c r="GT172" i="2" a="1"/>
  <c r="GT172" i="2"/>
  <c r="GT18" i="2" a="1"/>
  <c r="GT18" i="2"/>
  <c r="GT136" i="2" a="1"/>
  <c r="GT136" i="2"/>
  <c r="GT127" i="2" a="1"/>
  <c r="GT127" i="2"/>
  <c r="AH28" i="2" a="1"/>
  <c r="AH28" i="2"/>
  <c r="AH128" i="2" a="1"/>
  <c r="AH128" i="2"/>
  <c r="AH171" i="2" a="1"/>
  <c r="AH171" i="2"/>
  <c r="AH80" i="2" a="1"/>
  <c r="AH80" i="2"/>
  <c r="AH91" i="2" a="1"/>
  <c r="AH91" i="2"/>
  <c r="AH121" i="2" a="1"/>
  <c r="AH121" i="2"/>
  <c r="AH49" i="2" a="1"/>
  <c r="AH49" i="2"/>
  <c r="AH153" i="2" a="1"/>
  <c r="AH153" i="2"/>
  <c r="AH78" i="2" a="1"/>
  <c r="AH78" i="2"/>
  <c r="AH183" i="2" a="1"/>
  <c r="AH183" i="2"/>
  <c r="AH68" i="2" a="1"/>
  <c r="AH68" i="2"/>
  <c r="AH8" i="2" a="1"/>
  <c r="AH8" i="2"/>
  <c r="BX149" i="2" a="1"/>
  <c r="BX149" i="2"/>
  <c r="BX89" i="2" a="1"/>
  <c r="BX89" i="2"/>
  <c r="BX10" i="2" a="1"/>
  <c r="BX10" i="2"/>
  <c r="M63" i="2" a="1"/>
  <c r="M63" i="2"/>
  <c r="M44" i="2" a="1"/>
  <c r="M44" i="2"/>
  <c r="CS191" i="2" a="1"/>
  <c r="CS191" i="2"/>
  <c r="DN89" i="2" a="1"/>
  <c r="DN89" i="2"/>
  <c r="DN92" i="2" a="1"/>
  <c r="DN92" i="2"/>
  <c r="CN203" i="2"/>
  <c r="EI24" i="2" a="1"/>
  <c r="EI24" i="2"/>
  <c r="EI115" i="2" a="1"/>
  <c r="EI115" i="2"/>
  <c r="GT63" i="2" a="1"/>
  <c r="GT63" i="2"/>
  <c r="CS176" i="2" a="1"/>
  <c r="CS176" i="2"/>
  <c r="BC198" i="2" a="1"/>
  <c r="BC198" i="2"/>
  <c r="BC194" i="2" a="1"/>
  <c r="BC194" i="2"/>
  <c r="FD7" i="2" a="1"/>
  <c r="FD7" i="2"/>
  <c r="FE7" i="2"/>
  <c r="AH96" i="2" a="1"/>
  <c r="AH96" i="2"/>
  <c r="BX172" i="2" a="1"/>
  <c r="BX172" i="2"/>
  <c r="BX84" i="2" a="1"/>
  <c r="BX84" i="2"/>
  <c r="BX93" i="2" a="1"/>
  <c r="BX93" i="2"/>
  <c r="M133" i="2" a="1"/>
  <c r="M133" i="2"/>
  <c r="M62" i="2" a="1"/>
  <c r="M62" i="2"/>
  <c r="DN53" i="2" a="1"/>
  <c r="DN53" i="2"/>
  <c r="DN127" i="2" a="1"/>
  <c r="DN127" i="2"/>
  <c r="DN149" i="2" a="1"/>
  <c r="DN149" i="2"/>
  <c r="EI48" i="2" a="1"/>
  <c r="EI48" i="2"/>
  <c r="EI42" i="2" a="1"/>
  <c r="EI42" i="2"/>
  <c r="GT25" i="2" a="1"/>
  <c r="GT25" i="2"/>
  <c r="GT185" i="2" a="1"/>
  <c r="GT185" i="2"/>
  <c r="BC153" i="2" a="1"/>
  <c r="BC153" i="2"/>
  <c r="BC133" i="2" a="1"/>
  <c r="BC133" i="2"/>
  <c r="FD40" i="2" a="1"/>
  <c r="FD40" i="2"/>
  <c r="FD123" i="2" a="1"/>
  <c r="FD123" i="2"/>
  <c r="FD75" i="2" a="1"/>
  <c r="FD75" i="2"/>
  <c r="FY14" i="2" a="1"/>
  <c r="FY14" i="2"/>
  <c r="DN165" i="2" a="1"/>
  <c r="DN165" i="2"/>
  <c r="AH192" i="2" a="1"/>
  <c r="AH192" i="2"/>
  <c r="FD202" i="2" a="1"/>
  <c r="FD202" i="2"/>
  <c r="BX122" i="2" a="1"/>
  <c r="BX122" i="2"/>
  <c r="BX88" i="2" a="1"/>
  <c r="BX88" i="2"/>
  <c r="BX196" i="2" a="1"/>
  <c r="BX196" i="2"/>
  <c r="M78" i="2" a="1"/>
  <c r="M78" i="2"/>
  <c r="M156" i="2" a="1"/>
  <c r="M156" i="2"/>
  <c r="BX75" i="2" a="1"/>
  <c r="BX75" i="2"/>
  <c r="DN71" i="2" a="1"/>
  <c r="DN71" i="2"/>
  <c r="DN139" i="2" a="1"/>
  <c r="DN139" i="2"/>
  <c r="CS118" i="2" a="1"/>
  <c r="CS118" i="2"/>
  <c r="EI31" i="2" a="1"/>
  <c r="EI31" i="2"/>
  <c r="EI79" i="2" a="1"/>
  <c r="EI79" i="2"/>
  <c r="GT149" i="2" a="1"/>
  <c r="GT149" i="2"/>
  <c r="GT64" i="2" a="1"/>
  <c r="GT64" i="2"/>
  <c r="BC101" i="2" a="1"/>
  <c r="BC101" i="2"/>
  <c r="BC174" i="2" a="1"/>
  <c r="BC174" i="2"/>
  <c r="FD99" i="2" a="1"/>
  <c r="FD99" i="2"/>
  <c r="FD186" i="2" a="1"/>
  <c r="FD186" i="2"/>
  <c r="FY201" i="2" a="1"/>
  <c r="FY201" i="2"/>
  <c r="FY49" i="2" a="1"/>
  <c r="FY49" i="2"/>
  <c r="AH99" i="2" a="1"/>
  <c r="AH99" i="2"/>
  <c r="AH22" i="2" a="1"/>
  <c r="AH22" i="2"/>
  <c r="M180" i="2" a="1"/>
  <c r="M180" i="2"/>
  <c r="M101" i="2" a="1"/>
  <c r="M101" i="2"/>
  <c r="M21" i="2" a="1"/>
  <c r="M21" i="2"/>
  <c r="M31" i="2" a="1"/>
  <c r="M31" i="2"/>
  <c r="M147" i="2" a="1"/>
  <c r="M147" i="2"/>
  <c r="M45" i="2" a="1"/>
  <c r="M45" i="2"/>
  <c r="M48" i="2" a="1"/>
  <c r="M48" i="2"/>
  <c r="M84" i="2" a="1"/>
  <c r="M84" i="2"/>
  <c r="CS173" i="2" a="1"/>
  <c r="CS173" i="2"/>
  <c r="EI33" i="2" a="1"/>
  <c r="EI33" i="2"/>
  <c r="BX190" i="2" a="1"/>
  <c r="BX190" i="2"/>
  <c r="BX35" i="2" a="1"/>
  <c r="BX35" i="2"/>
  <c r="M91" i="2" a="1"/>
  <c r="M91" i="2"/>
  <c r="M26" i="2" a="1"/>
  <c r="M26" i="2"/>
  <c r="CS151" i="2" a="1"/>
  <c r="CS151" i="2"/>
  <c r="DN160" i="2" a="1"/>
  <c r="DN160" i="2"/>
  <c r="DN119" i="2" a="1"/>
  <c r="DN119" i="2"/>
  <c r="FD174" i="2" a="1"/>
  <c r="FD174" i="2"/>
  <c r="EI8" i="2" a="1"/>
  <c r="EI8" i="2"/>
  <c r="EI102" i="2" a="1"/>
  <c r="EI102" i="2"/>
  <c r="GT158" i="2" a="1"/>
  <c r="GT158" i="2"/>
  <c r="GT78" i="2" a="1"/>
  <c r="GT78" i="2"/>
  <c r="BC166" i="2" a="1"/>
  <c r="BC166" i="2"/>
  <c r="BC141" i="2" a="1"/>
  <c r="BC141" i="2"/>
  <c r="FD52" i="2" a="1"/>
  <c r="FD52" i="2"/>
  <c r="FD133" i="2" a="1"/>
  <c r="FD133" i="2"/>
  <c r="FD102" i="2" a="1"/>
  <c r="FD102" i="2"/>
  <c r="FY19" i="2" a="1"/>
  <c r="FY19" i="2"/>
  <c r="DN118" i="2" a="1"/>
  <c r="DN118" i="2"/>
  <c r="AH152" i="2" a="1"/>
  <c r="AH152" i="2"/>
  <c r="CS158" i="2" a="1"/>
  <c r="CS158" i="2"/>
  <c r="DN194" i="2" a="1"/>
  <c r="DN194" i="2"/>
  <c r="BX111" i="2" a="1"/>
  <c r="BX111" i="2"/>
  <c r="BX141" i="2" a="1"/>
  <c r="BX141" i="2"/>
  <c r="BX106" i="2" a="1"/>
  <c r="BX106" i="2"/>
  <c r="M178" i="2" a="1"/>
  <c r="M178" i="2"/>
  <c r="M191" i="2" a="1"/>
  <c r="M191" i="2"/>
  <c r="DN138" i="2" a="1"/>
  <c r="DN138" i="2"/>
  <c r="DN64" i="2" a="1"/>
  <c r="DN64" i="2"/>
  <c r="DN28" i="2" a="1"/>
  <c r="DN28" i="2"/>
  <c r="EI180" i="2" a="1"/>
  <c r="EI180" i="2"/>
  <c r="EI70" i="2" a="1"/>
  <c r="EI70" i="2"/>
  <c r="GT56" i="2" a="1"/>
  <c r="GT56" i="2"/>
  <c r="GT164" i="2" a="1"/>
  <c r="GT164" i="2"/>
  <c r="DN58" i="2" a="1"/>
  <c r="DN58" i="2"/>
  <c r="BC142" i="2" a="1"/>
  <c r="BC142" i="2"/>
  <c r="FD162" i="2" a="1"/>
  <c r="FD162" i="2"/>
  <c r="FD132" i="2" a="1"/>
  <c r="FD132" i="2"/>
  <c r="FD89" i="2" a="1"/>
  <c r="FD89" i="2"/>
  <c r="FY135" i="2" a="1"/>
  <c r="FY135" i="2"/>
  <c r="BX43" i="2" a="1"/>
  <c r="BX43" i="2"/>
  <c r="AH118" i="2" a="1"/>
  <c r="AH118" i="2"/>
  <c r="EI181" i="2" a="1"/>
  <c r="EI181" i="2"/>
  <c r="EI200" i="2" a="1"/>
  <c r="EI200" i="2"/>
  <c r="EI122" i="2" a="1"/>
  <c r="EI122" i="2"/>
  <c r="EI167" i="2" a="1"/>
  <c r="EI167" i="2"/>
  <c r="EI18" i="2" a="1"/>
  <c r="EI18" i="2"/>
  <c r="EI56" i="2" a="1"/>
  <c r="EI56" i="2"/>
  <c r="EI32" i="2" a="1"/>
  <c r="EI32" i="2"/>
  <c r="EI104" i="2" a="1"/>
  <c r="EI104" i="2"/>
  <c r="BC186" i="2" a="1"/>
  <c r="BC186" i="2"/>
  <c r="BC72" i="2" a="1"/>
  <c r="BC72" i="2"/>
  <c r="BC123" i="2" a="1"/>
  <c r="BC123" i="2"/>
  <c r="BC163" i="2" a="1"/>
  <c r="BC163" i="2"/>
  <c r="BC149" i="2" a="1"/>
  <c r="BC149" i="2"/>
  <c r="BC13" i="2" a="1"/>
  <c r="BC13" i="2"/>
  <c r="BC183" i="2" a="1"/>
  <c r="BC183" i="2"/>
  <c r="BC121" i="2" a="1"/>
  <c r="BC121" i="2"/>
  <c r="BC173" i="2" a="1"/>
  <c r="BC173" i="2"/>
  <c r="BC138" i="2" a="1"/>
  <c r="BC138" i="2"/>
  <c r="BC202" i="2" a="1"/>
  <c r="BC202" i="2"/>
  <c r="BX18" i="2" a="1"/>
  <c r="BX18" i="2"/>
  <c r="BX21" i="2" a="1"/>
  <c r="BX21" i="2"/>
  <c r="FD200" i="2" a="1"/>
  <c r="FD200" i="2"/>
  <c r="M82" i="2" a="1"/>
  <c r="M82" i="2"/>
  <c r="M83" i="2" a="1"/>
  <c r="M83" i="2"/>
  <c r="DN191" i="2" a="1"/>
  <c r="DN191" i="2"/>
  <c r="DN198" i="2" a="1"/>
  <c r="DN198" i="2"/>
  <c r="DN136" i="2" a="1"/>
  <c r="DN136" i="2"/>
  <c r="EI168" i="2" a="1"/>
  <c r="EI168" i="2"/>
  <c r="EI116" i="2" a="1"/>
  <c r="EI116" i="2"/>
  <c r="GT94" i="2" a="1"/>
  <c r="GT94" i="2"/>
  <c r="GT35" i="2" a="1"/>
  <c r="GT35" i="2"/>
  <c r="BC22" i="2" a="1"/>
  <c r="BC22" i="2"/>
  <c r="BC105" i="2" a="1"/>
  <c r="BC105" i="2"/>
  <c r="FD30" i="2" a="1"/>
  <c r="FD30" i="2"/>
  <c r="FD139" i="2" a="1"/>
  <c r="FD139" i="2"/>
  <c r="FD120" i="2" a="1"/>
  <c r="FD120" i="2"/>
  <c r="FY23" i="2" a="1"/>
  <c r="FY23" i="2"/>
  <c r="CS92" i="2" a="1"/>
  <c r="CS92" i="2"/>
  <c r="AH105" i="2" a="1"/>
  <c r="AH105" i="2"/>
  <c r="AH70" i="2" a="1"/>
  <c r="AH70" i="2"/>
  <c r="BC26" i="2" a="1"/>
  <c r="BC26" i="2"/>
  <c r="AX201" i="2"/>
  <c r="FZ13" i="2"/>
  <c r="FZ14" i="2"/>
  <c r="FZ15" i="2"/>
  <c r="FZ16" i="2"/>
  <c r="FZ17" i="2"/>
  <c r="FZ18" i="2"/>
  <c r="FZ19" i="2"/>
  <c r="FZ20" i="2"/>
  <c r="FZ21" i="2"/>
  <c r="FZ22" i="2"/>
  <c r="FZ23" i="2"/>
  <c r="FZ24" i="2"/>
  <c r="FZ25" i="2"/>
  <c r="FZ26" i="2"/>
  <c r="FZ27" i="2"/>
  <c r="FZ28" i="2"/>
  <c r="FZ29" i="2"/>
  <c r="FZ30" i="2"/>
  <c r="FZ31" i="2"/>
  <c r="FZ32" i="2"/>
  <c r="FZ33" i="2"/>
  <c r="FZ34" i="2"/>
  <c r="FZ35" i="2"/>
  <c r="FZ36" i="2"/>
  <c r="FZ37" i="2"/>
  <c r="FZ38" i="2"/>
  <c r="FZ39" i="2"/>
  <c r="FZ40" i="2"/>
  <c r="FZ41" i="2"/>
  <c r="FZ42" i="2"/>
  <c r="FZ43" i="2"/>
  <c r="FZ44" i="2"/>
  <c r="FZ45" i="2"/>
  <c r="FZ46" i="2"/>
  <c r="FZ47" i="2"/>
  <c r="FZ48" i="2"/>
  <c r="FZ49" i="2"/>
  <c r="FZ50" i="2"/>
  <c r="FZ51" i="2"/>
  <c r="FZ52" i="2"/>
  <c r="FZ53" i="2"/>
  <c r="FZ54" i="2"/>
  <c r="FZ55" i="2"/>
  <c r="FZ56" i="2"/>
  <c r="FZ57" i="2"/>
  <c r="FZ58" i="2"/>
  <c r="FZ59" i="2"/>
  <c r="FZ60" i="2"/>
  <c r="FZ61" i="2"/>
  <c r="FZ62" i="2"/>
  <c r="FZ63" i="2"/>
  <c r="FZ64" i="2"/>
  <c r="FZ65" i="2"/>
  <c r="FZ66" i="2"/>
  <c r="FZ67" i="2"/>
  <c r="FZ68" i="2"/>
  <c r="FZ69" i="2"/>
  <c r="FZ70" i="2"/>
  <c r="FZ71" i="2"/>
  <c r="FZ72" i="2"/>
  <c r="FZ73" i="2"/>
  <c r="FZ74" i="2"/>
  <c r="FZ75" i="2"/>
  <c r="FZ76" i="2"/>
  <c r="FZ77" i="2"/>
  <c r="FZ78" i="2"/>
  <c r="FZ79" i="2"/>
  <c r="FZ80" i="2"/>
  <c r="FZ81" i="2"/>
  <c r="FZ82" i="2"/>
  <c r="FZ83" i="2"/>
  <c r="FZ84" i="2"/>
  <c r="FZ85" i="2"/>
  <c r="FZ86" i="2"/>
  <c r="FZ87" i="2"/>
  <c r="FZ88" i="2"/>
  <c r="FZ89" i="2"/>
  <c r="FZ90" i="2"/>
  <c r="FZ91" i="2"/>
  <c r="FZ92" i="2"/>
  <c r="FZ93" i="2"/>
  <c r="FZ94" i="2"/>
  <c r="FZ95" i="2"/>
  <c r="FZ96" i="2"/>
  <c r="FZ97" i="2"/>
  <c r="FZ98" i="2"/>
  <c r="FZ99" i="2"/>
  <c r="FZ100" i="2"/>
  <c r="FZ101" i="2"/>
  <c r="FZ102" i="2"/>
  <c r="FZ103" i="2"/>
  <c r="FZ104" i="2"/>
  <c r="FZ105" i="2"/>
  <c r="FZ106" i="2"/>
  <c r="FZ107" i="2"/>
  <c r="FZ108" i="2"/>
  <c r="FZ109" i="2"/>
  <c r="FZ110" i="2"/>
  <c r="FZ111" i="2"/>
  <c r="FZ112" i="2"/>
  <c r="FZ113" i="2"/>
  <c r="FZ114" i="2"/>
  <c r="FZ115" i="2"/>
  <c r="FZ116" i="2"/>
  <c r="FZ117" i="2"/>
  <c r="FZ118" i="2"/>
  <c r="FZ119" i="2"/>
  <c r="FZ120" i="2"/>
  <c r="FZ121" i="2"/>
  <c r="FZ122" i="2"/>
  <c r="FZ123" i="2"/>
  <c r="FZ124" i="2"/>
  <c r="FZ125" i="2"/>
  <c r="FZ126" i="2"/>
  <c r="FZ127" i="2"/>
  <c r="FZ128" i="2"/>
  <c r="FZ129" i="2"/>
  <c r="FZ130" i="2"/>
  <c r="FZ131" i="2"/>
  <c r="FZ132" i="2"/>
  <c r="FZ133" i="2"/>
  <c r="FZ134" i="2"/>
  <c r="FZ135" i="2"/>
  <c r="FZ136" i="2"/>
  <c r="FZ137" i="2"/>
  <c r="FZ138" i="2"/>
  <c r="FZ139" i="2"/>
  <c r="FZ140" i="2"/>
  <c r="FZ141" i="2"/>
  <c r="FZ142" i="2"/>
  <c r="FZ143" i="2"/>
  <c r="FZ144" i="2"/>
  <c r="FZ145" i="2"/>
  <c r="FZ146" i="2"/>
  <c r="FZ147" i="2"/>
  <c r="FZ148" i="2"/>
  <c r="FZ149" i="2"/>
  <c r="FZ150" i="2"/>
  <c r="FZ151" i="2"/>
  <c r="FZ152" i="2"/>
  <c r="FZ153" i="2"/>
  <c r="FZ154" i="2"/>
  <c r="FZ155" i="2"/>
  <c r="FZ156" i="2"/>
  <c r="FZ157" i="2"/>
  <c r="FZ158" i="2"/>
  <c r="FZ159" i="2"/>
  <c r="FZ160" i="2"/>
  <c r="FZ161" i="2"/>
  <c r="FZ162" i="2"/>
  <c r="FZ163" i="2"/>
  <c r="FZ164" i="2"/>
  <c r="FZ165" i="2"/>
  <c r="FZ166" i="2"/>
  <c r="FZ167" i="2"/>
  <c r="FZ168" i="2"/>
  <c r="FZ169" i="2"/>
  <c r="FZ170" i="2"/>
  <c r="FZ171" i="2"/>
  <c r="FZ172" i="2"/>
  <c r="FZ173" i="2"/>
  <c r="FZ174" i="2"/>
  <c r="FZ175" i="2"/>
  <c r="FZ176" i="2"/>
  <c r="FZ177" i="2"/>
  <c r="FZ178" i="2"/>
  <c r="FZ179" i="2"/>
  <c r="FZ180" i="2"/>
  <c r="FZ181" i="2"/>
  <c r="FZ182" i="2"/>
  <c r="FZ183" i="2"/>
  <c r="FZ184" i="2"/>
  <c r="FZ185" i="2"/>
  <c r="FZ186" i="2"/>
  <c r="FZ187" i="2"/>
  <c r="FZ188" i="2"/>
  <c r="FZ189" i="2"/>
  <c r="FZ190" i="2"/>
  <c r="FZ191" i="2"/>
  <c r="FZ192" i="2"/>
  <c r="FZ193" i="2"/>
  <c r="FZ194" i="2"/>
  <c r="FZ195" i="2"/>
  <c r="FZ196" i="2"/>
  <c r="FZ197" i="2"/>
  <c r="FZ198" i="2"/>
  <c r="FZ199" i="2"/>
  <c r="FZ200" i="2"/>
  <c r="FZ201" i="2"/>
  <c r="FZ202" i="2"/>
  <c r="FZ203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6" i="2"/>
  <c r="AI107" i="2"/>
  <c r="AI108" i="2"/>
  <c r="AI109" i="2"/>
  <c r="AI110" i="2"/>
  <c r="AI111" i="2"/>
  <c r="AI112" i="2"/>
  <c r="AI113" i="2"/>
  <c r="AI114" i="2"/>
  <c r="AI115" i="2"/>
  <c r="AI116" i="2"/>
  <c r="AI117" i="2"/>
  <c r="AI118" i="2"/>
  <c r="AI119" i="2"/>
  <c r="AI120" i="2"/>
  <c r="AI121" i="2"/>
  <c r="AI122" i="2"/>
  <c r="AI123" i="2"/>
  <c r="AI124" i="2"/>
  <c r="AI125" i="2"/>
  <c r="AI126" i="2"/>
  <c r="AI127" i="2"/>
  <c r="AI128" i="2"/>
  <c r="AI129" i="2"/>
  <c r="AI130" i="2"/>
  <c r="AI131" i="2"/>
  <c r="AI132" i="2"/>
  <c r="AI133" i="2"/>
  <c r="AI134" i="2"/>
  <c r="AI135" i="2"/>
  <c r="AI136" i="2"/>
  <c r="AI137" i="2"/>
  <c r="AI138" i="2"/>
  <c r="AI139" i="2"/>
  <c r="AI140" i="2"/>
  <c r="AI141" i="2"/>
  <c r="AI142" i="2"/>
  <c r="AI143" i="2"/>
  <c r="AI144" i="2"/>
  <c r="AI145" i="2"/>
  <c r="AI146" i="2"/>
  <c r="AI147" i="2"/>
  <c r="AI148" i="2"/>
  <c r="AI149" i="2"/>
  <c r="AI150" i="2"/>
  <c r="AI151" i="2"/>
  <c r="AI152" i="2"/>
  <c r="AI153" i="2"/>
  <c r="AI154" i="2"/>
  <c r="AI155" i="2"/>
  <c r="AI156" i="2"/>
  <c r="AI157" i="2"/>
  <c r="AI158" i="2"/>
  <c r="AI159" i="2"/>
  <c r="AI160" i="2"/>
  <c r="AI161" i="2"/>
  <c r="AI162" i="2"/>
  <c r="AI163" i="2"/>
  <c r="AI164" i="2"/>
  <c r="AI165" i="2"/>
  <c r="AI166" i="2"/>
  <c r="AI167" i="2"/>
  <c r="AI168" i="2"/>
  <c r="AI169" i="2"/>
  <c r="AI170" i="2"/>
  <c r="AI171" i="2"/>
  <c r="AI172" i="2"/>
  <c r="AI173" i="2"/>
  <c r="AI174" i="2"/>
  <c r="AI175" i="2"/>
  <c r="AI176" i="2"/>
  <c r="AI177" i="2"/>
  <c r="AI178" i="2"/>
  <c r="AI179" i="2"/>
  <c r="AI180" i="2"/>
  <c r="AI181" i="2"/>
  <c r="AI182" i="2"/>
  <c r="AI183" i="2"/>
  <c r="AI184" i="2"/>
  <c r="AI185" i="2"/>
  <c r="AI186" i="2"/>
  <c r="AI187" i="2"/>
  <c r="AI188" i="2"/>
  <c r="AI189" i="2"/>
  <c r="AI190" i="2"/>
  <c r="AI191" i="2"/>
  <c r="AI192" i="2"/>
  <c r="AI193" i="2"/>
  <c r="AI194" i="2"/>
  <c r="AI195" i="2"/>
  <c r="AI196" i="2"/>
  <c r="AI197" i="2"/>
  <c r="AI198" i="2"/>
  <c r="AI199" i="2"/>
  <c r="AI200" i="2"/>
  <c r="AI201" i="2"/>
  <c r="AI202" i="2"/>
  <c r="AI203" i="2"/>
  <c r="GU8" i="2"/>
  <c r="GU9" i="2"/>
  <c r="GU10" i="2"/>
  <c r="GU11" i="2"/>
  <c r="GU12" i="2"/>
  <c r="GU13" i="2"/>
  <c r="GU14" i="2"/>
  <c r="GU15" i="2"/>
  <c r="GU16" i="2"/>
  <c r="GU17" i="2"/>
  <c r="GU18" i="2"/>
  <c r="GU19" i="2"/>
  <c r="GU20" i="2"/>
  <c r="GU21" i="2"/>
  <c r="GU22" i="2"/>
  <c r="GU23" i="2"/>
  <c r="GU24" i="2"/>
  <c r="GU25" i="2"/>
  <c r="GU26" i="2"/>
  <c r="GU27" i="2"/>
  <c r="GU28" i="2"/>
  <c r="GU29" i="2"/>
  <c r="GU30" i="2"/>
  <c r="GU31" i="2"/>
  <c r="GU32" i="2"/>
  <c r="GU33" i="2"/>
  <c r="GU34" i="2"/>
  <c r="GU35" i="2"/>
  <c r="GU36" i="2"/>
  <c r="GU37" i="2"/>
  <c r="GU38" i="2"/>
  <c r="GU39" i="2"/>
  <c r="GU40" i="2"/>
  <c r="GU41" i="2"/>
  <c r="GU42" i="2"/>
  <c r="GU43" i="2"/>
  <c r="GU44" i="2"/>
  <c r="GU45" i="2"/>
  <c r="GU46" i="2"/>
  <c r="GU47" i="2"/>
  <c r="GU48" i="2"/>
  <c r="GU49" i="2"/>
  <c r="GU50" i="2"/>
  <c r="GU51" i="2"/>
  <c r="GU52" i="2"/>
  <c r="GU53" i="2"/>
  <c r="GU54" i="2"/>
  <c r="GU55" i="2"/>
  <c r="GU56" i="2"/>
  <c r="GU57" i="2"/>
  <c r="GU58" i="2"/>
  <c r="GU59" i="2"/>
  <c r="GU60" i="2"/>
  <c r="GU61" i="2"/>
  <c r="GU62" i="2"/>
  <c r="GU63" i="2"/>
  <c r="GU64" i="2"/>
  <c r="GU65" i="2"/>
  <c r="GU66" i="2"/>
  <c r="GU67" i="2"/>
  <c r="GU68" i="2"/>
  <c r="GU69" i="2"/>
  <c r="GU70" i="2"/>
  <c r="GU71" i="2"/>
  <c r="GU72" i="2"/>
  <c r="GU73" i="2"/>
  <c r="GU74" i="2"/>
  <c r="GU75" i="2"/>
  <c r="GU76" i="2"/>
  <c r="GU77" i="2"/>
  <c r="GU78" i="2"/>
  <c r="GU79" i="2"/>
  <c r="GU80" i="2"/>
  <c r="GU81" i="2"/>
  <c r="GU82" i="2"/>
  <c r="GU83" i="2"/>
  <c r="GU84" i="2"/>
  <c r="GU85" i="2"/>
  <c r="GU86" i="2"/>
  <c r="GU87" i="2"/>
  <c r="GU88" i="2"/>
  <c r="GU89" i="2"/>
  <c r="GU90" i="2"/>
  <c r="GU91" i="2"/>
  <c r="GU92" i="2"/>
  <c r="GU93" i="2"/>
  <c r="GU94" i="2"/>
  <c r="GU95" i="2"/>
  <c r="GU96" i="2"/>
  <c r="GU97" i="2"/>
  <c r="GU98" i="2"/>
  <c r="GU99" i="2"/>
  <c r="GU100" i="2"/>
  <c r="GU101" i="2"/>
  <c r="GU102" i="2"/>
  <c r="GU103" i="2"/>
  <c r="GU104" i="2"/>
  <c r="GU105" i="2"/>
  <c r="GU106" i="2"/>
  <c r="GU107" i="2"/>
  <c r="GU108" i="2"/>
  <c r="GU109" i="2"/>
  <c r="GU110" i="2"/>
  <c r="GU111" i="2"/>
  <c r="GU112" i="2"/>
  <c r="GU113" i="2"/>
  <c r="GU114" i="2"/>
  <c r="GU115" i="2"/>
  <c r="GU116" i="2"/>
  <c r="GU117" i="2"/>
  <c r="GU118" i="2"/>
  <c r="GU119" i="2"/>
  <c r="GU120" i="2"/>
  <c r="GU121" i="2"/>
  <c r="GU122" i="2"/>
  <c r="GU123" i="2"/>
  <c r="GU124" i="2"/>
  <c r="GU125" i="2"/>
  <c r="GU126" i="2"/>
  <c r="GU127" i="2"/>
  <c r="GU128" i="2"/>
  <c r="GU129" i="2"/>
  <c r="GU130" i="2"/>
  <c r="GU131" i="2"/>
  <c r="GU132" i="2"/>
  <c r="GU133" i="2"/>
  <c r="GU134" i="2"/>
  <c r="GU135" i="2"/>
  <c r="GU136" i="2"/>
  <c r="GU137" i="2"/>
  <c r="GU138" i="2"/>
  <c r="GU139" i="2"/>
  <c r="GU140" i="2"/>
  <c r="GU141" i="2"/>
  <c r="GU142" i="2"/>
  <c r="GU143" i="2"/>
  <c r="GU144" i="2"/>
  <c r="GU145" i="2"/>
  <c r="GU146" i="2"/>
  <c r="GU147" i="2"/>
  <c r="GU148" i="2"/>
  <c r="GU149" i="2"/>
  <c r="GU150" i="2"/>
  <c r="GU151" i="2"/>
  <c r="GU152" i="2"/>
  <c r="GU153" i="2"/>
  <c r="GU154" i="2"/>
  <c r="GU155" i="2"/>
  <c r="GU156" i="2"/>
  <c r="GU157" i="2"/>
  <c r="GU158" i="2"/>
  <c r="GU159" i="2"/>
  <c r="GU160" i="2"/>
  <c r="GU161" i="2"/>
  <c r="GU162" i="2"/>
  <c r="GU163" i="2"/>
  <c r="GU164" i="2"/>
  <c r="GU165" i="2"/>
  <c r="GU166" i="2"/>
  <c r="GU167" i="2"/>
  <c r="GU168" i="2"/>
  <c r="GU169" i="2"/>
  <c r="GU170" i="2"/>
  <c r="GU171" i="2"/>
  <c r="GU172" i="2"/>
  <c r="GU173" i="2"/>
  <c r="GU174" i="2"/>
  <c r="GU175" i="2"/>
  <c r="GU176" i="2"/>
  <c r="GU177" i="2"/>
  <c r="GU178" i="2"/>
  <c r="GU179" i="2"/>
  <c r="GU180" i="2"/>
  <c r="GU181" i="2"/>
  <c r="GU182" i="2"/>
  <c r="GU183" i="2"/>
  <c r="GU184" i="2"/>
  <c r="GU185" i="2"/>
  <c r="GU186" i="2"/>
  <c r="GU187" i="2"/>
  <c r="GU188" i="2"/>
  <c r="GU189" i="2"/>
  <c r="GU190" i="2"/>
  <c r="GU191" i="2"/>
  <c r="GU192" i="2"/>
  <c r="GU193" i="2"/>
  <c r="GU194" i="2"/>
  <c r="GU195" i="2"/>
  <c r="GU196" i="2"/>
  <c r="GU197" i="2"/>
  <c r="GU198" i="2"/>
  <c r="GU199" i="2"/>
  <c r="GU200" i="2"/>
  <c r="GU201" i="2"/>
  <c r="GU202" i="2"/>
  <c r="GU203" i="2"/>
  <c r="FE8" i="2"/>
  <c r="FF7" i="2"/>
  <c r="FG7" i="2"/>
  <c r="FH7" i="2"/>
  <c r="FI7" i="2"/>
  <c r="EJ8" i="2"/>
  <c r="EK7" i="2"/>
  <c r="EL7" i="2"/>
  <c r="EM7" i="2"/>
  <c r="EN7" i="2"/>
  <c r="DO8" i="2"/>
  <c r="DP7" i="2"/>
  <c r="DQ7" i="2"/>
  <c r="DR7" i="2"/>
  <c r="DS7" i="2"/>
  <c r="CT8" i="2"/>
  <c r="CU7" i="2"/>
  <c r="CV7" i="2"/>
  <c r="CW7" i="2"/>
  <c r="CX7" i="2"/>
  <c r="BY8" i="2"/>
  <c r="BZ7" i="2"/>
  <c r="CA7" i="2"/>
  <c r="CB7" i="2"/>
  <c r="CC7" i="2"/>
  <c r="BD8" i="2"/>
  <c r="BE7" i="2"/>
  <c r="BF7" i="2"/>
  <c r="BG7" i="2"/>
  <c r="BH7" i="2"/>
  <c r="N8" i="2"/>
  <c r="O7" i="2"/>
  <c r="P7" i="2"/>
  <c r="Q7" i="2"/>
  <c r="R7" i="2"/>
  <c r="HJ203" i="2"/>
  <c r="GO203" i="2"/>
  <c r="GA7" i="2"/>
  <c r="GB7" i="2"/>
  <c r="GC7" i="2"/>
  <c r="GD7" i="2"/>
  <c r="GV7" i="2"/>
  <c r="GW7" i="2"/>
  <c r="GX7" i="2"/>
  <c r="GY7" i="2"/>
  <c r="AC203" i="2"/>
  <c r="AJ7" i="2"/>
  <c r="AK7" i="2"/>
  <c r="AL7" i="2"/>
  <c r="AM7" i="2"/>
  <c r="AX203" i="2"/>
  <c r="AX202" i="2"/>
  <c r="FE9" i="2"/>
  <c r="FF8" i="2"/>
  <c r="FG8" i="2"/>
  <c r="FH8" i="2"/>
  <c r="FI8" i="2"/>
  <c r="EJ9" i="2"/>
  <c r="EK8" i="2"/>
  <c r="EL8" i="2"/>
  <c r="EM8" i="2"/>
  <c r="EN8" i="2"/>
  <c r="DO9" i="2"/>
  <c r="DP8" i="2"/>
  <c r="DQ8" i="2"/>
  <c r="DR8" i="2"/>
  <c r="DS8" i="2"/>
  <c r="CT9" i="2"/>
  <c r="CU8" i="2"/>
  <c r="CV8" i="2"/>
  <c r="CW8" i="2"/>
  <c r="CX8" i="2"/>
  <c r="BY9" i="2"/>
  <c r="BZ8" i="2"/>
  <c r="CA8" i="2"/>
  <c r="CB8" i="2"/>
  <c r="CC8" i="2"/>
  <c r="BD9" i="2"/>
  <c r="BE8" i="2"/>
  <c r="BF8" i="2"/>
  <c r="BG8" i="2"/>
  <c r="BH8" i="2"/>
  <c r="N9" i="2"/>
  <c r="O8" i="2"/>
  <c r="P8" i="2"/>
  <c r="Q8" i="2"/>
  <c r="R8" i="2"/>
  <c r="GA8" i="2"/>
  <c r="GB8" i="2"/>
  <c r="GC8" i="2"/>
  <c r="GD8" i="2"/>
  <c r="GV8" i="2"/>
  <c r="GW8" i="2"/>
  <c r="GX8" i="2"/>
  <c r="GY8" i="2"/>
  <c r="AJ8" i="2"/>
  <c r="AK8" i="2"/>
  <c r="AL8" i="2"/>
  <c r="AM8" i="2"/>
  <c r="FE10" i="2"/>
  <c r="FF9" i="2"/>
  <c r="FG9" i="2"/>
  <c r="FH9" i="2"/>
  <c r="FI9" i="2"/>
  <c r="EJ10" i="2"/>
  <c r="EK9" i="2"/>
  <c r="EL9" i="2"/>
  <c r="EM9" i="2"/>
  <c r="EN9" i="2"/>
  <c r="DO10" i="2"/>
  <c r="DP9" i="2"/>
  <c r="DQ9" i="2"/>
  <c r="DR9" i="2"/>
  <c r="DS9" i="2"/>
  <c r="CT10" i="2"/>
  <c r="CU9" i="2"/>
  <c r="CV9" i="2"/>
  <c r="CW9" i="2"/>
  <c r="CX9" i="2"/>
  <c r="BY10" i="2"/>
  <c r="BZ9" i="2"/>
  <c r="CA9" i="2"/>
  <c r="CB9" i="2"/>
  <c r="CC9" i="2"/>
  <c r="BD10" i="2"/>
  <c r="BE9" i="2"/>
  <c r="BF9" i="2"/>
  <c r="BG9" i="2"/>
  <c r="BH9" i="2"/>
  <c r="N10" i="2"/>
  <c r="O9" i="2"/>
  <c r="P9" i="2"/>
  <c r="Q9" i="2"/>
  <c r="R9" i="2"/>
  <c r="GA9" i="2"/>
  <c r="GB9" i="2"/>
  <c r="GC9" i="2"/>
  <c r="GD9" i="2"/>
  <c r="GV9" i="2"/>
  <c r="GW9" i="2"/>
  <c r="GX9" i="2"/>
  <c r="GY9" i="2"/>
  <c r="AJ9" i="2"/>
  <c r="AK9" i="2"/>
  <c r="AL9" i="2"/>
  <c r="AM9" i="2"/>
  <c r="FE11" i="2"/>
  <c r="FF10" i="2"/>
  <c r="FG10" i="2"/>
  <c r="FH10" i="2"/>
  <c r="FI10" i="2"/>
  <c r="EJ11" i="2"/>
  <c r="EK10" i="2"/>
  <c r="EL10" i="2"/>
  <c r="EM10" i="2"/>
  <c r="EN10" i="2"/>
  <c r="DO11" i="2"/>
  <c r="DP10" i="2"/>
  <c r="DQ10" i="2"/>
  <c r="DR10" i="2"/>
  <c r="DS10" i="2"/>
  <c r="CT11" i="2"/>
  <c r="CU10" i="2"/>
  <c r="CV10" i="2"/>
  <c r="CW10" i="2"/>
  <c r="CX10" i="2"/>
  <c r="BY11" i="2"/>
  <c r="BZ10" i="2"/>
  <c r="CA10" i="2"/>
  <c r="CB10" i="2"/>
  <c r="CC10" i="2"/>
  <c r="BD11" i="2"/>
  <c r="BE10" i="2"/>
  <c r="BF10" i="2"/>
  <c r="BG10" i="2"/>
  <c r="BH10" i="2"/>
  <c r="N11" i="2"/>
  <c r="O10" i="2"/>
  <c r="P10" i="2"/>
  <c r="Q10" i="2"/>
  <c r="R10" i="2"/>
  <c r="GA10" i="2"/>
  <c r="GB10" i="2"/>
  <c r="GC10" i="2"/>
  <c r="GD10" i="2"/>
  <c r="GV10" i="2"/>
  <c r="GW10" i="2"/>
  <c r="GX10" i="2"/>
  <c r="GY10" i="2"/>
  <c r="AJ10" i="2"/>
  <c r="AK10" i="2"/>
  <c r="AL10" i="2"/>
  <c r="AM10" i="2"/>
  <c r="FE12" i="2"/>
  <c r="FF11" i="2"/>
  <c r="FG11" i="2"/>
  <c r="FH11" i="2"/>
  <c r="FI11" i="2"/>
  <c r="EJ12" i="2"/>
  <c r="EK11" i="2"/>
  <c r="EL11" i="2"/>
  <c r="EM11" i="2"/>
  <c r="EN11" i="2"/>
  <c r="DO12" i="2"/>
  <c r="DP11" i="2"/>
  <c r="DQ11" i="2"/>
  <c r="DR11" i="2"/>
  <c r="DS11" i="2"/>
  <c r="CT12" i="2"/>
  <c r="CU11" i="2"/>
  <c r="CV11" i="2"/>
  <c r="CW11" i="2"/>
  <c r="CX11" i="2"/>
  <c r="BY12" i="2"/>
  <c r="BZ11" i="2"/>
  <c r="CA11" i="2"/>
  <c r="CB11" i="2"/>
  <c r="CC11" i="2"/>
  <c r="BD12" i="2"/>
  <c r="BE11" i="2"/>
  <c r="BF11" i="2"/>
  <c r="BG11" i="2"/>
  <c r="BH11" i="2"/>
  <c r="N12" i="2"/>
  <c r="O11" i="2"/>
  <c r="P11" i="2"/>
  <c r="Q11" i="2"/>
  <c r="R11" i="2"/>
  <c r="GA11" i="2"/>
  <c r="GB11" i="2"/>
  <c r="GC11" i="2"/>
  <c r="GD11" i="2"/>
  <c r="GV11" i="2"/>
  <c r="GW11" i="2"/>
  <c r="GX11" i="2"/>
  <c r="GY11" i="2"/>
  <c r="AJ11" i="2"/>
  <c r="AK11" i="2"/>
  <c r="AL11" i="2"/>
  <c r="AM11" i="2"/>
  <c r="FE13" i="2"/>
  <c r="FF12" i="2"/>
  <c r="FG12" i="2"/>
  <c r="FH12" i="2"/>
  <c r="FI12" i="2"/>
  <c r="EJ13" i="2"/>
  <c r="EK12" i="2"/>
  <c r="EL12" i="2"/>
  <c r="EM12" i="2"/>
  <c r="EN12" i="2"/>
  <c r="DO13" i="2"/>
  <c r="DP12" i="2"/>
  <c r="DQ12" i="2"/>
  <c r="DR12" i="2"/>
  <c r="DS12" i="2"/>
  <c r="CT13" i="2"/>
  <c r="CU12" i="2"/>
  <c r="CV12" i="2"/>
  <c r="CW12" i="2"/>
  <c r="CX12" i="2"/>
  <c r="BY13" i="2"/>
  <c r="BZ12" i="2"/>
  <c r="CA12" i="2"/>
  <c r="CB12" i="2"/>
  <c r="CC12" i="2"/>
  <c r="BD13" i="2"/>
  <c r="BE12" i="2"/>
  <c r="BF12" i="2"/>
  <c r="BG12" i="2"/>
  <c r="BH12" i="2"/>
  <c r="N13" i="2"/>
  <c r="O12" i="2"/>
  <c r="P12" i="2"/>
  <c r="Q12" i="2"/>
  <c r="R12" i="2"/>
  <c r="GA12" i="2"/>
  <c r="GB12" i="2"/>
  <c r="GC12" i="2"/>
  <c r="GD12" i="2"/>
  <c r="GV12" i="2"/>
  <c r="GW12" i="2"/>
  <c r="GX12" i="2"/>
  <c r="GY12" i="2"/>
  <c r="AJ12" i="2"/>
  <c r="AK12" i="2"/>
  <c r="AL12" i="2"/>
  <c r="AM12" i="2"/>
  <c r="FE14" i="2"/>
  <c r="FF13" i="2"/>
  <c r="FG13" i="2"/>
  <c r="FH13" i="2"/>
  <c r="FI13" i="2"/>
  <c r="EJ14" i="2"/>
  <c r="EK13" i="2"/>
  <c r="EL13" i="2"/>
  <c r="EM13" i="2"/>
  <c r="EN13" i="2"/>
  <c r="DO14" i="2"/>
  <c r="DP13" i="2"/>
  <c r="DQ13" i="2"/>
  <c r="DR13" i="2"/>
  <c r="DS13" i="2"/>
  <c r="CT14" i="2"/>
  <c r="CU13" i="2"/>
  <c r="CV13" i="2"/>
  <c r="CW13" i="2"/>
  <c r="CX13" i="2"/>
  <c r="BY14" i="2"/>
  <c r="BZ13" i="2"/>
  <c r="CA13" i="2"/>
  <c r="CB13" i="2"/>
  <c r="CC13" i="2"/>
  <c r="BD14" i="2"/>
  <c r="BE13" i="2"/>
  <c r="BF13" i="2"/>
  <c r="BG13" i="2"/>
  <c r="BH13" i="2"/>
  <c r="N14" i="2"/>
  <c r="O13" i="2"/>
  <c r="P13" i="2"/>
  <c r="Q13" i="2"/>
  <c r="R13" i="2"/>
  <c r="GA13" i="2"/>
  <c r="GB13" i="2"/>
  <c r="GC13" i="2"/>
  <c r="GD13" i="2"/>
  <c r="GV13" i="2"/>
  <c r="GW13" i="2"/>
  <c r="GX13" i="2"/>
  <c r="GY13" i="2"/>
  <c r="AJ13" i="2"/>
  <c r="AK13" i="2"/>
  <c r="AL13" i="2"/>
  <c r="AM13" i="2"/>
  <c r="FE15" i="2"/>
  <c r="FF14" i="2"/>
  <c r="FG14" i="2"/>
  <c r="FH14" i="2"/>
  <c r="FI14" i="2"/>
  <c r="EJ15" i="2"/>
  <c r="EK14" i="2"/>
  <c r="EL14" i="2"/>
  <c r="EM14" i="2"/>
  <c r="EN14" i="2"/>
  <c r="DO15" i="2"/>
  <c r="DP14" i="2"/>
  <c r="DQ14" i="2"/>
  <c r="DR14" i="2"/>
  <c r="DS14" i="2"/>
  <c r="CT15" i="2"/>
  <c r="CU14" i="2"/>
  <c r="CV14" i="2"/>
  <c r="CW14" i="2"/>
  <c r="CX14" i="2"/>
  <c r="BY15" i="2"/>
  <c r="BZ14" i="2"/>
  <c r="CA14" i="2"/>
  <c r="CB14" i="2"/>
  <c r="CC14" i="2"/>
  <c r="BD15" i="2"/>
  <c r="BE14" i="2"/>
  <c r="BF14" i="2"/>
  <c r="BG14" i="2"/>
  <c r="BH14" i="2"/>
  <c r="N15" i="2"/>
  <c r="O14" i="2"/>
  <c r="P14" i="2"/>
  <c r="Q14" i="2"/>
  <c r="R14" i="2"/>
  <c r="GA14" i="2"/>
  <c r="GB14" i="2"/>
  <c r="GC14" i="2"/>
  <c r="GD14" i="2"/>
  <c r="GV14" i="2"/>
  <c r="GW14" i="2"/>
  <c r="GX14" i="2"/>
  <c r="GY14" i="2"/>
  <c r="AJ14" i="2"/>
  <c r="AK14" i="2"/>
  <c r="AL14" i="2"/>
  <c r="AM14" i="2"/>
  <c r="FE16" i="2"/>
  <c r="FF15" i="2"/>
  <c r="FG15" i="2"/>
  <c r="FH15" i="2"/>
  <c r="FI15" i="2"/>
  <c r="EJ16" i="2"/>
  <c r="EK15" i="2"/>
  <c r="EL15" i="2"/>
  <c r="EM15" i="2"/>
  <c r="EN15" i="2"/>
  <c r="DO16" i="2"/>
  <c r="DP15" i="2"/>
  <c r="DQ15" i="2"/>
  <c r="DR15" i="2"/>
  <c r="DS15" i="2"/>
  <c r="CT16" i="2"/>
  <c r="CU15" i="2"/>
  <c r="CV15" i="2"/>
  <c r="CW15" i="2"/>
  <c r="CX15" i="2"/>
  <c r="BY16" i="2"/>
  <c r="BZ15" i="2"/>
  <c r="CA15" i="2"/>
  <c r="CB15" i="2"/>
  <c r="CC15" i="2"/>
  <c r="BD16" i="2"/>
  <c r="BE15" i="2"/>
  <c r="BF15" i="2"/>
  <c r="BG15" i="2"/>
  <c r="BH15" i="2"/>
  <c r="N16" i="2"/>
  <c r="O15" i="2"/>
  <c r="P15" i="2"/>
  <c r="Q15" i="2"/>
  <c r="R15" i="2"/>
  <c r="GA15" i="2"/>
  <c r="GB15" i="2"/>
  <c r="GC15" i="2"/>
  <c r="GD15" i="2"/>
  <c r="GV15" i="2"/>
  <c r="GW15" i="2"/>
  <c r="GX15" i="2"/>
  <c r="GY15" i="2"/>
  <c r="AJ15" i="2"/>
  <c r="AK15" i="2"/>
  <c r="AL15" i="2"/>
  <c r="AM15" i="2"/>
  <c r="FE17" i="2"/>
  <c r="FF16" i="2"/>
  <c r="FG16" i="2"/>
  <c r="FH16" i="2"/>
  <c r="FI16" i="2"/>
  <c r="EJ17" i="2"/>
  <c r="EK16" i="2"/>
  <c r="EL16" i="2"/>
  <c r="EM16" i="2"/>
  <c r="EN16" i="2"/>
  <c r="DO17" i="2"/>
  <c r="DP16" i="2"/>
  <c r="DQ16" i="2"/>
  <c r="DR16" i="2"/>
  <c r="DS16" i="2"/>
  <c r="CT17" i="2"/>
  <c r="CU16" i="2"/>
  <c r="CV16" i="2"/>
  <c r="CW16" i="2"/>
  <c r="CX16" i="2"/>
  <c r="BY17" i="2"/>
  <c r="BZ16" i="2"/>
  <c r="CA16" i="2"/>
  <c r="CB16" i="2"/>
  <c r="CC16" i="2"/>
  <c r="BD17" i="2"/>
  <c r="BE16" i="2"/>
  <c r="BF16" i="2"/>
  <c r="BG16" i="2"/>
  <c r="BH16" i="2"/>
  <c r="N17" i="2"/>
  <c r="O16" i="2"/>
  <c r="P16" i="2"/>
  <c r="Q16" i="2"/>
  <c r="R16" i="2"/>
  <c r="GA16" i="2"/>
  <c r="GB16" i="2"/>
  <c r="GC16" i="2"/>
  <c r="GD16" i="2"/>
  <c r="GV16" i="2"/>
  <c r="GW16" i="2"/>
  <c r="GX16" i="2"/>
  <c r="GY16" i="2"/>
  <c r="AJ16" i="2"/>
  <c r="AK16" i="2"/>
  <c r="AL16" i="2"/>
  <c r="AM16" i="2"/>
  <c r="FE18" i="2"/>
  <c r="FF17" i="2"/>
  <c r="FG17" i="2"/>
  <c r="FH17" i="2"/>
  <c r="FI17" i="2"/>
  <c r="EJ18" i="2"/>
  <c r="EK17" i="2"/>
  <c r="EL17" i="2"/>
  <c r="EM17" i="2"/>
  <c r="EN17" i="2"/>
  <c r="DO18" i="2"/>
  <c r="DP17" i="2"/>
  <c r="DQ17" i="2"/>
  <c r="DR17" i="2"/>
  <c r="DS17" i="2"/>
  <c r="CT18" i="2"/>
  <c r="CU17" i="2"/>
  <c r="CV17" i="2"/>
  <c r="CW17" i="2"/>
  <c r="CX17" i="2"/>
  <c r="BY18" i="2"/>
  <c r="BZ17" i="2"/>
  <c r="CA17" i="2"/>
  <c r="CB17" i="2"/>
  <c r="CC17" i="2"/>
  <c r="BD18" i="2"/>
  <c r="BE17" i="2"/>
  <c r="BF17" i="2"/>
  <c r="BG17" i="2"/>
  <c r="BH17" i="2"/>
  <c r="N18" i="2"/>
  <c r="O17" i="2"/>
  <c r="P17" i="2"/>
  <c r="Q17" i="2"/>
  <c r="R17" i="2"/>
  <c r="GA17" i="2"/>
  <c r="GB17" i="2"/>
  <c r="GC17" i="2"/>
  <c r="GD17" i="2"/>
  <c r="GV17" i="2"/>
  <c r="GW17" i="2"/>
  <c r="GX17" i="2"/>
  <c r="GY17" i="2"/>
  <c r="AJ17" i="2"/>
  <c r="AK17" i="2"/>
  <c r="AL17" i="2"/>
  <c r="AM17" i="2"/>
  <c r="FE19" i="2"/>
  <c r="FF18" i="2"/>
  <c r="FG18" i="2"/>
  <c r="FH18" i="2"/>
  <c r="FI18" i="2"/>
  <c r="EJ19" i="2"/>
  <c r="EK18" i="2"/>
  <c r="EL18" i="2"/>
  <c r="EM18" i="2"/>
  <c r="EN18" i="2"/>
  <c r="DO19" i="2"/>
  <c r="DP18" i="2"/>
  <c r="DQ18" i="2"/>
  <c r="DR18" i="2"/>
  <c r="DS18" i="2"/>
  <c r="CT19" i="2"/>
  <c r="CU18" i="2"/>
  <c r="CV18" i="2"/>
  <c r="CW18" i="2"/>
  <c r="CX18" i="2"/>
  <c r="BY19" i="2"/>
  <c r="BZ18" i="2"/>
  <c r="CA18" i="2"/>
  <c r="CB18" i="2"/>
  <c r="CC18" i="2"/>
  <c r="BD19" i="2"/>
  <c r="BE18" i="2"/>
  <c r="BF18" i="2"/>
  <c r="BG18" i="2"/>
  <c r="BH18" i="2"/>
  <c r="N19" i="2"/>
  <c r="O18" i="2"/>
  <c r="P18" i="2"/>
  <c r="Q18" i="2"/>
  <c r="R18" i="2"/>
  <c r="GA18" i="2"/>
  <c r="GB18" i="2"/>
  <c r="GC18" i="2"/>
  <c r="GD18" i="2"/>
  <c r="GV18" i="2"/>
  <c r="GW18" i="2"/>
  <c r="GX18" i="2"/>
  <c r="GY18" i="2"/>
  <c r="AJ18" i="2"/>
  <c r="AK18" i="2"/>
  <c r="AL18" i="2"/>
  <c r="AM18" i="2"/>
  <c r="FE20" i="2"/>
  <c r="FF19" i="2"/>
  <c r="FG19" i="2"/>
  <c r="FH19" i="2"/>
  <c r="FI19" i="2"/>
  <c r="EJ20" i="2"/>
  <c r="EK19" i="2"/>
  <c r="EL19" i="2"/>
  <c r="EM19" i="2"/>
  <c r="EN19" i="2"/>
  <c r="DO20" i="2"/>
  <c r="DP19" i="2"/>
  <c r="DQ19" i="2"/>
  <c r="DR19" i="2"/>
  <c r="DS19" i="2"/>
  <c r="CT20" i="2"/>
  <c r="CU19" i="2"/>
  <c r="CV19" i="2"/>
  <c r="CW19" i="2"/>
  <c r="CX19" i="2"/>
  <c r="BY20" i="2"/>
  <c r="BZ19" i="2"/>
  <c r="CA19" i="2"/>
  <c r="CB19" i="2"/>
  <c r="CC19" i="2"/>
  <c r="BD20" i="2"/>
  <c r="BD21" i="2"/>
  <c r="BD22" i="2"/>
  <c r="BD23" i="2"/>
  <c r="BD24" i="2"/>
  <c r="BD25" i="2"/>
  <c r="BD26" i="2"/>
  <c r="BD27" i="2"/>
  <c r="BD28" i="2"/>
  <c r="BD29" i="2"/>
  <c r="BD30" i="2"/>
  <c r="BD31" i="2"/>
  <c r="BD32" i="2"/>
  <c r="BD33" i="2"/>
  <c r="BD34" i="2"/>
  <c r="BD35" i="2"/>
  <c r="BD36" i="2"/>
  <c r="BD37" i="2"/>
  <c r="BD38" i="2"/>
  <c r="BD39" i="2"/>
  <c r="BD40" i="2"/>
  <c r="BD41" i="2"/>
  <c r="BD42" i="2"/>
  <c r="BD43" i="2"/>
  <c r="BD44" i="2"/>
  <c r="BD45" i="2"/>
  <c r="BD46" i="2"/>
  <c r="BD47" i="2"/>
  <c r="BD48" i="2"/>
  <c r="BD49" i="2"/>
  <c r="BD50" i="2"/>
  <c r="BD51" i="2"/>
  <c r="BD52" i="2"/>
  <c r="BD53" i="2"/>
  <c r="BD54" i="2"/>
  <c r="BD55" i="2"/>
  <c r="BD56" i="2"/>
  <c r="BD57" i="2"/>
  <c r="BD58" i="2"/>
  <c r="BD59" i="2"/>
  <c r="BD60" i="2"/>
  <c r="BD61" i="2"/>
  <c r="BD62" i="2"/>
  <c r="BD63" i="2"/>
  <c r="BD64" i="2"/>
  <c r="BD65" i="2"/>
  <c r="BD66" i="2"/>
  <c r="BD67" i="2"/>
  <c r="BD68" i="2"/>
  <c r="BD69" i="2"/>
  <c r="BD70" i="2"/>
  <c r="BD71" i="2"/>
  <c r="BD72" i="2"/>
  <c r="BD73" i="2"/>
  <c r="BD74" i="2"/>
  <c r="BD75" i="2"/>
  <c r="BD76" i="2"/>
  <c r="BD77" i="2"/>
  <c r="BD78" i="2"/>
  <c r="BD79" i="2"/>
  <c r="BD80" i="2"/>
  <c r="BD81" i="2"/>
  <c r="BD82" i="2"/>
  <c r="BD83" i="2"/>
  <c r="BD84" i="2"/>
  <c r="BD85" i="2"/>
  <c r="BD86" i="2"/>
  <c r="BD87" i="2"/>
  <c r="BD88" i="2"/>
  <c r="BD89" i="2"/>
  <c r="BD90" i="2"/>
  <c r="BD91" i="2"/>
  <c r="BD92" i="2"/>
  <c r="BD93" i="2"/>
  <c r="BD94" i="2"/>
  <c r="BD95" i="2"/>
  <c r="BD96" i="2"/>
  <c r="BD97" i="2"/>
  <c r="BD98" i="2"/>
  <c r="BD99" i="2"/>
  <c r="BD100" i="2"/>
  <c r="BD101" i="2"/>
  <c r="BD102" i="2"/>
  <c r="BD103" i="2"/>
  <c r="BD104" i="2"/>
  <c r="BD105" i="2"/>
  <c r="BD106" i="2"/>
  <c r="BD107" i="2"/>
  <c r="BD108" i="2"/>
  <c r="BD109" i="2"/>
  <c r="BD110" i="2"/>
  <c r="BD111" i="2"/>
  <c r="BD112" i="2"/>
  <c r="BD113" i="2"/>
  <c r="BD114" i="2"/>
  <c r="BD115" i="2"/>
  <c r="BD116" i="2"/>
  <c r="BD117" i="2"/>
  <c r="BD118" i="2"/>
  <c r="BD119" i="2"/>
  <c r="BD120" i="2"/>
  <c r="BD121" i="2"/>
  <c r="BD122" i="2"/>
  <c r="BD123" i="2"/>
  <c r="BD124" i="2"/>
  <c r="BD125" i="2"/>
  <c r="BD126" i="2"/>
  <c r="BD127" i="2"/>
  <c r="BD128" i="2"/>
  <c r="BD129" i="2"/>
  <c r="BD130" i="2"/>
  <c r="BD131" i="2"/>
  <c r="BD132" i="2"/>
  <c r="BD133" i="2"/>
  <c r="BD134" i="2"/>
  <c r="BD135" i="2"/>
  <c r="BD136" i="2"/>
  <c r="BD137" i="2"/>
  <c r="BD138" i="2"/>
  <c r="BD139" i="2"/>
  <c r="BD140" i="2"/>
  <c r="BD141" i="2"/>
  <c r="BD142" i="2"/>
  <c r="BD143" i="2"/>
  <c r="BD144" i="2"/>
  <c r="BD145" i="2"/>
  <c r="BD146" i="2"/>
  <c r="BD147" i="2"/>
  <c r="BD148" i="2"/>
  <c r="BD149" i="2"/>
  <c r="BD150" i="2"/>
  <c r="BD151" i="2"/>
  <c r="BD152" i="2"/>
  <c r="BD153" i="2"/>
  <c r="BD154" i="2"/>
  <c r="BE19" i="2"/>
  <c r="BF19" i="2"/>
  <c r="BG19" i="2"/>
  <c r="BH19" i="2"/>
  <c r="N20" i="2"/>
  <c r="O19" i="2"/>
  <c r="P19" i="2"/>
  <c r="Q19" i="2"/>
  <c r="R19" i="2"/>
  <c r="GA19" i="2"/>
  <c r="GB19" i="2"/>
  <c r="GC19" i="2"/>
  <c r="GD19" i="2"/>
  <c r="GV19" i="2"/>
  <c r="GW19" i="2"/>
  <c r="GX19" i="2"/>
  <c r="GY19" i="2"/>
  <c r="AJ19" i="2"/>
  <c r="AK19" i="2"/>
  <c r="AL19" i="2"/>
  <c r="AM19" i="2"/>
  <c r="FE21" i="2"/>
  <c r="FF20" i="2"/>
  <c r="FG20" i="2"/>
  <c r="FH20" i="2"/>
  <c r="FI20" i="2"/>
  <c r="EJ21" i="2"/>
  <c r="EK20" i="2"/>
  <c r="EL20" i="2"/>
  <c r="EM20" i="2"/>
  <c r="EN20" i="2"/>
  <c r="DO21" i="2"/>
  <c r="DP20" i="2"/>
  <c r="DQ20" i="2"/>
  <c r="DR20" i="2"/>
  <c r="DS20" i="2"/>
  <c r="CT21" i="2"/>
  <c r="CU20" i="2"/>
  <c r="CV20" i="2"/>
  <c r="CW20" i="2"/>
  <c r="CX20" i="2"/>
  <c r="BY21" i="2"/>
  <c r="BZ20" i="2"/>
  <c r="CA20" i="2"/>
  <c r="CB20" i="2"/>
  <c r="CC20" i="2"/>
  <c r="BD155" i="2"/>
  <c r="BE154" i="2"/>
  <c r="BF154" i="2"/>
  <c r="BG154" i="2"/>
  <c r="BH154" i="2"/>
  <c r="N21" i="2"/>
  <c r="O20" i="2"/>
  <c r="P20" i="2"/>
  <c r="Q20" i="2"/>
  <c r="R20" i="2"/>
  <c r="GA20" i="2"/>
  <c r="GB20" i="2"/>
  <c r="GC20" i="2"/>
  <c r="GD20" i="2"/>
  <c r="GV20" i="2"/>
  <c r="GW20" i="2"/>
  <c r="GX20" i="2"/>
  <c r="GY20" i="2"/>
  <c r="AJ20" i="2"/>
  <c r="AK20" i="2"/>
  <c r="AL20" i="2"/>
  <c r="AM20" i="2"/>
  <c r="FE22" i="2"/>
  <c r="FF21" i="2"/>
  <c r="FG21" i="2"/>
  <c r="FH21" i="2"/>
  <c r="FI21" i="2"/>
  <c r="EJ22" i="2"/>
  <c r="EK21" i="2"/>
  <c r="EL21" i="2"/>
  <c r="EM21" i="2"/>
  <c r="EN21" i="2"/>
  <c r="DO22" i="2"/>
  <c r="DP21" i="2"/>
  <c r="DQ21" i="2"/>
  <c r="DR21" i="2"/>
  <c r="DS21" i="2"/>
  <c r="CT22" i="2"/>
  <c r="CU21" i="2"/>
  <c r="CV21" i="2"/>
  <c r="CW21" i="2"/>
  <c r="CX21" i="2"/>
  <c r="BY22" i="2"/>
  <c r="BZ21" i="2"/>
  <c r="CA21" i="2"/>
  <c r="CB21" i="2"/>
  <c r="CC21" i="2"/>
  <c r="BD156" i="2"/>
  <c r="BE155" i="2"/>
  <c r="BF155" i="2"/>
  <c r="BG155" i="2"/>
  <c r="BH155" i="2"/>
  <c r="N22" i="2"/>
  <c r="O21" i="2"/>
  <c r="P21" i="2"/>
  <c r="Q21" i="2"/>
  <c r="R21" i="2"/>
  <c r="GA21" i="2"/>
  <c r="GB21" i="2"/>
  <c r="GC21" i="2"/>
  <c r="GD21" i="2"/>
  <c r="GV21" i="2"/>
  <c r="GW21" i="2"/>
  <c r="GX21" i="2"/>
  <c r="GY21" i="2"/>
  <c r="AJ21" i="2"/>
  <c r="AK21" i="2"/>
  <c r="AL21" i="2"/>
  <c r="AM21" i="2"/>
  <c r="FE23" i="2"/>
  <c r="FF22" i="2"/>
  <c r="FG22" i="2"/>
  <c r="FH22" i="2"/>
  <c r="FI22" i="2"/>
  <c r="EJ23" i="2"/>
  <c r="EK22" i="2"/>
  <c r="EL22" i="2"/>
  <c r="EM22" i="2"/>
  <c r="EN22" i="2"/>
  <c r="DO23" i="2"/>
  <c r="DP22" i="2"/>
  <c r="DQ22" i="2"/>
  <c r="DR22" i="2"/>
  <c r="DS22" i="2"/>
  <c r="CT23" i="2"/>
  <c r="CU22" i="2"/>
  <c r="CV22" i="2"/>
  <c r="CW22" i="2"/>
  <c r="CX22" i="2"/>
  <c r="BY23" i="2"/>
  <c r="BZ22" i="2"/>
  <c r="CA22" i="2"/>
  <c r="CB22" i="2"/>
  <c r="CC22" i="2"/>
  <c r="BD157" i="2"/>
  <c r="BE156" i="2"/>
  <c r="BF156" i="2"/>
  <c r="BG156" i="2"/>
  <c r="BH156" i="2"/>
  <c r="N23" i="2"/>
  <c r="O22" i="2"/>
  <c r="P22" i="2"/>
  <c r="Q22" i="2"/>
  <c r="R22" i="2"/>
  <c r="GA22" i="2"/>
  <c r="GB22" i="2"/>
  <c r="GC22" i="2"/>
  <c r="GD22" i="2"/>
  <c r="GV22" i="2"/>
  <c r="GW22" i="2"/>
  <c r="GX22" i="2"/>
  <c r="GY22" i="2"/>
  <c r="AJ22" i="2"/>
  <c r="AK22" i="2"/>
  <c r="AL22" i="2"/>
  <c r="AM22" i="2"/>
  <c r="FE24" i="2"/>
  <c r="FF23" i="2"/>
  <c r="FG23" i="2"/>
  <c r="FH23" i="2"/>
  <c r="FI23" i="2"/>
  <c r="EJ24" i="2"/>
  <c r="EK23" i="2"/>
  <c r="EL23" i="2"/>
  <c r="EM23" i="2"/>
  <c r="EN23" i="2"/>
  <c r="DO24" i="2"/>
  <c r="DP23" i="2"/>
  <c r="DQ23" i="2"/>
  <c r="DR23" i="2"/>
  <c r="DS23" i="2"/>
  <c r="CT24" i="2"/>
  <c r="CU23" i="2"/>
  <c r="CV23" i="2"/>
  <c r="CW23" i="2"/>
  <c r="CX23" i="2"/>
  <c r="BY24" i="2"/>
  <c r="BZ23" i="2"/>
  <c r="CA23" i="2"/>
  <c r="CB23" i="2"/>
  <c r="CC23" i="2"/>
  <c r="BD158" i="2"/>
  <c r="BE157" i="2"/>
  <c r="BF157" i="2"/>
  <c r="BG157" i="2"/>
  <c r="BH157" i="2"/>
  <c r="N24" i="2"/>
  <c r="O23" i="2"/>
  <c r="P23" i="2"/>
  <c r="Q23" i="2"/>
  <c r="R23" i="2"/>
  <c r="GA23" i="2"/>
  <c r="GB23" i="2"/>
  <c r="GC23" i="2"/>
  <c r="GD23" i="2"/>
  <c r="GV23" i="2"/>
  <c r="GW23" i="2"/>
  <c r="GX23" i="2"/>
  <c r="GY23" i="2"/>
  <c r="AJ23" i="2"/>
  <c r="AK23" i="2"/>
  <c r="AL23" i="2"/>
  <c r="AM23" i="2"/>
  <c r="FE25" i="2"/>
  <c r="FF24" i="2"/>
  <c r="FG24" i="2"/>
  <c r="FH24" i="2"/>
  <c r="FI24" i="2"/>
  <c r="EJ25" i="2"/>
  <c r="EK24" i="2"/>
  <c r="EL24" i="2"/>
  <c r="EM24" i="2"/>
  <c r="EN24" i="2"/>
  <c r="DO25" i="2"/>
  <c r="DP24" i="2"/>
  <c r="DQ24" i="2"/>
  <c r="DR24" i="2"/>
  <c r="DS24" i="2"/>
  <c r="CT25" i="2"/>
  <c r="CU24" i="2"/>
  <c r="CV24" i="2"/>
  <c r="CW24" i="2"/>
  <c r="CX24" i="2"/>
  <c r="BY25" i="2"/>
  <c r="BZ24" i="2"/>
  <c r="CA24" i="2"/>
  <c r="CB24" i="2"/>
  <c r="CC24" i="2"/>
  <c r="BD159" i="2"/>
  <c r="BE158" i="2"/>
  <c r="BF158" i="2"/>
  <c r="BG158" i="2"/>
  <c r="BH158" i="2"/>
  <c r="N25" i="2"/>
  <c r="O24" i="2"/>
  <c r="P24" i="2"/>
  <c r="Q24" i="2"/>
  <c r="R24" i="2"/>
  <c r="GA24" i="2"/>
  <c r="GB24" i="2"/>
  <c r="GC24" i="2"/>
  <c r="GD24" i="2"/>
  <c r="GV24" i="2"/>
  <c r="GW24" i="2"/>
  <c r="GX24" i="2"/>
  <c r="GY24" i="2"/>
  <c r="AJ24" i="2"/>
  <c r="AK24" i="2"/>
  <c r="AL24" i="2"/>
  <c r="AM24" i="2"/>
  <c r="FE26" i="2"/>
  <c r="FF25" i="2"/>
  <c r="FG25" i="2"/>
  <c r="FH25" i="2"/>
  <c r="FI25" i="2"/>
  <c r="EJ26" i="2"/>
  <c r="EK25" i="2"/>
  <c r="EL25" i="2"/>
  <c r="EM25" i="2"/>
  <c r="EN25" i="2"/>
  <c r="DO26" i="2"/>
  <c r="DP25" i="2"/>
  <c r="DQ25" i="2"/>
  <c r="DR25" i="2"/>
  <c r="DS25" i="2"/>
  <c r="CT26" i="2"/>
  <c r="CU25" i="2"/>
  <c r="CV25" i="2"/>
  <c r="CW25" i="2"/>
  <c r="CX25" i="2"/>
  <c r="BY26" i="2"/>
  <c r="BZ25" i="2"/>
  <c r="CA25" i="2"/>
  <c r="CB25" i="2"/>
  <c r="CC25" i="2"/>
  <c r="BD160" i="2"/>
  <c r="BE159" i="2"/>
  <c r="BF159" i="2"/>
  <c r="BG159" i="2"/>
  <c r="BH159" i="2"/>
  <c r="N26" i="2"/>
  <c r="O25" i="2"/>
  <c r="P25" i="2"/>
  <c r="Q25" i="2"/>
  <c r="R25" i="2"/>
  <c r="GA25" i="2"/>
  <c r="GB25" i="2"/>
  <c r="GC25" i="2"/>
  <c r="GD25" i="2"/>
  <c r="GV25" i="2"/>
  <c r="GW25" i="2"/>
  <c r="GX25" i="2"/>
  <c r="GY25" i="2"/>
  <c r="AJ25" i="2"/>
  <c r="AK25" i="2"/>
  <c r="AL25" i="2"/>
  <c r="AM25" i="2"/>
  <c r="FE27" i="2"/>
  <c r="FF26" i="2"/>
  <c r="FG26" i="2"/>
  <c r="FH26" i="2"/>
  <c r="FI26" i="2"/>
  <c r="EJ27" i="2"/>
  <c r="EK26" i="2"/>
  <c r="EL26" i="2"/>
  <c r="EM26" i="2"/>
  <c r="EN26" i="2"/>
  <c r="DO27" i="2"/>
  <c r="DP26" i="2"/>
  <c r="DQ26" i="2"/>
  <c r="DR26" i="2"/>
  <c r="DS26" i="2"/>
  <c r="CT27" i="2"/>
  <c r="CU26" i="2"/>
  <c r="CV26" i="2"/>
  <c r="CW26" i="2"/>
  <c r="CX26" i="2"/>
  <c r="BY27" i="2"/>
  <c r="BZ26" i="2"/>
  <c r="CA26" i="2"/>
  <c r="CB26" i="2"/>
  <c r="CC26" i="2"/>
  <c r="BD161" i="2"/>
  <c r="BE160" i="2"/>
  <c r="BF160" i="2"/>
  <c r="BG160" i="2"/>
  <c r="BH160" i="2"/>
  <c r="N27" i="2"/>
  <c r="O26" i="2"/>
  <c r="P26" i="2"/>
  <c r="Q26" i="2"/>
  <c r="R26" i="2"/>
  <c r="GA26" i="2"/>
  <c r="GB26" i="2"/>
  <c r="GC26" i="2"/>
  <c r="GD26" i="2"/>
  <c r="GV26" i="2"/>
  <c r="GW26" i="2"/>
  <c r="GX26" i="2"/>
  <c r="GY26" i="2"/>
  <c r="AJ26" i="2"/>
  <c r="AK26" i="2"/>
  <c r="AL26" i="2"/>
  <c r="AM26" i="2"/>
  <c r="FE28" i="2"/>
  <c r="FF27" i="2"/>
  <c r="FG27" i="2"/>
  <c r="FH27" i="2"/>
  <c r="FI27" i="2"/>
  <c r="EJ28" i="2"/>
  <c r="EK27" i="2"/>
  <c r="EL27" i="2"/>
  <c r="EM27" i="2"/>
  <c r="EN27" i="2"/>
  <c r="DO28" i="2"/>
  <c r="DP27" i="2"/>
  <c r="DQ27" i="2"/>
  <c r="DR27" i="2"/>
  <c r="DS27" i="2"/>
  <c r="CT28" i="2"/>
  <c r="CU27" i="2"/>
  <c r="CV27" i="2"/>
  <c r="CW27" i="2"/>
  <c r="CX27" i="2"/>
  <c r="BY28" i="2"/>
  <c r="BZ27" i="2"/>
  <c r="CA27" i="2"/>
  <c r="CB27" i="2"/>
  <c r="CC27" i="2"/>
  <c r="BD162" i="2"/>
  <c r="BE161" i="2"/>
  <c r="BF161" i="2"/>
  <c r="BG161" i="2"/>
  <c r="BH161" i="2"/>
  <c r="N28" i="2"/>
  <c r="O27" i="2"/>
  <c r="P27" i="2"/>
  <c r="Q27" i="2"/>
  <c r="R27" i="2"/>
  <c r="GA27" i="2"/>
  <c r="GB27" i="2"/>
  <c r="GC27" i="2"/>
  <c r="GD27" i="2"/>
  <c r="GV27" i="2"/>
  <c r="GW27" i="2"/>
  <c r="GX27" i="2"/>
  <c r="GY27" i="2"/>
  <c r="AJ27" i="2"/>
  <c r="AK27" i="2"/>
  <c r="AL27" i="2"/>
  <c r="AM27" i="2"/>
  <c r="FE29" i="2"/>
  <c r="FF28" i="2"/>
  <c r="FG28" i="2"/>
  <c r="FH28" i="2"/>
  <c r="FI28" i="2"/>
  <c r="EJ29" i="2"/>
  <c r="EK28" i="2"/>
  <c r="EL28" i="2"/>
  <c r="EM28" i="2"/>
  <c r="EN28" i="2"/>
  <c r="DO29" i="2"/>
  <c r="DP28" i="2"/>
  <c r="DQ28" i="2"/>
  <c r="DR28" i="2"/>
  <c r="DS28" i="2"/>
  <c r="CT29" i="2"/>
  <c r="CU28" i="2"/>
  <c r="CV28" i="2"/>
  <c r="CW28" i="2"/>
  <c r="CX28" i="2"/>
  <c r="BY29" i="2"/>
  <c r="BZ28" i="2"/>
  <c r="CA28" i="2"/>
  <c r="CB28" i="2"/>
  <c r="CC28" i="2"/>
  <c r="BD163" i="2"/>
  <c r="BE162" i="2"/>
  <c r="BF162" i="2"/>
  <c r="BG162" i="2"/>
  <c r="BH162" i="2"/>
  <c r="N29" i="2"/>
  <c r="O28" i="2"/>
  <c r="P28" i="2"/>
  <c r="Q28" i="2"/>
  <c r="R28" i="2"/>
  <c r="GA28" i="2"/>
  <c r="GB28" i="2"/>
  <c r="GC28" i="2"/>
  <c r="GD28" i="2"/>
  <c r="GV28" i="2"/>
  <c r="GW28" i="2"/>
  <c r="GX28" i="2"/>
  <c r="GY28" i="2"/>
  <c r="AJ28" i="2"/>
  <c r="AK28" i="2"/>
  <c r="AL28" i="2"/>
  <c r="AM28" i="2"/>
  <c r="FE30" i="2"/>
  <c r="FF29" i="2"/>
  <c r="FG29" i="2"/>
  <c r="FH29" i="2"/>
  <c r="FI29" i="2"/>
  <c r="EJ30" i="2"/>
  <c r="EK29" i="2"/>
  <c r="EL29" i="2"/>
  <c r="EM29" i="2"/>
  <c r="EN29" i="2"/>
  <c r="DO30" i="2"/>
  <c r="DP29" i="2"/>
  <c r="DQ29" i="2"/>
  <c r="DR29" i="2"/>
  <c r="DS29" i="2"/>
  <c r="CT30" i="2"/>
  <c r="CU29" i="2"/>
  <c r="CV29" i="2"/>
  <c r="CW29" i="2"/>
  <c r="CX29" i="2"/>
  <c r="BY30" i="2"/>
  <c r="BZ29" i="2"/>
  <c r="CA29" i="2"/>
  <c r="CB29" i="2"/>
  <c r="CC29" i="2"/>
  <c r="BD164" i="2"/>
  <c r="BE163" i="2"/>
  <c r="BF163" i="2"/>
  <c r="BG163" i="2"/>
  <c r="BH163" i="2"/>
  <c r="N30" i="2"/>
  <c r="O29" i="2"/>
  <c r="P29" i="2"/>
  <c r="Q29" i="2"/>
  <c r="R29" i="2"/>
  <c r="GA29" i="2"/>
  <c r="GB29" i="2"/>
  <c r="GC29" i="2"/>
  <c r="GD29" i="2"/>
  <c r="GV29" i="2"/>
  <c r="GW29" i="2"/>
  <c r="GX29" i="2"/>
  <c r="GY29" i="2"/>
  <c r="AJ29" i="2"/>
  <c r="AK29" i="2"/>
  <c r="AL29" i="2"/>
  <c r="AM29" i="2"/>
  <c r="FE31" i="2"/>
  <c r="FF30" i="2"/>
  <c r="FG30" i="2"/>
  <c r="FH30" i="2"/>
  <c r="FI30" i="2"/>
  <c r="EJ31" i="2"/>
  <c r="EK30" i="2"/>
  <c r="EL30" i="2"/>
  <c r="EM30" i="2"/>
  <c r="EN30" i="2"/>
  <c r="DO31" i="2"/>
  <c r="DP30" i="2"/>
  <c r="DQ30" i="2"/>
  <c r="DR30" i="2"/>
  <c r="DS30" i="2"/>
  <c r="CT31" i="2"/>
  <c r="CU30" i="2"/>
  <c r="CV30" i="2"/>
  <c r="CW30" i="2"/>
  <c r="CX30" i="2"/>
  <c r="BY31" i="2"/>
  <c r="BZ30" i="2"/>
  <c r="CA30" i="2"/>
  <c r="CB30" i="2"/>
  <c r="CC30" i="2"/>
  <c r="BD165" i="2"/>
  <c r="BE164" i="2"/>
  <c r="BF164" i="2"/>
  <c r="BG164" i="2"/>
  <c r="BH164" i="2"/>
  <c r="N31" i="2"/>
  <c r="O30" i="2"/>
  <c r="P30" i="2"/>
  <c r="Q30" i="2"/>
  <c r="R30" i="2"/>
  <c r="GA30" i="2"/>
  <c r="GB30" i="2"/>
  <c r="GC30" i="2"/>
  <c r="GD30" i="2"/>
  <c r="GV30" i="2"/>
  <c r="GW30" i="2"/>
  <c r="GX30" i="2"/>
  <c r="GY30" i="2"/>
  <c r="AJ30" i="2"/>
  <c r="AK30" i="2"/>
  <c r="AL30" i="2"/>
  <c r="AM30" i="2"/>
  <c r="FE32" i="2"/>
  <c r="FF31" i="2"/>
  <c r="FG31" i="2"/>
  <c r="FH31" i="2"/>
  <c r="FI31" i="2"/>
  <c r="FK3" i="2"/>
  <c r="D13" i="4"/>
  <c r="EJ32" i="2"/>
  <c r="EK31" i="2"/>
  <c r="EL31" i="2"/>
  <c r="EM31" i="2"/>
  <c r="EN31" i="2"/>
  <c r="DO32" i="2"/>
  <c r="DP31" i="2"/>
  <c r="DQ31" i="2"/>
  <c r="DR31" i="2"/>
  <c r="DS31" i="2"/>
  <c r="CT32" i="2"/>
  <c r="CU31" i="2"/>
  <c r="CV31" i="2"/>
  <c r="CW31" i="2"/>
  <c r="CX31" i="2"/>
  <c r="BY32" i="2"/>
  <c r="BZ31" i="2"/>
  <c r="CA31" i="2"/>
  <c r="CB31" i="2"/>
  <c r="CC31" i="2"/>
  <c r="BD166" i="2"/>
  <c r="BE165" i="2"/>
  <c r="BF165" i="2"/>
  <c r="BG165" i="2"/>
  <c r="BH165" i="2"/>
  <c r="N32" i="2"/>
  <c r="O31" i="2"/>
  <c r="P31" i="2"/>
  <c r="Q31" i="2"/>
  <c r="R31" i="2"/>
  <c r="GA31" i="2"/>
  <c r="GB31" i="2"/>
  <c r="GC31" i="2"/>
  <c r="GD31" i="2"/>
  <c r="GV31" i="2"/>
  <c r="GW31" i="2"/>
  <c r="GX31" i="2"/>
  <c r="GY31" i="2"/>
  <c r="AJ31" i="2"/>
  <c r="AK31" i="2"/>
  <c r="AL31" i="2"/>
  <c r="AM31" i="2"/>
  <c r="FE33" i="2"/>
  <c r="FF32" i="2"/>
  <c r="FG32" i="2"/>
  <c r="FH32" i="2"/>
  <c r="FI32" i="2"/>
  <c r="EJ33" i="2"/>
  <c r="EK32" i="2"/>
  <c r="EL32" i="2"/>
  <c r="EM32" i="2"/>
  <c r="EN32" i="2"/>
  <c r="DO33" i="2"/>
  <c r="DP32" i="2"/>
  <c r="DQ32" i="2"/>
  <c r="DR32" i="2"/>
  <c r="DS32" i="2"/>
  <c r="CT33" i="2"/>
  <c r="CU32" i="2"/>
  <c r="CV32" i="2"/>
  <c r="CW32" i="2"/>
  <c r="CX32" i="2"/>
  <c r="BY33" i="2"/>
  <c r="BZ32" i="2"/>
  <c r="CA32" i="2"/>
  <c r="CB32" i="2"/>
  <c r="CC32" i="2"/>
  <c r="BD167" i="2"/>
  <c r="BE166" i="2"/>
  <c r="BF166" i="2"/>
  <c r="BG166" i="2"/>
  <c r="BH166" i="2"/>
  <c r="N33" i="2"/>
  <c r="O32" i="2"/>
  <c r="P32" i="2"/>
  <c r="Q32" i="2"/>
  <c r="R32" i="2"/>
  <c r="GA32" i="2"/>
  <c r="GB32" i="2"/>
  <c r="GC32" i="2"/>
  <c r="GD32" i="2"/>
  <c r="GV32" i="2"/>
  <c r="GW32" i="2"/>
  <c r="GX32" i="2"/>
  <c r="GY32" i="2"/>
  <c r="AJ32" i="2"/>
  <c r="AK32" i="2"/>
  <c r="AL32" i="2"/>
  <c r="AM32" i="2"/>
  <c r="FE34" i="2"/>
  <c r="FF33" i="2"/>
  <c r="FG33" i="2"/>
  <c r="FH33" i="2"/>
  <c r="FI33" i="2"/>
  <c r="EJ34" i="2"/>
  <c r="EK33" i="2"/>
  <c r="EL33" i="2"/>
  <c r="EM33" i="2"/>
  <c r="EN33" i="2"/>
  <c r="EP3" i="2"/>
  <c r="D12" i="4"/>
  <c r="DO34" i="2"/>
  <c r="DP33" i="2"/>
  <c r="DQ33" i="2"/>
  <c r="DR33" i="2"/>
  <c r="DS33" i="2"/>
  <c r="DU3" i="2"/>
  <c r="D11" i="4"/>
  <c r="CT34" i="2"/>
  <c r="CU33" i="2"/>
  <c r="CV33" i="2"/>
  <c r="CW33" i="2"/>
  <c r="CX33" i="2"/>
  <c r="CZ3" i="2"/>
  <c r="D10" i="4"/>
  <c r="BY34" i="2"/>
  <c r="BZ33" i="2"/>
  <c r="CA33" i="2"/>
  <c r="CB33" i="2"/>
  <c r="CC33" i="2"/>
  <c r="CE3" i="2"/>
  <c r="D9" i="4"/>
  <c r="BD168" i="2"/>
  <c r="BE167" i="2"/>
  <c r="BF167" i="2"/>
  <c r="BG167" i="2"/>
  <c r="BH167" i="2"/>
  <c r="N34" i="2"/>
  <c r="O33" i="2"/>
  <c r="P33" i="2"/>
  <c r="Q33" i="2"/>
  <c r="R33" i="2"/>
  <c r="T3" i="2"/>
  <c r="GA33" i="2"/>
  <c r="GB33" i="2"/>
  <c r="GC33" i="2"/>
  <c r="GD33" i="2"/>
  <c r="GF3" i="2"/>
  <c r="D14" i="4"/>
  <c r="GV33" i="2"/>
  <c r="GW33" i="2"/>
  <c r="GX33" i="2"/>
  <c r="GY33" i="2"/>
  <c r="HA3" i="2"/>
  <c r="D15" i="4"/>
  <c r="AJ33" i="2"/>
  <c r="AK33" i="2"/>
  <c r="AL33" i="2"/>
  <c r="AM33" i="2"/>
  <c r="AO3" i="2"/>
  <c r="T85" i="2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/>
  <c r="FH34" i="2"/>
  <c r="FI34" i="2"/>
  <c r="EJ35" i="2"/>
  <c r="EK34" i="2"/>
  <c r="EL34" i="2"/>
  <c r="EM34" i="2"/>
  <c r="EN34" i="2"/>
  <c r="DO35" i="2"/>
  <c r="DP34" i="2"/>
  <c r="DQ34" i="2"/>
  <c r="DR34" i="2"/>
  <c r="DS34" i="2"/>
  <c r="CT35" i="2"/>
  <c r="CU34" i="2"/>
  <c r="CV34" i="2"/>
  <c r="CW34" i="2"/>
  <c r="CX34" i="2"/>
  <c r="BY35" i="2"/>
  <c r="BZ34" i="2"/>
  <c r="CA34" i="2"/>
  <c r="CB34" i="2"/>
  <c r="CC34" i="2"/>
  <c r="BD169" i="2"/>
  <c r="BE168" i="2"/>
  <c r="BF168" i="2"/>
  <c r="BG168" i="2"/>
  <c r="BH168" i="2"/>
  <c r="N35" i="2"/>
  <c r="O34" i="2"/>
  <c r="P34" i="2"/>
  <c r="Q34" i="2"/>
  <c r="R34" i="2"/>
  <c r="GA34" i="2"/>
  <c r="GB34" i="2"/>
  <c r="GC34" i="2"/>
  <c r="GD34" i="2"/>
  <c r="GV34" i="2"/>
  <c r="GW34" i="2"/>
  <c r="GX34" i="2"/>
  <c r="GY34" i="2"/>
  <c r="AJ34" i="2"/>
  <c r="AK34" i="2"/>
  <c r="AL34" i="2"/>
  <c r="AM34" i="2"/>
  <c r="D7" i="4"/>
  <c r="FE36" i="2"/>
  <c r="FF35" i="2"/>
  <c r="FG35" i="2"/>
  <c r="FH35" i="2"/>
  <c r="FI35" i="2"/>
  <c r="EJ36" i="2"/>
  <c r="EK35" i="2"/>
  <c r="EL35" i="2"/>
  <c r="EM35" i="2"/>
  <c r="EN35" i="2"/>
  <c r="DO36" i="2"/>
  <c r="DP35" i="2"/>
  <c r="DQ35" i="2"/>
  <c r="DR35" i="2"/>
  <c r="DS35" i="2"/>
  <c r="CT36" i="2"/>
  <c r="CU35" i="2"/>
  <c r="CV35" i="2"/>
  <c r="CW35" i="2"/>
  <c r="CX35" i="2"/>
  <c r="BY36" i="2"/>
  <c r="BZ35" i="2"/>
  <c r="CA35" i="2"/>
  <c r="CB35" i="2"/>
  <c r="CC35" i="2"/>
  <c r="BD170" i="2"/>
  <c r="BE169" i="2"/>
  <c r="BF169" i="2"/>
  <c r="BG169" i="2"/>
  <c r="BH169" i="2"/>
  <c r="N36" i="2"/>
  <c r="O35" i="2"/>
  <c r="P35" i="2"/>
  <c r="Q35" i="2"/>
  <c r="R35" i="2"/>
  <c r="GA35" i="2"/>
  <c r="GB35" i="2"/>
  <c r="GC35" i="2"/>
  <c r="GD35" i="2"/>
  <c r="GV35" i="2"/>
  <c r="GW35" i="2"/>
  <c r="GX35" i="2"/>
  <c r="GY35" i="2"/>
  <c r="AJ35" i="2"/>
  <c r="AK35" i="2"/>
  <c r="AL35" i="2"/>
  <c r="AM35" i="2"/>
  <c r="FE37" i="2"/>
  <c r="FF36" i="2"/>
  <c r="FG36" i="2"/>
  <c r="FH36" i="2"/>
  <c r="FI36" i="2"/>
  <c r="EJ37" i="2"/>
  <c r="EK36" i="2"/>
  <c r="EL36" i="2"/>
  <c r="EM36" i="2"/>
  <c r="EN36" i="2"/>
  <c r="DO37" i="2"/>
  <c r="DP36" i="2"/>
  <c r="DQ36" i="2"/>
  <c r="DR36" i="2"/>
  <c r="DS36" i="2"/>
  <c r="CT37" i="2"/>
  <c r="CU36" i="2"/>
  <c r="CV36" i="2"/>
  <c r="CW36" i="2"/>
  <c r="CX36" i="2"/>
  <c r="BY37" i="2"/>
  <c r="BZ36" i="2"/>
  <c r="CA36" i="2"/>
  <c r="CB36" i="2"/>
  <c r="CC36" i="2"/>
  <c r="BD171" i="2"/>
  <c r="BE170" i="2"/>
  <c r="BF170" i="2"/>
  <c r="BG170" i="2"/>
  <c r="BH170" i="2"/>
  <c r="N37" i="2"/>
  <c r="O36" i="2"/>
  <c r="P36" i="2"/>
  <c r="Q36" i="2"/>
  <c r="R36" i="2"/>
  <c r="GA36" i="2"/>
  <c r="GB36" i="2"/>
  <c r="GC36" i="2"/>
  <c r="GD36" i="2"/>
  <c r="GV36" i="2"/>
  <c r="GW36" i="2"/>
  <c r="GX36" i="2"/>
  <c r="GY36" i="2"/>
  <c r="AJ36" i="2"/>
  <c r="AK36" i="2"/>
  <c r="AL36" i="2"/>
  <c r="AM36" i="2"/>
  <c r="FE38" i="2"/>
  <c r="FF37" i="2"/>
  <c r="FG37" i="2"/>
  <c r="FH37" i="2"/>
  <c r="FI37" i="2"/>
  <c r="EJ38" i="2"/>
  <c r="EK37" i="2"/>
  <c r="EL37" i="2"/>
  <c r="EM37" i="2"/>
  <c r="EN37" i="2"/>
  <c r="DO38" i="2"/>
  <c r="DP37" i="2"/>
  <c r="DQ37" i="2"/>
  <c r="DR37" i="2"/>
  <c r="DS37" i="2"/>
  <c r="CT38" i="2"/>
  <c r="CU37" i="2"/>
  <c r="CV37" i="2"/>
  <c r="CW37" i="2"/>
  <c r="CX37" i="2"/>
  <c r="BY38" i="2"/>
  <c r="BZ37" i="2"/>
  <c r="CA37" i="2"/>
  <c r="CB37" i="2"/>
  <c r="CC37" i="2"/>
  <c r="BD172" i="2"/>
  <c r="BE171" i="2"/>
  <c r="BF171" i="2"/>
  <c r="BG171" i="2"/>
  <c r="BH171" i="2"/>
  <c r="N38" i="2"/>
  <c r="O37" i="2"/>
  <c r="P37" i="2"/>
  <c r="Q37" i="2"/>
  <c r="R37" i="2"/>
  <c r="GA37" i="2"/>
  <c r="GB37" i="2"/>
  <c r="GC37" i="2"/>
  <c r="GD37" i="2"/>
  <c r="GV37" i="2"/>
  <c r="GW37" i="2"/>
  <c r="GX37" i="2"/>
  <c r="GY37" i="2"/>
  <c r="AJ37" i="2"/>
  <c r="AK37" i="2"/>
  <c r="AL37" i="2"/>
  <c r="AM37" i="2"/>
  <c r="FE39" i="2"/>
  <c r="FF38" i="2"/>
  <c r="FG38" i="2"/>
  <c r="FH38" i="2"/>
  <c r="FI38" i="2"/>
  <c r="EJ39" i="2"/>
  <c r="EK38" i="2"/>
  <c r="EL38" i="2"/>
  <c r="EM38" i="2"/>
  <c r="EN38" i="2"/>
  <c r="DO39" i="2"/>
  <c r="DP38" i="2"/>
  <c r="DQ38" i="2"/>
  <c r="DR38" i="2"/>
  <c r="DS38" i="2"/>
  <c r="CT39" i="2"/>
  <c r="CU38" i="2"/>
  <c r="CV38" i="2"/>
  <c r="CW38" i="2"/>
  <c r="CX38" i="2"/>
  <c r="BY39" i="2"/>
  <c r="BZ38" i="2"/>
  <c r="CA38" i="2"/>
  <c r="CB38" i="2"/>
  <c r="CC38" i="2"/>
  <c r="BD173" i="2"/>
  <c r="BE172" i="2"/>
  <c r="BF172" i="2"/>
  <c r="BG172" i="2"/>
  <c r="BH172" i="2"/>
  <c r="N39" i="2"/>
  <c r="O38" i="2"/>
  <c r="P38" i="2"/>
  <c r="Q38" i="2"/>
  <c r="R38" i="2"/>
  <c r="GA38" i="2"/>
  <c r="GB38" i="2"/>
  <c r="GC38" i="2"/>
  <c r="GD38" i="2"/>
  <c r="GV38" i="2"/>
  <c r="GW38" i="2"/>
  <c r="GX38" i="2"/>
  <c r="GY38" i="2"/>
  <c r="AJ38" i="2"/>
  <c r="AK38" i="2"/>
  <c r="AL38" i="2"/>
  <c r="AM38" i="2"/>
  <c r="FE40" i="2"/>
  <c r="FF39" i="2"/>
  <c r="FG39" i="2"/>
  <c r="FH39" i="2"/>
  <c r="FI39" i="2"/>
  <c r="EJ40" i="2"/>
  <c r="EK39" i="2"/>
  <c r="EL39" i="2"/>
  <c r="EM39" i="2"/>
  <c r="EN39" i="2"/>
  <c r="DO40" i="2"/>
  <c r="DP39" i="2"/>
  <c r="DQ39" i="2"/>
  <c r="DR39" i="2"/>
  <c r="DS39" i="2"/>
  <c r="CT40" i="2"/>
  <c r="CU39" i="2"/>
  <c r="CV39" i="2"/>
  <c r="CW39" i="2"/>
  <c r="CX39" i="2"/>
  <c r="BY40" i="2"/>
  <c r="BZ39" i="2"/>
  <c r="CA39" i="2"/>
  <c r="CB39" i="2"/>
  <c r="CC39" i="2"/>
  <c r="BD174" i="2"/>
  <c r="BE173" i="2"/>
  <c r="BF173" i="2"/>
  <c r="BG173" i="2"/>
  <c r="BH173" i="2"/>
  <c r="N40" i="2"/>
  <c r="O39" i="2"/>
  <c r="P39" i="2"/>
  <c r="Q39" i="2"/>
  <c r="R39" i="2"/>
  <c r="GA39" i="2"/>
  <c r="GB39" i="2"/>
  <c r="GC39" i="2"/>
  <c r="GD39" i="2"/>
  <c r="GV39" i="2"/>
  <c r="GW39" i="2"/>
  <c r="GX39" i="2"/>
  <c r="GY39" i="2"/>
  <c r="AJ39" i="2"/>
  <c r="AK39" i="2"/>
  <c r="AL39" i="2"/>
  <c r="AM39" i="2"/>
  <c r="FE41" i="2"/>
  <c r="FF40" i="2"/>
  <c r="FG40" i="2"/>
  <c r="FH40" i="2"/>
  <c r="FI40" i="2"/>
  <c r="EJ41" i="2"/>
  <c r="EK40" i="2"/>
  <c r="EL40" i="2"/>
  <c r="EM40" i="2"/>
  <c r="EN40" i="2"/>
  <c r="DO41" i="2"/>
  <c r="DP40" i="2"/>
  <c r="DQ40" i="2"/>
  <c r="DR40" i="2"/>
  <c r="DS40" i="2"/>
  <c r="CT41" i="2"/>
  <c r="CU40" i="2"/>
  <c r="CV40" i="2"/>
  <c r="CW40" i="2"/>
  <c r="CX40" i="2"/>
  <c r="BY41" i="2"/>
  <c r="BZ40" i="2"/>
  <c r="CA40" i="2"/>
  <c r="CB40" i="2"/>
  <c r="CC40" i="2"/>
  <c r="BD175" i="2"/>
  <c r="BE174" i="2"/>
  <c r="BF174" i="2"/>
  <c r="BG174" i="2"/>
  <c r="BH174" i="2"/>
  <c r="N41" i="2"/>
  <c r="O40" i="2"/>
  <c r="P40" i="2"/>
  <c r="Q40" i="2"/>
  <c r="R40" i="2"/>
  <c r="GA40" i="2"/>
  <c r="GB40" i="2"/>
  <c r="GC40" i="2"/>
  <c r="GD40" i="2"/>
  <c r="GV40" i="2"/>
  <c r="GW40" i="2"/>
  <c r="GX40" i="2"/>
  <c r="GY40" i="2"/>
  <c r="AJ40" i="2"/>
  <c r="AK40" i="2"/>
  <c r="AL40" i="2"/>
  <c r="AM40" i="2"/>
  <c r="FE42" i="2"/>
  <c r="FF41" i="2"/>
  <c r="FG41" i="2"/>
  <c r="FH41" i="2"/>
  <c r="FI41" i="2"/>
  <c r="EJ42" i="2"/>
  <c r="EK41" i="2"/>
  <c r="EL41" i="2"/>
  <c r="EM41" i="2"/>
  <c r="EN41" i="2"/>
  <c r="DO42" i="2"/>
  <c r="DP41" i="2"/>
  <c r="DQ41" i="2"/>
  <c r="DR41" i="2"/>
  <c r="DS41" i="2"/>
  <c r="CT42" i="2"/>
  <c r="CU41" i="2"/>
  <c r="CV41" i="2"/>
  <c r="CW41" i="2"/>
  <c r="CX41" i="2"/>
  <c r="BY42" i="2"/>
  <c r="BZ41" i="2"/>
  <c r="CA41" i="2"/>
  <c r="CB41" i="2"/>
  <c r="CC41" i="2"/>
  <c r="BD176" i="2"/>
  <c r="BE175" i="2"/>
  <c r="BF175" i="2"/>
  <c r="BG175" i="2"/>
  <c r="BH175" i="2"/>
  <c r="N42" i="2"/>
  <c r="O41" i="2"/>
  <c r="P41" i="2"/>
  <c r="Q41" i="2"/>
  <c r="R41" i="2"/>
  <c r="GA41" i="2"/>
  <c r="GB41" i="2"/>
  <c r="GC41" i="2"/>
  <c r="GD41" i="2"/>
  <c r="GV41" i="2"/>
  <c r="GW41" i="2"/>
  <c r="GX41" i="2"/>
  <c r="GY41" i="2"/>
  <c r="AJ41" i="2"/>
  <c r="AK41" i="2"/>
  <c r="AL41" i="2"/>
  <c r="AM41" i="2"/>
  <c r="FE43" i="2"/>
  <c r="FF42" i="2"/>
  <c r="FG42" i="2"/>
  <c r="FH42" i="2"/>
  <c r="FI42" i="2"/>
  <c r="EJ43" i="2"/>
  <c r="EK42" i="2"/>
  <c r="EL42" i="2"/>
  <c r="EM42" i="2"/>
  <c r="EN42" i="2"/>
  <c r="DO43" i="2"/>
  <c r="DP42" i="2"/>
  <c r="DQ42" i="2"/>
  <c r="DR42" i="2"/>
  <c r="DS42" i="2"/>
  <c r="CT43" i="2"/>
  <c r="CU42" i="2"/>
  <c r="CV42" i="2"/>
  <c r="CW42" i="2"/>
  <c r="CX42" i="2"/>
  <c r="BY43" i="2"/>
  <c r="BZ42" i="2"/>
  <c r="CA42" i="2"/>
  <c r="CB42" i="2"/>
  <c r="CC42" i="2"/>
  <c r="BD177" i="2"/>
  <c r="BE176" i="2"/>
  <c r="BF176" i="2"/>
  <c r="BG176" i="2"/>
  <c r="BH176" i="2"/>
  <c r="N43" i="2"/>
  <c r="O42" i="2"/>
  <c r="P42" i="2"/>
  <c r="Q42" i="2"/>
  <c r="R42" i="2"/>
  <c r="GA42" i="2"/>
  <c r="GB42" i="2"/>
  <c r="GC42" i="2"/>
  <c r="GD42" i="2"/>
  <c r="GV42" i="2"/>
  <c r="GW42" i="2"/>
  <c r="GX42" i="2"/>
  <c r="GY42" i="2"/>
  <c r="AJ42" i="2"/>
  <c r="AK42" i="2"/>
  <c r="AL42" i="2"/>
  <c r="AM42" i="2"/>
  <c r="FE44" i="2"/>
  <c r="FF43" i="2"/>
  <c r="FG43" i="2"/>
  <c r="FH43" i="2"/>
  <c r="FI43" i="2"/>
  <c r="EJ44" i="2"/>
  <c r="EK43" i="2"/>
  <c r="EL43" i="2"/>
  <c r="EM43" i="2"/>
  <c r="EN43" i="2"/>
  <c r="DO44" i="2"/>
  <c r="DP43" i="2"/>
  <c r="DQ43" i="2"/>
  <c r="DR43" i="2"/>
  <c r="DS43" i="2"/>
  <c r="CT44" i="2"/>
  <c r="CU43" i="2"/>
  <c r="CV43" i="2"/>
  <c r="CW43" i="2"/>
  <c r="CX43" i="2"/>
  <c r="BY44" i="2"/>
  <c r="BZ43" i="2"/>
  <c r="CA43" i="2"/>
  <c r="CB43" i="2"/>
  <c r="CC43" i="2"/>
  <c r="BD178" i="2"/>
  <c r="BE177" i="2"/>
  <c r="BF177" i="2"/>
  <c r="BG177" i="2"/>
  <c r="BH177" i="2"/>
  <c r="N44" i="2"/>
  <c r="O43" i="2"/>
  <c r="P43" i="2"/>
  <c r="Q43" i="2"/>
  <c r="R43" i="2"/>
  <c r="GA43" i="2"/>
  <c r="GB43" i="2"/>
  <c r="GC43" i="2"/>
  <c r="GD43" i="2"/>
  <c r="GV43" i="2"/>
  <c r="GW43" i="2"/>
  <c r="GX43" i="2"/>
  <c r="GY43" i="2"/>
  <c r="AJ43" i="2"/>
  <c r="AK43" i="2"/>
  <c r="AL43" i="2"/>
  <c r="AM43" i="2"/>
  <c r="FE45" i="2"/>
  <c r="FF44" i="2"/>
  <c r="FG44" i="2"/>
  <c r="FH44" i="2"/>
  <c r="FI44" i="2"/>
  <c r="EJ45" i="2"/>
  <c r="EK44" i="2"/>
  <c r="EL44" i="2"/>
  <c r="EM44" i="2"/>
  <c r="EN44" i="2"/>
  <c r="DO45" i="2"/>
  <c r="DP44" i="2"/>
  <c r="DQ44" i="2"/>
  <c r="DR44" i="2"/>
  <c r="DS44" i="2"/>
  <c r="CT45" i="2"/>
  <c r="CU44" i="2"/>
  <c r="CV44" i="2"/>
  <c r="CW44" i="2"/>
  <c r="CX44" i="2"/>
  <c r="BY45" i="2"/>
  <c r="BZ44" i="2"/>
  <c r="CA44" i="2"/>
  <c r="CB44" i="2"/>
  <c r="CC44" i="2"/>
  <c r="BD179" i="2"/>
  <c r="BE178" i="2"/>
  <c r="BF178" i="2"/>
  <c r="BG178" i="2"/>
  <c r="BH178" i="2"/>
  <c r="N45" i="2"/>
  <c r="O44" i="2"/>
  <c r="P44" i="2"/>
  <c r="Q44" i="2"/>
  <c r="R44" i="2"/>
  <c r="GA44" i="2"/>
  <c r="GB44" i="2"/>
  <c r="GC44" i="2"/>
  <c r="GD44" i="2"/>
  <c r="GV44" i="2"/>
  <c r="GW44" i="2"/>
  <c r="GX44" i="2"/>
  <c r="GY44" i="2"/>
  <c r="AJ44" i="2"/>
  <c r="AK44" i="2"/>
  <c r="AL44" i="2"/>
  <c r="AM44" i="2"/>
  <c r="FE46" i="2"/>
  <c r="FF45" i="2"/>
  <c r="FG45" i="2"/>
  <c r="FH45" i="2"/>
  <c r="FI45" i="2"/>
  <c r="EJ46" i="2"/>
  <c r="EK45" i="2"/>
  <c r="EL45" i="2"/>
  <c r="EM45" i="2"/>
  <c r="EN45" i="2"/>
  <c r="DO46" i="2"/>
  <c r="DP45" i="2"/>
  <c r="DQ45" i="2"/>
  <c r="DR45" i="2"/>
  <c r="DS45" i="2"/>
  <c r="CT46" i="2"/>
  <c r="CU45" i="2"/>
  <c r="CV45" i="2"/>
  <c r="CW45" i="2"/>
  <c r="CX45" i="2"/>
  <c r="BY46" i="2"/>
  <c r="BZ45" i="2"/>
  <c r="CA45" i="2"/>
  <c r="CB45" i="2"/>
  <c r="CC45" i="2"/>
  <c r="BD180" i="2"/>
  <c r="BE179" i="2"/>
  <c r="BF179" i="2"/>
  <c r="BG179" i="2"/>
  <c r="BH179" i="2"/>
  <c r="N46" i="2"/>
  <c r="O45" i="2"/>
  <c r="P45" i="2"/>
  <c r="Q45" i="2"/>
  <c r="R45" i="2"/>
  <c r="GA45" i="2"/>
  <c r="GB45" i="2"/>
  <c r="GC45" i="2"/>
  <c r="GD45" i="2"/>
  <c r="GV45" i="2"/>
  <c r="GW45" i="2"/>
  <c r="GX45" i="2"/>
  <c r="GY45" i="2"/>
  <c r="AJ45" i="2"/>
  <c r="AK45" i="2"/>
  <c r="AL45" i="2"/>
  <c r="AM45" i="2"/>
  <c r="FE47" i="2"/>
  <c r="FF46" i="2"/>
  <c r="FG46" i="2"/>
  <c r="FH46" i="2"/>
  <c r="FI46" i="2"/>
  <c r="EJ47" i="2"/>
  <c r="EK46" i="2"/>
  <c r="EL46" i="2"/>
  <c r="EM46" i="2"/>
  <c r="EN46" i="2"/>
  <c r="DO47" i="2"/>
  <c r="DP46" i="2"/>
  <c r="DQ46" i="2"/>
  <c r="DR46" i="2"/>
  <c r="DS46" i="2"/>
  <c r="CT47" i="2"/>
  <c r="CU46" i="2"/>
  <c r="CV46" i="2"/>
  <c r="CW46" i="2"/>
  <c r="CX46" i="2"/>
  <c r="BY47" i="2"/>
  <c r="BZ46" i="2"/>
  <c r="CA46" i="2"/>
  <c r="CB46" i="2"/>
  <c r="CC46" i="2"/>
  <c r="BD181" i="2"/>
  <c r="BE180" i="2"/>
  <c r="BF180" i="2"/>
  <c r="BG180" i="2"/>
  <c r="BH180" i="2"/>
  <c r="N47" i="2"/>
  <c r="O46" i="2"/>
  <c r="P46" i="2"/>
  <c r="Q46" i="2"/>
  <c r="R46" i="2"/>
  <c r="GA46" i="2"/>
  <c r="GB46" i="2"/>
  <c r="GC46" i="2"/>
  <c r="GD46" i="2"/>
  <c r="GV46" i="2"/>
  <c r="GW46" i="2"/>
  <c r="GX46" i="2"/>
  <c r="GY46" i="2"/>
  <c r="AJ46" i="2"/>
  <c r="AK46" i="2"/>
  <c r="AL46" i="2"/>
  <c r="AM46" i="2"/>
  <c r="FE48" i="2"/>
  <c r="FF47" i="2"/>
  <c r="FG47" i="2"/>
  <c r="FH47" i="2"/>
  <c r="FI47" i="2"/>
  <c r="EJ48" i="2"/>
  <c r="EK47" i="2"/>
  <c r="EL47" i="2"/>
  <c r="EM47" i="2"/>
  <c r="EN47" i="2"/>
  <c r="DO48" i="2"/>
  <c r="DP47" i="2"/>
  <c r="DQ47" i="2"/>
  <c r="DR47" i="2"/>
  <c r="DS47" i="2"/>
  <c r="CT48" i="2"/>
  <c r="CU47" i="2"/>
  <c r="CV47" i="2"/>
  <c r="CW47" i="2"/>
  <c r="CX47" i="2"/>
  <c r="BY48" i="2"/>
  <c r="BZ47" i="2"/>
  <c r="CA47" i="2"/>
  <c r="CB47" i="2"/>
  <c r="CC47" i="2"/>
  <c r="BD182" i="2"/>
  <c r="BE181" i="2"/>
  <c r="BF181" i="2"/>
  <c r="BG181" i="2"/>
  <c r="BH181" i="2"/>
  <c r="N48" i="2"/>
  <c r="O47" i="2"/>
  <c r="P47" i="2"/>
  <c r="Q47" i="2"/>
  <c r="R47" i="2"/>
  <c r="GA47" i="2"/>
  <c r="GB47" i="2"/>
  <c r="GC47" i="2"/>
  <c r="GD47" i="2"/>
  <c r="GV47" i="2"/>
  <c r="GW47" i="2"/>
  <c r="GX47" i="2"/>
  <c r="GY47" i="2"/>
  <c r="AJ47" i="2"/>
  <c r="AK47" i="2"/>
  <c r="AL47" i="2"/>
  <c r="AM47" i="2"/>
  <c r="FE49" i="2"/>
  <c r="FF48" i="2"/>
  <c r="FG48" i="2"/>
  <c r="FH48" i="2"/>
  <c r="FI48" i="2"/>
  <c r="EJ49" i="2"/>
  <c r="EK48" i="2"/>
  <c r="EL48" i="2"/>
  <c r="EM48" i="2"/>
  <c r="EN48" i="2"/>
  <c r="DO49" i="2"/>
  <c r="DP48" i="2"/>
  <c r="DQ48" i="2"/>
  <c r="DR48" i="2"/>
  <c r="DS48" i="2"/>
  <c r="CT49" i="2"/>
  <c r="CU48" i="2"/>
  <c r="CV48" i="2"/>
  <c r="CW48" i="2"/>
  <c r="CX48" i="2"/>
  <c r="BY49" i="2"/>
  <c r="BZ48" i="2"/>
  <c r="CA48" i="2"/>
  <c r="CB48" i="2"/>
  <c r="CC48" i="2"/>
  <c r="BD183" i="2"/>
  <c r="BE182" i="2"/>
  <c r="BF182" i="2"/>
  <c r="BG182" i="2"/>
  <c r="BH182" i="2"/>
  <c r="N49" i="2"/>
  <c r="O48" i="2"/>
  <c r="P48" i="2"/>
  <c r="Q48" i="2"/>
  <c r="R48" i="2"/>
  <c r="GA48" i="2"/>
  <c r="GB48" i="2"/>
  <c r="GC48" i="2"/>
  <c r="GD48" i="2"/>
  <c r="GV48" i="2"/>
  <c r="GW48" i="2"/>
  <c r="GX48" i="2"/>
  <c r="GY48" i="2"/>
  <c r="AJ48" i="2"/>
  <c r="AK48" i="2"/>
  <c r="AL48" i="2"/>
  <c r="AM48" i="2"/>
  <c r="FE50" i="2"/>
  <c r="FF49" i="2"/>
  <c r="FG49" i="2"/>
  <c r="FH49" i="2"/>
  <c r="FI49" i="2"/>
  <c r="EJ50" i="2"/>
  <c r="EK49" i="2"/>
  <c r="EL49" i="2"/>
  <c r="EM49" i="2"/>
  <c r="EN49" i="2"/>
  <c r="DO50" i="2"/>
  <c r="DP49" i="2"/>
  <c r="DQ49" i="2"/>
  <c r="DR49" i="2"/>
  <c r="DS49" i="2"/>
  <c r="CT50" i="2"/>
  <c r="CU49" i="2"/>
  <c r="CV49" i="2"/>
  <c r="CW49" i="2"/>
  <c r="CX49" i="2"/>
  <c r="BY50" i="2"/>
  <c r="BZ49" i="2"/>
  <c r="CA49" i="2"/>
  <c r="CB49" i="2"/>
  <c r="CC49" i="2"/>
  <c r="BD184" i="2"/>
  <c r="BE183" i="2"/>
  <c r="BF183" i="2"/>
  <c r="BG183" i="2"/>
  <c r="BH183" i="2"/>
  <c r="N50" i="2"/>
  <c r="O49" i="2"/>
  <c r="P49" i="2"/>
  <c r="Q49" i="2"/>
  <c r="R49" i="2"/>
  <c r="GA49" i="2"/>
  <c r="GB49" i="2"/>
  <c r="GC49" i="2"/>
  <c r="GD49" i="2"/>
  <c r="GV49" i="2"/>
  <c r="GW49" i="2"/>
  <c r="GX49" i="2"/>
  <c r="GY49" i="2"/>
  <c r="AJ49" i="2"/>
  <c r="AK49" i="2"/>
  <c r="AL49" i="2"/>
  <c r="AM49" i="2"/>
  <c r="FE51" i="2"/>
  <c r="FF50" i="2"/>
  <c r="FG50" i="2"/>
  <c r="FH50" i="2"/>
  <c r="FI50" i="2"/>
  <c r="EJ51" i="2"/>
  <c r="EK50" i="2"/>
  <c r="EL50" i="2"/>
  <c r="EM50" i="2"/>
  <c r="EN50" i="2"/>
  <c r="DO51" i="2"/>
  <c r="DP50" i="2"/>
  <c r="DQ50" i="2"/>
  <c r="DR50" i="2"/>
  <c r="DS50" i="2"/>
  <c r="CT51" i="2"/>
  <c r="CU50" i="2"/>
  <c r="CV50" i="2"/>
  <c r="CW50" i="2"/>
  <c r="CX50" i="2"/>
  <c r="BY51" i="2"/>
  <c r="BZ50" i="2"/>
  <c r="CA50" i="2"/>
  <c r="CB50" i="2"/>
  <c r="CC50" i="2"/>
  <c r="BD185" i="2"/>
  <c r="BE184" i="2"/>
  <c r="BF184" i="2"/>
  <c r="BG184" i="2"/>
  <c r="BH184" i="2"/>
  <c r="N51" i="2"/>
  <c r="O50" i="2"/>
  <c r="P50" i="2"/>
  <c r="Q50" i="2"/>
  <c r="R50" i="2"/>
  <c r="GA50" i="2"/>
  <c r="GB50" i="2"/>
  <c r="GC50" i="2"/>
  <c r="GD50" i="2"/>
  <c r="GV50" i="2"/>
  <c r="GW50" i="2"/>
  <c r="GX50" i="2"/>
  <c r="GY50" i="2"/>
  <c r="AJ50" i="2"/>
  <c r="AK50" i="2"/>
  <c r="AL50" i="2"/>
  <c r="AM50" i="2"/>
  <c r="FE52" i="2"/>
  <c r="FF51" i="2"/>
  <c r="FG51" i="2"/>
  <c r="FH51" i="2"/>
  <c r="FI51" i="2"/>
  <c r="EJ52" i="2"/>
  <c r="EK51" i="2"/>
  <c r="EL51" i="2"/>
  <c r="EM51" i="2"/>
  <c r="EN51" i="2"/>
  <c r="DO52" i="2"/>
  <c r="DP51" i="2"/>
  <c r="DQ51" i="2"/>
  <c r="DR51" i="2"/>
  <c r="DS51" i="2"/>
  <c r="CT52" i="2"/>
  <c r="CU51" i="2"/>
  <c r="CV51" i="2"/>
  <c r="CW51" i="2"/>
  <c r="CX51" i="2"/>
  <c r="BY52" i="2"/>
  <c r="BZ51" i="2"/>
  <c r="CA51" i="2"/>
  <c r="CB51" i="2"/>
  <c r="CC51" i="2"/>
  <c r="BD186" i="2"/>
  <c r="BE185" i="2"/>
  <c r="BF185" i="2"/>
  <c r="BG185" i="2"/>
  <c r="BH185" i="2"/>
  <c r="N52" i="2"/>
  <c r="O51" i="2"/>
  <c r="P51" i="2"/>
  <c r="Q51" i="2"/>
  <c r="R51" i="2"/>
  <c r="GA51" i="2"/>
  <c r="GB51" i="2"/>
  <c r="GC51" i="2"/>
  <c r="GD51" i="2"/>
  <c r="GV51" i="2"/>
  <c r="GW51" i="2"/>
  <c r="GX51" i="2"/>
  <c r="GY51" i="2"/>
  <c r="AJ51" i="2"/>
  <c r="AK51" i="2"/>
  <c r="AL51" i="2"/>
  <c r="AM51" i="2"/>
  <c r="FE53" i="2"/>
  <c r="FF52" i="2"/>
  <c r="FG52" i="2"/>
  <c r="FH52" i="2"/>
  <c r="FI52" i="2"/>
  <c r="EJ53" i="2"/>
  <c r="EK52" i="2"/>
  <c r="EL52" i="2"/>
  <c r="EM52" i="2"/>
  <c r="EN52" i="2"/>
  <c r="DO53" i="2"/>
  <c r="DP52" i="2"/>
  <c r="DQ52" i="2"/>
  <c r="DR52" i="2"/>
  <c r="DS52" i="2"/>
  <c r="CT53" i="2"/>
  <c r="CU52" i="2"/>
  <c r="CV52" i="2"/>
  <c r="CW52" i="2"/>
  <c r="CX52" i="2"/>
  <c r="BY53" i="2"/>
  <c r="BZ52" i="2"/>
  <c r="CA52" i="2"/>
  <c r="CB52" i="2"/>
  <c r="CC52" i="2"/>
  <c r="BD187" i="2"/>
  <c r="BE186" i="2"/>
  <c r="BF186" i="2"/>
  <c r="BG186" i="2"/>
  <c r="BH186" i="2"/>
  <c r="N53" i="2"/>
  <c r="O52" i="2"/>
  <c r="P52" i="2"/>
  <c r="Q52" i="2"/>
  <c r="R52" i="2"/>
  <c r="GA52" i="2"/>
  <c r="GB52" i="2"/>
  <c r="GC52" i="2"/>
  <c r="GD52" i="2"/>
  <c r="GV52" i="2"/>
  <c r="GW52" i="2"/>
  <c r="GX52" i="2"/>
  <c r="GY52" i="2"/>
  <c r="AJ52" i="2"/>
  <c r="AK52" i="2"/>
  <c r="AL52" i="2"/>
  <c r="AM52" i="2"/>
  <c r="FE54" i="2"/>
  <c r="FF53" i="2"/>
  <c r="FG53" i="2"/>
  <c r="FH53" i="2"/>
  <c r="FI53" i="2"/>
  <c r="EJ54" i="2"/>
  <c r="EK53" i="2"/>
  <c r="EL53" i="2"/>
  <c r="EM53" i="2"/>
  <c r="EN53" i="2"/>
  <c r="DO54" i="2"/>
  <c r="DP53" i="2"/>
  <c r="DQ53" i="2"/>
  <c r="DR53" i="2"/>
  <c r="DS53" i="2"/>
  <c r="CT54" i="2"/>
  <c r="CU53" i="2"/>
  <c r="CV53" i="2"/>
  <c r="CW53" i="2"/>
  <c r="CX53" i="2"/>
  <c r="BY54" i="2"/>
  <c r="BZ53" i="2"/>
  <c r="CA53" i="2"/>
  <c r="CB53" i="2"/>
  <c r="CC53" i="2"/>
  <c r="BD188" i="2"/>
  <c r="BE187" i="2"/>
  <c r="BF187" i="2"/>
  <c r="BG187" i="2"/>
  <c r="BH187" i="2"/>
  <c r="N54" i="2"/>
  <c r="O53" i="2"/>
  <c r="P53" i="2"/>
  <c r="Q53" i="2"/>
  <c r="R53" i="2"/>
  <c r="GA53" i="2"/>
  <c r="GB53" i="2"/>
  <c r="GC53" i="2"/>
  <c r="GD53" i="2"/>
  <c r="GV53" i="2"/>
  <c r="GW53" i="2"/>
  <c r="GX53" i="2"/>
  <c r="GY53" i="2"/>
  <c r="AJ53" i="2"/>
  <c r="AK53" i="2"/>
  <c r="AL53" i="2"/>
  <c r="AM53" i="2"/>
  <c r="FE55" i="2"/>
  <c r="FF54" i="2"/>
  <c r="FG54" i="2"/>
  <c r="FH54" i="2"/>
  <c r="FI54" i="2"/>
  <c r="EJ55" i="2"/>
  <c r="EK54" i="2"/>
  <c r="EL54" i="2"/>
  <c r="EM54" i="2"/>
  <c r="EN54" i="2"/>
  <c r="DO55" i="2"/>
  <c r="DP54" i="2"/>
  <c r="DQ54" i="2"/>
  <c r="DR54" i="2"/>
  <c r="DS54" i="2"/>
  <c r="CT55" i="2"/>
  <c r="CU54" i="2"/>
  <c r="CV54" i="2"/>
  <c r="CW54" i="2"/>
  <c r="CX54" i="2"/>
  <c r="BY55" i="2"/>
  <c r="BZ54" i="2"/>
  <c r="CA54" i="2"/>
  <c r="CB54" i="2"/>
  <c r="CC54" i="2"/>
  <c r="BD189" i="2"/>
  <c r="BE188" i="2"/>
  <c r="BF188" i="2"/>
  <c r="BG188" i="2"/>
  <c r="BH188" i="2"/>
  <c r="N55" i="2"/>
  <c r="O54" i="2"/>
  <c r="P54" i="2"/>
  <c r="Q54" i="2"/>
  <c r="R54" i="2"/>
  <c r="GA54" i="2"/>
  <c r="GB54" i="2"/>
  <c r="GC54" i="2"/>
  <c r="GD54" i="2"/>
  <c r="GV54" i="2"/>
  <c r="GW54" i="2"/>
  <c r="GX54" i="2"/>
  <c r="GY54" i="2"/>
  <c r="AJ54" i="2"/>
  <c r="AK54" i="2"/>
  <c r="AL54" i="2"/>
  <c r="AM54" i="2"/>
  <c r="FE56" i="2"/>
  <c r="FF55" i="2"/>
  <c r="FG55" i="2"/>
  <c r="FH55" i="2"/>
  <c r="FI55" i="2"/>
  <c r="EJ56" i="2"/>
  <c r="EK55" i="2"/>
  <c r="EL55" i="2"/>
  <c r="EM55" i="2"/>
  <c r="EN55" i="2"/>
  <c r="DO56" i="2"/>
  <c r="DP55" i="2"/>
  <c r="DQ55" i="2"/>
  <c r="DR55" i="2"/>
  <c r="DS55" i="2"/>
  <c r="CT56" i="2"/>
  <c r="CU55" i="2"/>
  <c r="CV55" i="2"/>
  <c r="CW55" i="2"/>
  <c r="CX55" i="2"/>
  <c r="BY56" i="2"/>
  <c r="BZ55" i="2"/>
  <c r="CA55" i="2"/>
  <c r="CB55" i="2"/>
  <c r="CC55" i="2"/>
  <c r="BD190" i="2"/>
  <c r="BE189" i="2"/>
  <c r="BF189" i="2"/>
  <c r="BG189" i="2"/>
  <c r="BH189" i="2"/>
  <c r="N56" i="2"/>
  <c r="O55" i="2"/>
  <c r="P55" i="2"/>
  <c r="Q55" i="2"/>
  <c r="R55" i="2"/>
  <c r="GA55" i="2"/>
  <c r="GB55" i="2"/>
  <c r="GC55" i="2"/>
  <c r="GD55" i="2"/>
  <c r="GV55" i="2"/>
  <c r="GW55" i="2"/>
  <c r="GX55" i="2"/>
  <c r="GY55" i="2"/>
  <c r="AJ55" i="2"/>
  <c r="AK55" i="2"/>
  <c r="AL55" i="2"/>
  <c r="AM55" i="2"/>
  <c r="FE57" i="2"/>
  <c r="FF56" i="2"/>
  <c r="FG56" i="2"/>
  <c r="FH56" i="2"/>
  <c r="FI56" i="2"/>
  <c r="EJ57" i="2"/>
  <c r="EK56" i="2"/>
  <c r="EL56" i="2"/>
  <c r="EM56" i="2"/>
  <c r="EN56" i="2"/>
  <c r="DO57" i="2"/>
  <c r="DP56" i="2"/>
  <c r="DQ56" i="2"/>
  <c r="DR56" i="2"/>
  <c r="DS56" i="2"/>
  <c r="CT57" i="2"/>
  <c r="CU56" i="2"/>
  <c r="CV56" i="2"/>
  <c r="CW56" i="2"/>
  <c r="CX56" i="2"/>
  <c r="BY57" i="2"/>
  <c r="BZ56" i="2"/>
  <c r="CA56" i="2"/>
  <c r="CB56" i="2"/>
  <c r="CC56" i="2"/>
  <c r="BD191" i="2"/>
  <c r="BE190" i="2"/>
  <c r="BF190" i="2"/>
  <c r="BG190" i="2"/>
  <c r="BH190" i="2"/>
  <c r="N57" i="2"/>
  <c r="O56" i="2"/>
  <c r="P56" i="2"/>
  <c r="Q56" i="2"/>
  <c r="R56" i="2"/>
  <c r="GA56" i="2"/>
  <c r="GB56" i="2"/>
  <c r="GC56" i="2"/>
  <c r="GD56" i="2"/>
  <c r="GV56" i="2"/>
  <c r="GW56" i="2"/>
  <c r="GX56" i="2"/>
  <c r="GY56" i="2"/>
  <c r="AJ56" i="2"/>
  <c r="AK56" i="2"/>
  <c r="AL56" i="2"/>
  <c r="AM56" i="2"/>
  <c r="GZ3" i="2"/>
  <c r="C15" i="4"/>
  <c r="E15" i="4"/>
  <c r="F15" i="4"/>
  <c r="G15" i="4"/>
  <c r="L15" i="4"/>
  <c r="FE58" i="2"/>
  <c r="FF57" i="2"/>
  <c r="FG57" i="2"/>
  <c r="FH57" i="2"/>
  <c r="FI57" i="2"/>
  <c r="EJ58" i="2"/>
  <c r="EK57" i="2"/>
  <c r="EL57" i="2"/>
  <c r="EM57" i="2"/>
  <c r="EN57" i="2"/>
  <c r="DO58" i="2"/>
  <c r="DP57" i="2"/>
  <c r="DQ57" i="2"/>
  <c r="DR57" i="2"/>
  <c r="DS57" i="2"/>
  <c r="CT58" i="2"/>
  <c r="CU57" i="2"/>
  <c r="CV57" i="2"/>
  <c r="CW57" i="2"/>
  <c r="CX57" i="2"/>
  <c r="BY58" i="2"/>
  <c r="BZ57" i="2"/>
  <c r="CA57" i="2"/>
  <c r="CB57" i="2"/>
  <c r="CC57" i="2"/>
  <c r="BD192" i="2"/>
  <c r="BE191" i="2"/>
  <c r="BF191" i="2"/>
  <c r="BG191" i="2"/>
  <c r="BH191" i="2"/>
  <c r="N58" i="2"/>
  <c r="O57" i="2"/>
  <c r="P57" i="2"/>
  <c r="Q57" i="2"/>
  <c r="R57" i="2"/>
  <c r="GA57" i="2"/>
  <c r="GB57" i="2"/>
  <c r="GC57" i="2"/>
  <c r="GD57" i="2"/>
  <c r="GV57" i="2"/>
  <c r="GW57" i="2"/>
  <c r="GX57" i="2"/>
  <c r="GY57" i="2"/>
  <c r="AJ57" i="2"/>
  <c r="AK57" i="2"/>
  <c r="AL57" i="2"/>
  <c r="AM57" i="2"/>
  <c r="FE59" i="2"/>
  <c r="FF58" i="2"/>
  <c r="FG58" i="2"/>
  <c r="FH58" i="2"/>
  <c r="FI58" i="2"/>
  <c r="EJ59" i="2"/>
  <c r="EK58" i="2"/>
  <c r="EL58" i="2"/>
  <c r="EM58" i="2"/>
  <c r="EN58" i="2"/>
  <c r="DO59" i="2"/>
  <c r="DP58" i="2"/>
  <c r="DQ58" i="2"/>
  <c r="DR58" i="2"/>
  <c r="DS58" i="2"/>
  <c r="CT59" i="2"/>
  <c r="CU58" i="2"/>
  <c r="CV58" i="2"/>
  <c r="CW58" i="2"/>
  <c r="CX58" i="2"/>
  <c r="BY59" i="2"/>
  <c r="BZ58" i="2"/>
  <c r="CA58" i="2"/>
  <c r="CB58" i="2"/>
  <c r="CC58" i="2"/>
  <c r="BD193" i="2"/>
  <c r="BE192" i="2"/>
  <c r="BF192" i="2"/>
  <c r="BG192" i="2"/>
  <c r="BH192" i="2"/>
  <c r="N59" i="2"/>
  <c r="O58" i="2"/>
  <c r="P58" i="2"/>
  <c r="Q58" i="2"/>
  <c r="R58" i="2"/>
  <c r="GA58" i="2"/>
  <c r="GB58" i="2"/>
  <c r="GC58" i="2"/>
  <c r="GD58" i="2"/>
  <c r="GV58" i="2"/>
  <c r="GW58" i="2"/>
  <c r="GX58" i="2"/>
  <c r="GY58" i="2"/>
  <c r="AJ58" i="2"/>
  <c r="AK58" i="2"/>
  <c r="AL58" i="2"/>
  <c r="AM58" i="2"/>
  <c r="FE60" i="2"/>
  <c r="FF59" i="2"/>
  <c r="FG59" i="2"/>
  <c r="FH59" i="2"/>
  <c r="FI59" i="2"/>
  <c r="EJ60" i="2"/>
  <c r="EK59" i="2"/>
  <c r="EL59" i="2"/>
  <c r="EM59" i="2"/>
  <c r="EN59" i="2"/>
  <c r="DO60" i="2"/>
  <c r="DP59" i="2"/>
  <c r="DQ59" i="2"/>
  <c r="DR59" i="2"/>
  <c r="DS59" i="2"/>
  <c r="CT60" i="2"/>
  <c r="CU59" i="2"/>
  <c r="CV59" i="2"/>
  <c r="CW59" i="2"/>
  <c r="CX59" i="2"/>
  <c r="BY60" i="2"/>
  <c r="BZ59" i="2"/>
  <c r="CA59" i="2"/>
  <c r="CB59" i="2"/>
  <c r="CC59" i="2"/>
  <c r="BD194" i="2"/>
  <c r="BE193" i="2"/>
  <c r="BF193" i="2"/>
  <c r="BG193" i="2"/>
  <c r="BH193" i="2"/>
  <c r="N60" i="2"/>
  <c r="O59" i="2"/>
  <c r="P59" i="2"/>
  <c r="Q59" i="2"/>
  <c r="R59" i="2"/>
  <c r="GA59" i="2"/>
  <c r="GB59" i="2"/>
  <c r="GC59" i="2"/>
  <c r="GD59" i="2"/>
  <c r="GV59" i="2"/>
  <c r="GW59" i="2"/>
  <c r="GX59" i="2"/>
  <c r="GY59" i="2"/>
  <c r="AJ59" i="2"/>
  <c r="AK59" i="2"/>
  <c r="AL59" i="2"/>
  <c r="AM59" i="2"/>
  <c r="FE61" i="2"/>
  <c r="FF60" i="2"/>
  <c r="FG60" i="2"/>
  <c r="FH60" i="2"/>
  <c r="FI60" i="2"/>
  <c r="EJ61" i="2"/>
  <c r="EK60" i="2"/>
  <c r="EL60" i="2"/>
  <c r="EM60" i="2"/>
  <c r="EN60" i="2"/>
  <c r="DO61" i="2"/>
  <c r="DP60" i="2"/>
  <c r="DQ60" i="2"/>
  <c r="DR60" i="2"/>
  <c r="DS60" i="2"/>
  <c r="CT61" i="2"/>
  <c r="CU60" i="2"/>
  <c r="CV60" i="2"/>
  <c r="CW60" i="2"/>
  <c r="CX60" i="2"/>
  <c r="BY61" i="2"/>
  <c r="BZ60" i="2"/>
  <c r="CA60" i="2"/>
  <c r="CB60" i="2"/>
  <c r="CC60" i="2"/>
  <c r="BD195" i="2"/>
  <c r="BE194" i="2"/>
  <c r="BF194" i="2"/>
  <c r="BG194" i="2"/>
  <c r="BH194" i="2"/>
  <c r="N61" i="2"/>
  <c r="O60" i="2"/>
  <c r="P60" i="2"/>
  <c r="Q60" i="2"/>
  <c r="R60" i="2"/>
  <c r="GA60" i="2"/>
  <c r="GB60" i="2"/>
  <c r="GC60" i="2"/>
  <c r="GD60" i="2"/>
  <c r="GV60" i="2"/>
  <c r="GW60" i="2"/>
  <c r="GX60" i="2"/>
  <c r="GY60" i="2"/>
  <c r="AJ60" i="2"/>
  <c r="AK60" i="2"/>
  <c r="AL60" i="2"/>
  <c r="AM60" i="2"/>
  <c r="FE62" i="2"/>
  <c r="FF61" i="2"/>
  <c r="FG61" i="2"/>
  <c r="FH61" i="2"/>
  <c r="FI61" i="2"/>
  <c r="EJ62" i="2"/>
  <c r="EK61" i="2"/>
  <c r="EL61" i="2"/>
  <c r="EM61" i="2"/>
  <c r="EN61" i="2"/>
  <c r="DO62" i="2"/>
  <c r="DP61" i="2"/>
  <c r="DQ61" i="2"/>
  <c r="DR61" i="2"/>
  <c r="DS61" i="2"/>
  <c r="CT62" i="2"/>
  <c r="CU61" i="2"/>
  <c r="CV61" i="2"/>
  <c r="CW61" i="2"/>
  <c r="CX61" i="2"/>
  <c r="BY62" i="2"/>
  <c r="BZ61" i="2"/>
  <c r="CA61" i="2"/>
  <c r="CB61" i="2"/>
  <c r="CC61" i="2"/>
  <c r="BD196" i="2"/>
  <c r="BE195" i="2"/>
  <c r="BF195" i="2"/>
  <c r="BG195" i="2"/>
  <c r="BH195" i="2"/>
  <c r="N62" i="2"/>
  <c r="O61" i="2"/>
  <c r="P61" i="2"/>
  <c r="Q61" i="2"/>
  <c r="R61" i="2"/>
  <c r="GA61" i="2"/>
  <c r="GB61" i="2"/>
  <c r="GC61" i="2"/>
  <c r="GD61" i="2"/>
  <c r="GV61" i="2"/>
  <c r="GW61" i="2"/>
  <c r="GX61" i="2"/>
  <c r="GY61" i="2"/>
  <c r="AJ61" i="2"/>
  <c r="AK61" i="2"/>
  <c r="AL61" i="2"/>
  <c r="AM61" i="2"/>
  <c r="FE63" i="2"/>
  <c r="FF62" i="2"/>
  <c r="FG62" i="2"/>
  <c r="FH62" i="2"/>
  <c r="FI62" i="2"/>
  <c r="EJ63" i="2"/>
  <c r="EK62" i="2"/>
  <c r="EL62" i="2"/>
  <c r="EM62" i="2"/>
  <c r="EN62" i="2"/>
  <c r="DO63" i="2"/>
  <c r="DP62" i="2"/>
  <c r="DQ62" i="2"/>
  <c r="DR62" i="2"/>
  <c r="DS62" i="2"/>
  <c r="CT63" i="2"/>
  <c r="CU62" i="2"/>
  <c r="CV62" i="2"/>
  <c r="CW62" i="2"/>
  <c r="CX62" i="2"/>
  <c r="BY63" i="2"/>
  <c r="BZ62" i="2"/>
  <c r="CA62" i="2"/>
  <c r="CB62" i="2"/>
  <c r="CC62" i="2"/>
  <c r="BD197" i="2"/>
  <c r="BE196" i="2"/>
  <c r="BF196" i="2"/>
  <c r="BG196" i="2"/>
  <c r="BH196" i="2"/>
  <c r="N63" i="2"/>
  <c r="O62" i="2"/>
  <c r="P62" i="2"/>
  <c r="Q62" i="2"/>
  <c r="R62" i="2"/>
  <c r="GA62" i="2"/>
  <c r="GB62" i="2"/>
  <c r="GC62" i="2"/>
  <c r="GD62" i="2"/>
  <c r="GV62" i="2"/>
  <c r="GW62" i="2"/>
  <c r="GX62" i="2"/>
  <c r="GY62" i="2"/>
  <c r="AJ62" i="2"/>
  <c r="AK62" i="2"/>
  <c r="AL62" i="2"/>
  <c r="AM62" i="2"/>
  <c r="FE64" i="2"/>
  <c r="FF63" i="2"/>
  <c r="FG63" i="2"/>
  <c r="FH63" i="2"/>
  <c r="FI63" i="2"/>
  <c r="EJ64" i="2"/>
  <c r="EK63" i="2"/>
  <c r="EL63" i="2"/>
  <c r="EM63" i="2"/>
  <c r="EN63" i="2"/>
  <c r="DO64" i="2"/>
  <c r="DP63" i="2"/>
  <c r="DQ63" i="2"/>
  <c r="DR63" i="2"/>
  <c r="DS63" i="2"/>
  <c r="CT64" i="2"/>
  <c r="CU63" i="2"/>
  <c r="CV63" i="2"/>
  <c r="CW63" i="2"/>
  <c r="CX63" i="2"/>
  <c r="BY64" i="2"/>
  <c r="BZ63" i="2"/>
  <c r="CA63" i="2"/>
  <c r="CB63" i="2"/>
  <c r="CC63" i="2"/>
  <c r="BD198" i="2"/>
  <c r="BE197" i="2"/>
  <c r="BF197" i="2"/>
  <c r="BG197" i="2"/>
  <c r="BH197" i="2"/>
  <c r="N64" i="2"/>
  <c r="O63" i="2"/>
  <c r="P63" i="2"/>
  <c r="Q63" i="2"/>
  <c r="R63" i="2"/>
  <c r="GA63" i="2"/>
  <c r="GB63" i="2"/>
  <c r="GC63" i="2"/>
  <c r="GD63" i="2"/>
  <c r="GV63" i="2"/>
  <c r="GW63" i="2"/>
  <c r="GX63" i="2"/>
  <c r="GY63" i="2"/>
  <c r="AJ63" i="2"/>
  <c r="AK63" i="2"/>
  <c r="AL63" i="2"/>
  <c r="AM63" i="2"/>
  <c r="GE11" i="2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/>
  <c r="E14" i="4"/>
  <c r="F14" i="4"/>
  <c r="G14" i="4"/>
  <c r="L14" i="4"/>
  <c r="FE65" i="2"/>
  <c r="FF64" i="2"/>
  <c r="FG64" i="2"/>
  <c r="FH64" i="2"/>
  <c r="FI64" i="2"/>
  <c r="EJ65" i="2"/>
  <c r="EK64" i="2"/>
  <c r="EL64" i="2"/>
  <c r="EM64" i="2"/>
  <c r="EN64" i="2"/>
  <c r="DO65" i="2"/>
  <c r="DP64" i="2"/>
  <c r="DQ64" i="2"/>
  <c r="DR64" i="2"/>
  <c r="DS64" i="2"/>
  <c r="CT65" i="2"/>
  <c r="CU64" i="2"/>
  <c r="CV64" i="2"/>
  <c r="CW64" i="2"/>
  <c r="CX64" i="2"/>
  <c r="BY65" i="2"/>
  <c r="BZ64" i="2"/>
  <c r="CA64" i="2"/>
  <c r="CB64" i="2"/>
  <c r="CC64" i="2"/>
  <c r="BD199" i="2"/>
  <c r="BE198" i="2"/>
  <c r="BF198" i="2"/>
  <c r="BG198" i="2"/>
  <c r="BH198" i="2"/>
  <c r="N65" i="2"/>
  <c r="O64" i="2"/>
  <c r="P64" i="2"/>
  <c r="Q64" i="2"/>
  <c r="R64" i="2"/>
  <c r="GA64" i="2"/>
  <c r="GB64" i="2"/>
  <c r="GC64" i="2"/>
  <c r="GD64" i="2"/>
  <c r="GV64" i="2"/>
  <c r="GW64" i="2"/>
  <c r="GX64" i="2"/>
  <c r="GY64" i="2"/>
  <c r="AJ64" i="2"/>
  <c r="AK64" i="2"/>
  <c r="AL64" i="2"/>
  <c r="AM64" i="2"/>
  <c r="FE66" i="2"/>
  <c r="FF65" i="2"/>
  <c r="FG65" i="2"/>
  <c r="FH65" i="2"/>
  <c r="FI65" i="2"/>
  <c r="EJ66" i="2"/>
  <c r="EK65" i="2"/>
  <c r="EL65" i="2"/>
  <c r="EM65" i="2"/>
  <c r="EN65" i="2"/>
  <c r="DO66" i="2"/>
  <c r="DP65" i="2"/>
  <c r="DQ65" i="2"/>
  <c r="DR65" i="2"/>
  <c r="DS65" i="2"/>
  <c r="CT66" i="2"/>
  <c r="CU65" i="2"/>
  <c r="CV65" i="2"/>
  <c r="CW65" i="2"/>
  <c r="CX65" i="2"/>
  <c r="BY66" i="2"/>
  <c r="BZ65" i="2"/>
  <c r="CA65" i="2"/>
  <c r="CB65" i="2"/>
  <c r="CC65" i="2"/>
  <c r="BD200" i="2"/>
  <c r="BE199" i="2"/>
  <c r="BF199" i="2"/>
  <c r="BG199" i="2"/>
  <c r="BH199" i="2"/>
  <c r="N66" i="2"/>
  <c r="O65" i="2"/>
  <c r="P65" i="2"/>
  <c r="Q65" i="2"/>
  <c r="R65" i="2"/>
  <c r="GA65" i="2"/>
  <c r="GB65" i="2"/>
  <c r="GC65" i="2"/>
  <c r="GD65" i="2"/>
  <c r="GV65" i="2"/>
  <c r="GW65" i="2"/>
  <c r="GX65" i="2"/>
  <c r="GY65" i="2"/>
  <c r="AJ65" i="2"/>
  <c r="AK65" i="2"/>
  <c r="AL65" i="2"/>
  <c r="AM65" i="2"/>
  <c r="FE67" i="2"/>
  <c r="FF66" i="2"/>
  <c r="FG66" i="2"/>
  <c r="FH66" i="2"/>
  <c r="FI66" i="2"/>
  <c r="EJ67" i="2"/>
  <c r="EK66" i="2"/>
  <c r="EL66" i="2"/>
  <c r="EM66" i="2"/>
  <c r="EN66" i="2"/>
  <c r="DO67" i="2"/>
  <c r="DP66" i="2"/>
  <c r="DQ66" i="2"/>
  <c r="DR66" i="2"/>
  <c r="DS66" i="2"/>
  <c r="CT67" i="2"/>
  <c r="CU66" i="2"/>
  <c r="CV66" i="2"/>
  <c r="CW66" i="2"/>
  <c r="CX66" i="2"/>
  <c r="BY67" i="2"/>
  <c r="BZ66" i="2"/>
  <c r="CA66" i="2"/>
  <c r="CB66" i="2"/>
  <c r="CC66" i="2"/>
  <c r="BD201" i="2"/>
  <c r="BE200" i="2"/>
  <c r="BF200" i="2"/>
  <c r="BG200" i="2"/>
  <c r="BH200" i="2"/>
  <c r="N67" i="2"/>
  <c r="O66" i="2"/>
  <c r="P66" i="2"/>
  <c r="Q66" i="2"/>
  <c r="R66" i="2"/>
  <c r="GA66" i="2"/>
  <c r="GB66" i="2"/>
  <c r="GC66" i="2"/>
  <c r="GD66" i="2"/>
  <c r="GV66" i="2"/>
  <c r="GW66" i="2"/>
  <c r="GX66" i="2"/>
  <c r="GY66" i="2"/>
  <c r="AJ66" i="2"/>
  <c r="AK66" i="2"/>
  <c r="AL66" i="2"/>
  <c r="AM66" i="2"/>
  <c r="FE68" i="2"/>
  <c r="FF67" i="2"/>
  <c r="FG67" i="2"/>
  <c r="FH67" i="2"/>
  <c r="FI67" i="2"/>
  <c r="EJ68" i="2"/>
  <c r="EK67" i="2"/>
  <c r="EL67" i="2"/>
  <c r="EM67" i="2"/>
  <c r="EN67" i="2"/>
  <c r="DO68" i="2"/>
  <c r="DP67" i="2"/>
  <c r="DQ67" i="2"/>
  <c r="DR67" i="2"/>
  <c r="DS67" i="2"/>
  <c r="CT68" i="2"/>
  <c r="CU67" i="2"/>
  <c r="CV67" i="2"/>
  <c r="CW67" i="2"/>
  <c r="CX67" i="2"/>
  <c r="BY68" i="2"/>
  <c r="BZ67" i="2"/>
  <c r="CA67" i="2"/>
  <c r="CB67" i="2"/>
  <c r="CC67" i="2"/>
  <c r="BD202" i="2"/>
  <c r="BE201" i="2"/>
  <c r="BF201" i="2"/>
  <c r="BG201" i="2"/>
  <c r="BH201" i="2"/>
  <c r="N68" i="2"/>
  <c r="O67" i="2"/>
  <c r="P67" i="2"/>
  <c r="Q67" i="2"/>
  <c r="R67" i="2"/>
  <c r="GA67" i="2"/>
  <c r="GB67" i="2"/>
  <c r="GC67" i="2"/>
  <c r="GD67" i="2"/>
  <c r="GV67" i="2"/>
  <c r="GW67" i="2"/>
  <c r="GX67" i="2"/>
  <c r="GY67" i="2"/>
  <c r="AJ67" i="2"/>
  <c r="AK67" i="2"/>
  <c r="AL67" i="2"/>
  <c r="AM67" i="2"/>
  <c r="FE69" i="2"/>
  <c r="FF68" i="2"/>
  <c r="FG68" i="2"/>
  <c r="FH68" i="2"/>
  <c r="FI68" i="2"/>
  <c r="EJ69" i="2"/>
  <c r="EK68" i="2"/>
  <c r="EL68" i="2"/>
  <c r="EM68" i="2"/>
  <c r="EN68" i="2"/>
  <c r="DO69" i="2"/>
  <c r="DP68" i="2"/>
  <c r="DQ68" i="2"/>
  <c r="DR68" i="2"/>
  <c r="DS68" i="2"/>
  <c r="CT69" i="2"/>
  <c r="CU68" i="2"/>
  <c r="CV68" i="2"/>
  <c r="CW68" i="2"/>
  <c r="CX68" i="2"/>
  <c r="BY69" i="2"/>
  <c r="BZ68" i="2"/>
  <c r="CA68" i="2"/>
  <c r="CB68" i="2"/>
  <c r="CC68" i="2"/>
  <c r="BD203" i="2"/>
  <c r="BE203" i="2"/>
  <c r="BF203" i="2"/>
  <c r="BG203" i="2"/>
  <c r="BH203" i="2"/>
  <c r="BE202" i="2"/>
  <c r="BF202" i="2"/>
  <c r="BG202" i="2"/>
  <c r="BH202" i="2"/>
  <c r="N69" i="2"/>
  <c r="O68" i="2"/>
  <c r="P68" i="2"/>
  <c r="Q68" i="2"/>
  <c r="R68" i="2"/>
  <c r="GA68" i="2"/>
  <c r="GB68" i="2"/>
  <c r="GC68" i="2"/>
  <c r="GD68" i="2"/>
  <c r="GV68" i="2"/>
  <c r="GW68" i="2"/>
  <c r="GX68" i="2"/>
  <c r="GY68" i="2"/>
  <c r="AJ68" i="2"/>
  <c r="AK68" i="2"/>
  <c r="AL68" i="2"/>
  <c r="AM68" i="2"/>
  <c r="FE70" i="2"/>
  <c r="FF69" i="2"/>
  <c r="FG69" i="2"/>
  <c r="FH69" i="2"/>
  <c r="FI69" i="2"/>
  <c r="EJ70" i="2"/>
  <c r="EK69" i="2"/>
  <c r="EL69" i="2"/>
  <c r="EM69" i="2"/>
  <c r="EN69" i="2"/>
  <c r="DO70" i="2"/>
  <c r="DP69" i="2"/>
  <c r="DQ69" i="2"/>
  <c r="DR69" i="2"/>
  <c r="DS69" i="2"/>
  <c r="CT70" i="2"/>
  <c r="CU69" i="2"/>
  <c r="CV69" i="2"/>
  <c r="CW69" i="2"/>
  <c r="CX69" i="2"/>
  <c r="BY70" i="2"/>
  <c r="BZ69" i="2"/>
  <c r="CA69" i="2"/>
  <c r="CB69" i="2"/>
  <c r="CC69" i="2"/>
  <c r="N70" i="2"/>
  <c r="O69" i="2"/>
  <c r="P69" i="2"/>
  <c r="Q69" i="2"/>
  <c r="R69" i="2"/>
  <c r="GA69" i="2"/>
  <c r="GB69" i="2"/>
  <c r="GC69" i="2"/>
  <c r="GD69" i="2"/>
  <c r="GV69" i="2"/>
  <c r="GW69" i="2"/>
  <c r="GX69" i="2"/>
  <c r="GY69" i="2"/>
  <c r="AJ69" i="2"/>
  <c r="AK69" i="2"/>
  <c r="AL69" i="2"/>
  <c r="AM69" i="2"/>
  <c r="FE71" i="2"/>
  <c r="FF70" i="2"/>
  <c r="FG70" i="2"/>
  <c r="FH70" i="2"/>
  <c r="FI70" i="2"/>
  <c r="EJ71" i="2"/>
  <c r="EK70" i="2"/>
  <c r="EL70" i="2"/>
  <c r="EM70" i="2"/>
  <c r="EN70" i="2"/>
  <c r="DO71" i="2"/>
  <c r="DP70" i="2"/>
  <c r="DQ70" i="2"/>
  <c r="DR70" i="2"/>
  <c r="DS70" i="2"/>
  <c r="CT71" i="2"/>
  <c r="CU70" i="2"/>
  <c r="CV70" i="2"/>
  <c r="CW70" i="2"/>
  <c r="CX70" i="2"/>
  <c r="BY71" i="2"/>
  <c r="BZ70" i="2"/>
  <c r="CA70" i="2"/>
  <c r="CB70" i="2"/>
  <c r="CC70" i="2"/>
  <c r="N71" i="2"/>
  <c r="O70" i="2"/>
  <c r="P70" i="2"/>
  <c r="Q70" i="2"/>
  <c r="R70" i="2"/>
  <c r="GA70" i="2"/>
  <c r="GB70" i="2"/>
  <c r="GC70" i="2"/>
  <c r="GD70" i="2"/>
  <c r="GV70" i="2"/>
  <c r="GW70" i="2"/>
  <c r="GX70" i="2"/>
  <c r="GY70" i="2"/>
  <c r="AJ70" i="2"/>
  <c r="AK70" i="2"/>
  <c r="AL70" i="2"/>
  <c r="AM70" i="2"/>
  <c r="FE72" i="2"/>
  <c r="FF71" i="2"/>
  <c r="FG71" i="2"/>
  <c r="FH71" i="2"/>
  <c r="FI71" i="2"/>
  <c r="EJ72" i="2"/>
  <c r="EK71" i="2"/>
  <c r="EL71" i="2"/>
  <c r="EM71" i="2"/>
  <c r="EN71" i="2"/>
  <c r="DO72" i="2"/>
  <c r="DP71" i="2"/>
  <c r="DQ71" i="2"/>
  <c r="DR71" i="2"/>
  <c r="DS71" i="2"/>
  <c r="CT72" i="2"/>
  <c r="CU71" i="2"/>
  <c r="CV71" i="2"/>
  <c r="CW71" i="2"/>
  <c r="CX71" i="2"/>
  <c r="BY72" i="2"/>
  <c r="BZ71" i="2"/>
  <c r="CA71" i="2"/>
  <c r="CB71" i="2"/>
  <c r="CC71" i="2"/>
  <c r="N72" i="2"/>
  <c r="O71" i="2"/>
  <c r="P71" i="2"/>
  <c r="Q71" i="2"/>
  <c r="R71" i="2"/>
  <c r="GA71" i="2"/>
  <c r="GB71" i="2"/>
  <c r="GC71" i="2"/>
  <c r="GD71" i="2"/>
  <c r="GV71" i="2"/>
  <c r="GW71" i="2"/>
  <c r="GX71" i="2"/>
  <c r="GY71" i="2"/>
  <c r="AJ71" i="2"/>
  <c r="AK71" i="2"/>
  <c r="AL71" i="2"/>
  <c r="AM71" i="2"/>
  <c r="FE73" i="2"/>
  <c r="FF72" i="2"/>
  <c r="FG72" i="2"/>
  <c r="FH72" i="2"/>
  <c r="FI72" i="2"/>
  <c r="EJ73" i="2"/>
  <c r="EK72" i="2"/>
  <c r="EL72" i="2"/>
  <c r="EM72" i="2"/>
  <c r="EN72" i="2"/>
  <c r="DO73" i="2"/>
  <c r="DP72" i="2"/>
  <c r="DQ72" i="2"/>
  <c r="DR72" i="2"/>
  <c r="DS72" i="2"/>
  <c r="CT73" i="2"/>
  <c r="CU72" i="2"/>
  <c r="CV72" i="2"/>
  <c r="CW72" i="2"/>
  <c r="CX72" i="2"/>
  <c r="BY73" i="2"/>
  <c r="BZ72" i="2"/>
  <c r="CA72" i="2"/>
  <c r="CB72" i="2"/>
  <c r="CC72" i="2"/>
  <c r="N73" i="2"/>
  <c r="O72" i="2"/>
  <c r="P72" i="2"/>
  <c r="Q72" i="2"/>
  <c r="R72" i="2"/>
  <c r="GA72" i="2"/>
  <c r="GB72" i="2"/>
  <c r="GC72" i="2"/>
  <c r="GD72" i="2"/>
  <c r="GV72" i="2"/>
  <c r="GW72" i="2"/>
  <c r="GX72" i="2"/>
  <c r="GY72" i="2"/>
  <c r="AJ72" i="2"/>
  <c r="AK72" i="2"/>
  <c r="AL72" i="2"/>
  <c r="AM72" i="2"/>
  <c r="FE74" i="2"/>
  <c r="FF73" i="2"/>
  <c r="FG73" i="2"/>
  <c r="FH73" i="2"/>
  <c r="FI73" i="2"/>
  <c r="EJ74" i="2"/>
  <c r="EK73" i="2"/>
  <c r="EL73" i="2"/>
  <c r="EM73" i="2"/>
  <c r="EN73" i="2"/>
  <c r="DO74" i="2"/>
  <c r="DP73" i="2"/>
  <c r="DQ73" i="2"/>
  <c r="DR73" i="2"/>
  <c r="DS73" i="2"/>
  <c r="CT74" i="2"/>
  <c r="CU73" i="2"/>
  <c r="CV73" i="2"/>
  <c r="CW73" i="2"/>
  <c r="CX73" i="2"/>
  <c r="BY74" i="2"/>
  <c r="BZ73" i="2"/>
  <c r="CA73" i="2"/>
  <c r="CB73" i="2"/>
  <c r="CC73" i="2"/>
  <c r="N74" i="2"/>
  <c r="O73" i="2"/>
  <c r="P73" i="2"/>
  <c r="Q73" i="2"/>
  <c r="R73" i="2"/>
  <c r="GA73" i="2"/>
  <c r="GB73" i="2"/>
  <c r="GC73" i="2"/>
  <c r="GD73" i="2"/>
  <c r="GV73" i="2"/>
  <c r="GW73" i="2"/>
  <c r="GX73" i="2"/>
  <c r="GY73" i="2"/>
  <c r="AJ73" i="2"/>
  <c r="AK73" i="2"/>
  <c r="AL73" i="2"/>
  <c r="AM73" i="2"/>
  <c r="FE75" i="2"/>
  <c r="FF74" i="2"/>
  <c r="FG74" i="2"/>
  <c r="FH74" i="2"/>
  <c r="FI74" i="2"/>
  <c r="EJ75" i="2"/>
  <c r="EK74" i="2"/>
  <c r="EL74" i="2"/>
  <c r="EM74" i="2"/>
  <c r="EN74" i="2"/>
  <c r="DO75" i="2"/>
  <c r="DP74" i="2"/>
  <c r="DQ74" i="2"/>
  <c r="DR74" i="2"/>
  <c r="DS74" i="2"/>
  <c r="CT75" i="2"/>
  <c r="CU74" i="2"/>
  <c r="CV74" i="2"/>
  <c r="CW74" i="2"/>
  <c r="CX74" i="2"/>
  <c r="BY75" i="2"/>
  <c r="BZ74" i="2"/>
  <c r="CA74" i="2"/>
  <c r="CB74" i="2"/>
  <c r="CC74" i="2"/>
  <c r="N75" i="2"/>
  <c r="O74" i="2"/>
  <c r="P74" i="2"/>
  <c r="Q74" i="2"/>
  <c r="R74" i="2"/>
  <c r="GA74" i="2"/>
  <c r="GB74" i="2"/>
  <c r="GC74" i="2"/>
  <c r="GD74" i="2"/>
  <c r="GV74" i="2"/>
  <c r="GW74" i="2"/>
  <c r="GX74" i="2"/>
  <c r="GY74" i="2"/>
  <c r="AJ74" i="2"/>
  <c r="AK74" i="2"/>
  <c r="AL74" i="2"/>
  <c r="AM74" i="2"/>
  <c r="FE76" i="2"/>
  <c r="FF75" i="2"/>
  <c r="FG75" i="2"/>
  <c r="FH75" i="2"/>
  <c r="FI75" i="2"/>
  <c r="EJ76" i="2"/>
  <c r="EK75" i="2"/>
  <c r="EL75" i="2"/>
  <c r="EM75" i="2"/>
  <c r="EN75" i="2"/>
  <c r="DO76" i="2"/>
  <c r="DP75" i="2"/>
  <c r="DQ75" i="2"/>
  <c r="DR75" i="2"/>
  <c r="DS75" i="2"/>
  <c r="CT76" i="2"/>
  <c r="CU75" i="2"/>
  <c r="CV75" i="2"/>
  <c r="CW75" i="2"/>
  <c r="CX75" i="2"/>
  <c r="BY76" i="2"/>
  <c r="BZ75" i="2"/>
  <c r="CA75" i="2"/>
  <c r="CB75" i="2"/>
  <c r="CC75" i="2"/>
  <c r="N76" i="2"/>
  <c r="O75" i="2"/>
  <c r="P75" i="2"/>
  <c r="Q75" i="2"/>
  <c r="R75" i="2"/>
  <c r="GA75" i="2"/>
  <c r="GB75" i="2"/>
  <c r="GC75" i="2"/>
  <c r="GD75" i="2"/>
  <c r="GV75" i="2"/>
  <c r="GW75" i="2"/>
  <c r="GX75" i="2"/>
  <c r="GY75" i="2"/>
  <c r="AJ75" i="2"/>
  <c r="AK75" i="2"/>
  <c r="AL75" i="2"/>
  <c r="AM75" i="2"/>
  <c r="FE77" i="2"/>
  <c r="FF76" i="2"/>
  <c r="FG76" i="2"/>
  <c r="FH76" i="2"/>
  <c r="FI76" i="2"/>
  <c r="EJ77" i="2"/>
  <c r="EK76" i="2"/>
  <c r="EL76" i="2"/>
  <c r="EM76" i="2"/>
  <c r="EN76" i="2"/>
  <c r="DO77" i="2"/>
  <c r="DP76" i="2"/>
  <c r="DQ76" i="2"/>
  <c r="DR76" i="2"/>
  <c r="DS76" i="2"/>
  <c r="CT77" i="2"/>
  <c r="CU76" i="2"/>
  <c r="CV76" i="2"/>
  <c r="CW76" i="2"/>
  <c r="CX76" i="2"/>
  <c r="BY77" i="2"/>
  <c r="BZ76" i="2"/>
  <c r="CA76" i="2"/>
  <c r="CB76" i="2"/>
  <c r="CC76" i="2"/>
  <c r="N77" i="2"/>
  <c r="O76" i="2"/>
  <c r="P76" i="2"/>
  <c r="Q76" i="2"/>
  <c r="R76" i="2"/>
  <c r="GA76" i="2"/>
  <c r="GB76" i="2"/>
  <c r="GC76" i="2"/>
  <c r="GD76" i="2"/>
  <c r="GV76" i="2"/>
  <c r="GW76" i="2"/>
  <c r="GX76" i="2"/>
  <c r="GY76" i="2"/>
  <c r="AJ76" i="2"/>
  <c r="AK76" i="2"/>
  <c r="AL76" i="2"/>
  <c r="AM76" i="2"/>
  <c r="FE78" i="2"/>
  <c r="FF77" i="2"/>
  <c r="FG77" i="2"/>
  <c r="FH77" i="2"/>
  <c r="FI77" i="2"/>
  <c r="EJ78" i="2"/>
  <c r="EK77" i="2"/>
  <c r="EL77" i="2"/>
  <c r="EM77" i="2"/>
  <c r="EN77" i="2"/>
  <c r="DO78" i="2"/>
  <c r="DP77" i="2"/>
  <c r="DQ77" i="2"/>
  <c r="DR77" i="2"/>
  <c r="DS77" i="2"/>
  <c r="CT78" i="2"/>
  <c r="CU77" i="2"/>
  <c r="CV77" i="2"/>
  <c r="CW77" i="2"/>
  <c r="CX77" i="2"/>
  <c r="BY78" i="2"/>
  <c r="BZ77" i="2"/>
  <c r="CA77" i="2"/>
  <c r="CB77" i="2"/>
  <c r="CC77" i="2"/>
  <c r="N78" i="2"/>
  <c r="O77" i="2"/>
  <c r="P77" i="2"/>
  <c r="Q77" i="2"/>
  <c r="R77" i="2"/>
  <c r="GA77" i="2"/>
  <c r="GB77" i="2"/>
  <c r="GC77" i="2"/>
  <c r="GD77" i="2"/>
  <c r="GV77" i="2"/>
  <c r="GW77" i="2"/>
  <c r="GX77" i="2"/>
  <c r="GY77" i="2"/>
  <c r="AJ77" i="2"/>
  <c r="AK77" i="2"/>
  <c r="AL77" i="2"/>
  <c r="AM77" i="2"/>
  <c r="FE79" i="2"/>
  <c r="FF78" i="2"/>
  <c r="FG78" i="2"/>
  <c r="FH78" i="2"/>
  <c r="FI78" i="2"/>
  <c r="EJ79" i="2"/>
  <c r="EK78" i="2"/>
  <c r="EL78" i="2"/>
  <c r="EM78" i="2"/>
  <c r="EN78" i="2"/>
  <c r="DO79" i="2"/>
  <c r="DP78" i="2"/>
  <c r="DQ78" i="2"/>
  <c r="DR78" i="2"/>
  <c r="DS78" i="2"/>
  <c r="CT79" i="2"/>
  <c r="CU78" i="2"/>
  <c r="CV78" i="2"/>
  <c r="CW78" i="2"/>
  <c r="CX78" i="2"/>
  <c r="BY79" i="2"/>
  <c r="BZ78" i="2"/>
  <c r="CA78" i="2"/>
  <c r="CB78" i="2"/>
  <c r="CC78" i="2"/>
  <c r="N79" i="2"/>
  <c r="O78" i="2"/>
  <c r="P78" i="2"/>
  <c r="Q78" i="2"/>
  <c r="R78" i="2"/>
  <c r="GA78" i="2"/>
  <c r="GB78" i="2"/>
  <c r="GC78" i="2"/>
  <c r="GD78" i="2"/>
  <c r="GV78" i="2"/>
  <c r="GW78" i="2"/>
  <c r="GX78" i="2"/>
  <c r="GY78" i="2"/>
  <c r="AJ78" i="2"/>
  <c r="AK78" i="2"/>
  <c r="AL78" i="2"/>
  <c r="AM78" i="2"/>
  <c r="FE80" i="2"/>
  <c r="FF79" i="2"/>
  <c r="FG79" i="2"/>
  <c r="FH79" i="2"/>
  <c r="FI79" i="2"/>
  <c r="EJ80" i="2"/>
  <c r="EK79" i="2"/>
  <c r="EL79" i="2"/>
  <c r="EM79" i="2"/>
  <c r="EN79" i="2"/>
  <c r="DO80" i="2"/>
  <c r="DP79" i="2"/>
  <c r="DQ79" i="2"/>
  <c r="DR79" i="2"/>
  <c r="DS79" i="2"/>
  <c r="CT80" i="2"/>
  <c r="CU79" i="2"/>
  <c r="CV79" i="2"/>
  <c r="CW79" i="2"/>
  <c r="CX79" i="2"/>
  <c r="BY80" i="2"/>
  <c r="BZ79" i="2"/>
  <c r="CA79" i="2"/>
  <c r="CB79" i="2"/>
  <c r="CC79" i="2"/>
  <c r="N80" i="2"/>
  <c r="O79" i="2"/>
  <c r="P79" i="2"/>
  <c r="Q79" i="2"/>
  <c r="R79" i="2"/>
  <c r="GA79" i="2"/>
  <c r="GB79" i="2"/>
  <c r="GC79" i="2"/>
  <c r="GD79" i="2"/>
  <c r="GV79" i="2"/>
  <c r="GW79" i="2"/>
  <c r="GX79" i="2"/>
  <c r="GY79" i="2"/>
  <c r="AJ79" i="2"/>
  <c r="AK79" i="2"/>
  <c r="AL79" i="2"/>
  <c r="AM79" i="2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/>
  <c r="E13" i="4"/>
  <c r="F13" i="4"/>
  <c r="G13" i="4"/>
  <c r="L13" i="4"/>
  <c r="FE81" i="2"/>
  <c r="FF80" i="2"/>
  <c r="FG80" i="2"/>
  <c r="FH80" i="2"/>
  <c r="FI80" i="2"/>
  <c r="EJ81" i="2"/>
  <c r="EK80" i="2"/>
  <c r="EL80" i="2"/>
  <c r="EM80" i="2"/>
  <c r="EN80" i="2"/>
  <c r="DO81" i="2"/>
  <c r="DP80" i="2"/>
  <c r="DQ80" i="2"/>
  <c r="DR80" i="2"/>
  <c r="DS80" i="2"/>
  <c r="CT81" i="2"/>
  <c r="CU80" i="2"/>
  <c r="CV80" i="2"/>
  <c r="CW80" i="2"/>
  <c r="CX80" i="2"/>
  <c r="BY81" i="2"/>
  <c r="BZ80" i="2"/>
  <c r="CA80" i="2"/>
  <c r="CB80" i="2"/>
  <c r="CC80" i="2"/>
  <c r="N81" i="2"/>
  <c r="O80" i="2"/>
  <c r="P80" i="2"/>
  <c r="Q80" i="2"/>
  <c r="R80" i="2"/>
  <c r="GA80" i="2"/>
  <c r="GB80" i="2"/>
  <c r="GC80" i="2"/>
  <c r="GD80" i="2"/>
  <c r="GV80" i="2"/>
  <c r="GW80" i="2"/>
  <c r="GX80" i="2"/>
  <c r="GY80" i="2"/>
  <c r="AJ80" i="2"/>
  <c r="AK80" i="2"/>
  <c r="AL80" i="2"/>
  <c r="AM80" i="2"/>
  <c r="FE82" i="2"/>
  <c r="FF81" i="2"/>
  <c r="FG81" i="2"/>
  <c r="FH81" i="2"/>
  <c r="FI81" i="2"/>
  <c r="EJ82" i="2"/>
  <c r="EK81" i="2"/>
  <c r="EL81" i="2"/>
  <c r="EM81" i="2"/>
  <c r="EN81" i="2"/>
  <c r="DO82" i="2"/>
  <c r="DP81" i="2"/>
  <c r="DQ81" i="2"/>
  <c r="DR81" i="2"/>
  <c r="DS81" i="2"/>
  <c r="CT82" i="2"/>
  <c r="CU81" i="2"/>
  <c r="CV81" i="2"/>
  <c r="CW81" i="2"/>
  <c r="CX81" i="2"/>
  <c r="BY82" i="2"/>
  <c r="BZ81" i="2"/>
  <c r="CA81" i="2"/>
  <c r="CB81" i="2"/>
  <c r="CC81" i="2"/>
  <c r="N82" i="2"/>
  <c r="O81" i="2"/>
  <c r="P81" i="2"/>
  <c r="Q81" i="2"/>
  <c r="R81" i="2"/>
  <c r="GA81" i="2"/>
  <c r="GB81" i="2"/>
  <c r="GC81" i="2"/>
  <c r="GD81" i="2"/>
  <c r="GV81" i="2"/>
  <c r="GW81" i="2"/>
  <c r="GX81" i="2"/>
  <c r="GY81" i="2"/>
  <c r="AJ81" i="2"/>
  <c r="AK81" i="2"/>
  <c r="AL81" i="2"/>
  <c r="AM81" i="2"/>
  <c r="FE83" i="2"/>
  <c r="FF82" i="2"/>
  <c r="FG82" i="2"/>
  <c r="FH82" i="2"/>
  <c r="FI82" i="2"/>
  <c r="EJ83" i="2"/>
  <c r="EK82" i="2"/>
  <c r="EL82" i="2"/>
  <c r="EM82" i="2"/>
  <c r="EN82" i="2"/>
  <c r="DO83" i="2"/>
  <c r="DP82" i="2"/>
  <c r="DQ82" i="2"/>
  <c r="DR82" i="2"/>
  <c r="DS82" i="2"/>
  <c r="CT83" i="2"/>
  <c r="CU82" i="2"/>
  <c r="CV82" i="2"/>
  <c r="CW82" i="2"/>
  <c r="CX82" i="2"/>
  <c r="BY83" i="2"/>
  <c r="BZ82" i="2"/>
  <c r="CA82" i="2"/>
  <c r="CB82" i="2"/>
  <c r="CC82" i="2"/>
  <c r="N83" i="2"/>
  <c r="O82" i="2"/>
  <c r="P82" i="2"/>
  <c r="Q82" i="2"/>
  <c r="R82" i="2"/>
  <c r="GA82" i="2"/>
  <c r="GB82" i="2"/>
  <c r="GC82" i="2"/>
  <c r="GD82" i="2"/>
  <c r="GV82" i="2"/>
  <c r="GW82" i="2"/>
  <c r="GX82" i="2"/>
  <c r="GY82" i="2"/>
  <c r="AJ82" i="2"/>
  <c r="AK82" i="2"/>
  <c r="AL82" i="2"/>
  <c r="AM82" i="2"/>
  <c r="FE84" i="2"/>
  <c r="FF83" i="2"/>
  <c r="FG83" i="2"/>
  <c r="FH83" i="2"/>
  <c r="FI83" i="2"/>
  <c r="EJ84" i="2"/>
  <c r="EK83" i="2"/>
  <c r="EL83" i="2"/>
  <c r="EM83" i="2"/>
  <c r="EN83" i="2"/>
  <c r="DO84" i="2"/>
  <c r="DP83" i="2"/>
  <c r="DQ83" i="2"/>
  <c r="DR83" i="2"/>
  <c r="DS83" i="2"/>
  <c r="CT84" i="2"/>
  <c r="CU83" i="2"/>
  <c r="CV83" i="2"/>
  <c r="CW83" i="2"/>
  <c r="CX83" i="2"/>
  <c r="BY84" i="2"/>
  <c r="BZ83" i="2"/>
  <c r="CA83" i="2"/>
  <c r="CB83" i="2"/>
  <c r="CC83" i="2"/>
  <c r="N84" i="2"/>
  <c r="O83" i="2"/>
  <c r="P83" i="2"/>
  <c r="Q83" i="2"/>
  <c r="R83" i="2"/>
  <c r="GA83" i="2"/>
  <c r="GB83" i="2"/>
  <c r="GC83" i="2"/>
  <c r="GD83" i="2"/>
  <c r="GV83" i="2"/>
  <c r="GW83" i="2"/>
  <c r="GX83" i="2"/>
  <c r="GY83" i="2"/>
  <c r="AJ83" i="2"/>
  <c r="AK83" i="2"/>
  <c r="AL83" i="2"/>
  <c r="AM83" i="2"/>
  <c r="FE85" i="2"/>
  <c r="FF84" i="2"/>
  <c r="FG84" i="2"/>
  <c r="FH84" i="2"/>
  <c r="FI84" i="2"/>
  <c r="EJ85" i="2"/>
  <c r="EK84" i="2"/>
  <c r="EL84" i="2"/>
  <c r="EM84" i="2"/>
  <c r="EN84" i="2"/>
  <c r="DO85" i="2"/>
  <c r="DP84" i="2"/>
  <c r="DQ84" i="2"/>
  <c r="DR84" i="2"/>
  <c r="DS84" i="2"/>
  <c r="CT85" i="2"/>
  <c r="CU84" i="2"/>
  <c r="CV84" i="2"/>
  <c r="CW84" i="2"/>
  <c r="CX84" i="2"/>
  <c r="BY85" i="2"/>
  <c r="BZ84" i="2"/>
  <c r="CA84" i="2"/>
  <c r="CB84" i="2"/>
  <c r="CC84" i="2"/>
  <c r="N85" i="2"/>
  <c r="O84" i="2"/>
  <c r="P84" i="2"/>
  <c r="Q84" i="2"/>
  <c r="R84" i="2"/>
  <c r="GA84" i="2"/>
  <c r="GB84" i="2"/>
  <c r="GC84" i="2"/>
  <c r="GD84" i="2"/>
  <c r="GV84" i="2"/>
  <c r="GW84" i="2"/>
  <c r="GX84" i="2"/>
  <c r="GY84" i="2"/>
  <c r="AJ84" i="2"/>
  <c r="AK84" i="2"/>
  <c r="AL84" i="2"/>
  <c r="AM84" i="2"/>
  <c r="FE86" i="2"/>
  <c r="FF85" i="2"/>
  <c r="FG85" i="2"/>
  <c r="FH85" i="2"/>
  <c r="FI85" i="2"/>
  <c r="EJ86" i="2"/>
  <c r="EK85" i="2"/>
  <c r="EL85" i="2"/>
  <c r="EM85" i="2"/>
  <c r="EN85" i="2"/>
  <c r="DO86" i="2"/>
  <c r="DP85" i="2"/>
  <c r="DQ85" i="2"/>
  <c r="DR85" i="2"/>
  <c r="DS85" i="2"/>
  <c r="CT86" i="2"/>
  <c r="CU85" i="2"/>
  <c r="CV85" i="2"/>
  <c r="CW85" i="2"/>
  <c r="CX85" i="2"/>
  <c r="BY86" i="2"/>
  <c r="BZ85" i="2"/>
  <c r="CA85" i="2"/>
  <c r="CB85" i="2"/>
  <c r="CC85" i="2"/>
  <c r="N86" i="2"/>
  <c r="O85" i="2"/>
  <c r="P85" i="2"/>
  <c r="Q85" i="2"/>
  <c r="R85" i="2"/>
  <c r="GA85" i="2"/>
  <c r="GB85" i="2"/>
  <c r="GC85" i="2"/>
  <c r="GD85" i="2"/>
  <c r="GV85" i="2"/>
  <c r="GW85" i="2"/>
  <c r="GX85" i="2"/>
  <c r="GY85" i="2"/>
  <c r="AJ85" i="2"/>
  <c r="AK85" i="2"/>
  <c r="AL85" i="2"/>
  <c r="AM85" i="2"/>
  <c r="FE87" i="2"/>
  <c r="FF86" i="2"/>
  <c r="FG86" i="2"/>
  <c r="FH86" i="2"/>
  <c r="FI86" i="2"/>
  <c r="EJ87" i="2"/>
  <c r="EK86" i="2"/>
  <c r="EL86" i="2"/>
  <c r="EM86" i="2"/>
  <c r="EN86" i="2"/>
  <c r="DO87" i="2"/>
  <c r="DP86" i="2"/>
  <c r="DQ86" i="2"/>
  <c r="DR86" i="2"/>
  <c r="DS86" i="2"/>
  <c r="CT87" i="2"/>
  <c r="CU86" i="2"/>
  <c r="CV86" i="2"/>
  <c r="CW86" i="2"/>
  <c r="CX86" i="2"/>
  <c r="BY87" i="2"/>
  <c r="BZ86" i="2"/>
  <c r="CA86" i="2"/>
  <c r="CB86" i="2"/>
  <c r="CC86" i="2"/>
  <c r="N87" i="2"/>
  <c r="O86" i="2"/>
  <c r="P86" i="2"/>
  <c r="Q86" i="2"/>
  <c r="R86" i="2"/>
  <c r="GA86" i="2"/>
  <c r="GB86" i="2"/>
  <c r="GC86" i="2"/>
  <c r="GD86" i="2"/>
  <c r="GV86" i="2"/>
  <c r="GW86" i="2"/>
  <c r="GX86" i="2"/>
  <c r="GY86" i="2"/>
  <c r="AJ86" i="2"/>
  <c r="AK86" i="2"/>
  <c r="AL86" i="2"/>
  <c r="AM86" i="2"/>
  <c r="FE88" i="2"/>
  <c r="FF87" i="2"/>
  <c r="FG87" i="2"/>
  <c r="FH87" i="2"/>
  <c r="FI87" i="2"/>
  <c r="EJ88" i="2"/>
  <c r="EK87" i="2"/>
  <c r="EL87" i="2"/>
  <c r="EM87" i="2"/>
  <c r="EN87" i="2"/>
  <c r="DO88" i="2"/>
  <c r="DP87" i="2"/>
  <c r="DQ87" i="2"/>
  <c r="DR87" i="2"/>
  <c r="DS87" i="2"/>
  <c r="CT88" i="2"/>
  <c r="CU87" i="2"/>
  <c r="CV87" i="2"/>
  <c r="CW87" i="2"/>
  <c r="CX87" i="2"/>
  <c r="BY88" i="2"/>
  <c r="BZ87" i="2"/>
  <c r="CA87" i="2"/>
  <c r="CB87" i="2"/>
  <c r="CC87" i="2"/>
  <c r="N88" i="2"/>
  <c r="O87" i="2"/>
  <c r="P87" i="2"/>
  <c r="Q87" i="2"/>
  <c r="R87" i="2"/>
  <c r="GA87" i="2"/>
  <c r="GB87" i="2"/>
  <c r="GC87" i="2"/>
  <c r="GD87" i="2"/>
  <c r="GV87" i="2"/>
  <c r="GW87" i="2"/>
  <c r="GX87" i="2"/>
  <c r="GY87" i="2"/>
  <c r="AJ87" i="2"/>
  <c r="AK87" i="2"/>
  <c r="AL87" i="2"/>
  <c r="AM87" i="2"/>
  <c r="FE89" i="2"/>
  <c r="FF88" i="2"/>
  <c r="FG88" i="2"/>
  <c r="FH88" i="2"/>
  <c r="FI88" i="2"/>
  <c r="EJ89" i="2"/>
  <c r="EK88" i="2"/>
  <c r="EL88" i="2"/>
  <c r="EM88" i="2"/>
  <c r="EN88" i="2"/>
  <c r="DO89" i="2"/>
  <c r="DP88" i="2"/>
  <c r="DQ88" i="2"/>
  <c r="DR88" i="2"/>
  <c r="DS88" i="2"/>
  <c r="CT89" i="2"/>
  <c r="CU88" i="2"/>
  <c r="CV88" i="2"/>
  <c r="CW88" i="2"/>
  <c r="CX88" i="2"/>
  <c r="BY89" i="2"/>
  <c r="BZ88" i="2"/>
  <c r="CA88" i="2"/>
  <c r="CB88" i="2"/>
  <c r="CC88" i="2"/>
  <c r="N89" i="2"/>
  <c r="O88" i="2"/>
  <c r="P88" i="2"/>
  <c r="Q88" i="2"/>
  <c r="R88" i="2"/>
  <c r="GA88" i="2"/>
  <c r="GB88" i="2"/>
  <c r="GC88" i="2"/>
  <c r="GD88" i="2"/>
  <c r="GV88" i="2"/>
  <c r="GW88" i="2"/>
  <c r="GX88" i="2"/>
  <c r="GY88" i="2"/>
  <c r="AJ88" i="2"/>
  <c r="AK88" i="2"/>
  <c r="AL88" i="2"/>
  <c r="AM88" i="2"/>
  <c r="FE90" i="2"/>
  <c r="FF89" i="2"/>
  <c r="FG89" i="2"/>
  <c r="FH89" i="2"/>
  <c r="FI89" i="2"/>
  <c r="EJ90" i="2"/>
  <c r="EK89" i="2"/>
  <c r="EL89" i="2"/>
  <c r="EM89" i="2"/>
  <c r="EN89" i="2"/>
  <c r="DO90" i="2"/>
  <c r="DP89" i="2"/>
  <c r="DQ89" i="2"/>
  <c r="DR89" i="2"/>
  <c r="DS89" i="2"/>
  <c r="CT90" i="2"/>
  <c r="CU89" i="2"/>
  <c r="CV89" i="2"/>
  <c r="CW89" i="2"/>
  <c r="CX89" i="2"/>
  <c r="BY90" i="2"/>
  <c r="BZ89" i="2"/>
  <c r="CA89" i="2"/>
  <c r="CB89" i="2"/>
  <c r="CC89" i="2"/>
  <c r="N90" i="2"/>
  <c r="O89" i="2"/>
  <c r="P89" i="2"/>
  <c r="Q89" i="2"/>
  <c r="R89" i="2"/>
  <c r="GA89" i="2"/>
  <c r="GB89" i="2"/>
  <c r="GC89" i="2"/>
  <c r="GD89" i="2"/>
  <c r="GV89" i="2"/>
  <c r="GW89" i="2"/>
  <c r="GX89" i="2"/>
  <c r="GY89" i="2"/>
  <c r="AJ89" i="2"/>
  <c r="AK89" i="2"/>
  <c r="AL89" i="2"/>
  <c r="AM89" i="2"/>
  <c r="FE91" i="2"/>
  <c r="FF90" i="2"/>
  <c r="FG90" i="2"/>
  <c r="FH90" i="2"/>
  <c r="FI90" i="2"/>
  <c r="EJ91" i="2"/>
  <c r="EK90" i="2"/>
  <c r="EL90" i="2"/>
  <c r="EM90" i="2"/>
  <c r="EN90" i="2"/>
  <c r="DO91" i="2"/>
  <c r="DP90" i="2"/>
  <c r="DQ90" i="2"/>
  <c r="DR90" i="2"/>
  <c r="DS90" i="2"/>
  <c r="CT91" i="2"/>
  <c r="CU90" i="2"/>
  <c r="CV90" i="2"/>
  <c r="CW90" i="2"/>
  <c r="CX90" i="2"/>
  <c r="BY91" i="2"/>
  <c r="BZ90" i="2"/>
  <c r="CA90" i="2"/>
  <c r="CB90" i="2"/>
  <c r="CC90" i="2"/>
  <c r="N91" i="2"/>
  <c r="O90" i="2"/>
  <c r="P90" i="2"/>
  <c r="Q90" i="2"/>
  <c r="R90" i="2"/>
  <c r="GA90" i="2"/>
  <c r="GB90" i="2"/>
  <c r="GC90" i="2"/>
  <c r="GD90" i="2"/>
  <c r="GV90" i="2"/>
  <c r="GW90" i="2"/>
  <c r="GX90" i="2"/>
  <c r="GY90" i="2"/>
  <c r="AJ90" i="2"/>
  <c r="AK90" i="2"/>
  <c r="AL90" i="2"/>
  <c r="AM90" i="2"/>
  <c r="FE92" i="2"/>
  <c r="FF91" i="2"/>
  <c r="FG91" i="2"/>
  <c r="FH91" i="2"/>
  <c r="FI91" i="2"/>
  <c r="EJ92" i="2"/>
  <c r="EK91" i="2"/>
  <c r="EL91" i="2"/>
  <c r="EM91" i="2"/>
  <c r="EN91" i="2"/>
  <c r="DO92" i="2"/>
  <c r="DP91" i="2"/>
  <c r="DQ91" i="2"/>
  <c r="DR91" i="2"/>
  <c r="DS91" i="2"/>
  <c r="CT92" i="2"/>
  <c r="CU91" i="2"/>
  <c r="CV91" i="2"/>
  <c r="CW91" i="2"/>
  <c r="CX91" i="2"/>
  <c r="BY92" i="2"/>
  <c r="BZ91" i="2"/>
  <c r="CA91" i="2"/>
  <c r="CB91" i="2"/>
  <c r="CC91" i="2"/>
  <c r="N92" i="2"/>
  <c r="O91" i="2"/>
  <c r="P91" i="2"/>
  <c r="Q91" i="2"/>
  <c r="R91" i="2"/>
  <c r="GA91" i="2"/>
  <c r="GB91" i="2"/>
  <c r="GC91" i="2"/>
  <c r="GD91" i="2"/>
  <c r="GV91" i="2"/>
  <c r="GW91" i="2"/>
  <c r="GX91" i="2"/>
  <c r="GY91" i="2"/>
  <c r="AJ91" i="2"/>
  <c r="AK91" i="2"/>
  <c r="AL91" i="2"/>
  <c r="AM91" i="2"/>
  <c r="FE93" i="2"/>
  <c r="FF92" i="2"/>
  <c r="FG92" i="2"/>
  <c r="FH92" i="2"/>
  <c r="FI92" i="2"/>
  <c r="EJ93" i="2"/>
  <c r="EK92" i="2"/>
  <c r="EL92" i="2"/>
  <c r="EM92" i="2"/>
  <c r="EN92" i="2"/>
  <c r="DO93" i="2"/>
  <c r="DP92" i="2"/>
  <c r="DQ92" i="2"/>
  <c r="DR92" i="2"/>
  <c r="DS92" i="2"/>
  <c r="CT93" i="2"/>
  <c r="CU92" i="2"/>
  <c r="CV92" i="2"/>
  <c r="CW92" i="2"/>
  <c r="CX92" i="2"/>
  <c r="BY93" i="2"/>
  <c r="BZ92" i="2"/>
  <c r="CA92" i="2"/>
  <c r="CB92" i="2"/>
  <c r="CC92" i="2"/>
  <c r="N93" i="2"/>
  <c r="O92" i="2"/>
  <c r="P92" i="2"/>
  <c r="Q92" i="2"/>
  <c r="R92" i="2"/>
  <c r="GA92" i="2"/>
  <c r="GB92" i="2"/>
  <c r="GC92" i="2"/>
  <c r="GD92" i="2"/>
  <c r="GV92" i="2"/>
  <c r="GW92" i="2"/>
  <c r="GX92" i="2"/>
  <c r="GY92" i="2"/>
  <c r="AJ92" i="2"/>
  <c r="AK92" i="2"/>
  <c r="AL92" i="2"/>
  <c r="AM92" i="2"/>
  <c r="FE94" i="2"/>
  <c r="FF93" i="2"/>
  <c r="FG93" i="2"/>
  <c r="FH93" i="2"/>
  <c r="FI93" i="2"/>
  <c r="EJ94" i="2"/>
  <c r="EK93" i="2"/>
  <c r="EL93" i="2"/>
  <c r="EM93" i="2"/>
  <c r="EN93" i="2"/>
  <c r="DO94" i="2"/>
  <c r="DP93" i="2"/>
  <c r="DQ93" i="2"/>
  <c r="DR93" i="2"/>
  <c r="DS93" i="2"/>
  <c r="CT94" i="2"/>
  <c r="CU93" i="2"/>
  <c r="CV93" i="2"/>
  <c r="CW93" i="2"/>
  <c r="CX93" i="2"/>
  <c r="BY94" i="2"/>
  <c r="BZ93" i="2"/>
  <c r="CA93" i="2"/>
  <c r="CB93" i="2"/>
  <c r="CC93" i="2"/>
  <c r="N94" i="2"/>
  <c r="O93" i="2"/>
  <c r="P93" i="2"/>
  <c r="Q93" i="2"/>
  <c r="R93" i="2"/>
  <c r="GA93" i="2"/>
  <c r="GB93" i="2"/>
  <c r="GC93" i="2"/>
  <c r="GD93" i="2"/>
  <c r="GV93" i="2"/>
  <c r="GW93" i="2"/>
  <c r="GX93" i="2"/>
  <c r="GY93" i="2"/>
  <c r="AJ93" i="2"/>
  <c r="AK93" i="2"/>
  <c r="AL93" i="2"/>
  <c r="AM93" i="2"/>
  <c r="CD60" i="2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/>
  <c r="E9" i="4"/>
  <c r="F9" i="4"/>
  <c r="G9" i="4"/>
  <c r="L9" i="4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/>
  <c r="FH94" i="2"/>
  <c r="FI94" i="2"/>
  <c r="EJ95" i="2"/>
  <c r="EK94" i="2"/>
  <c r="EL94" i="2"/>
  <c r="EM94" i="2"/>
  <c r="EN94" i="2"/>
  <c r="DO95" i="2"/>
  <c r="DP94" i="2"/>
  <c r="DQ94" i="2"/>
  <c r="DR94" i="2"/>
  <c r="DS94" i="2"/>
  <c r="CT95" i="2"/>
  <c r="CU94" i="2"/>
  <c r="CV94" i="2"/>
  <c r="CW94" i="2"/>
  <c r="CX94" i="2"/>
  <c r="BY95" i="2"/>
  <c r="BZ94" i="2"/>
  <c r="CA94" i="2"/>
  <c r="CB94" i="2"/>
  <c r="CC94" i="2"/>
  <c r="N95" i="2"/>
  <c r="O94" i="2"/>
  <c r="P94" i="2"/>
  <c r="Q94" i="2"/>
  <c r="R94" i="2"/>
  <c r="GA94" i="2"/>
  <c r="GB94" i="2"/>
  <c r="GC94" i="2"/>
  <c r="GD94" i="2"/>
  <c r="GV94" i="2"/>
  <c r="GW94" i="2"/>
  <c r="GX94" i="2"/>
  <c r="GY94" i="2"/>
  <c r="AJ94" i="2"/>
  <c r="AK94" i="2"/>
  <c r="AL94" i="2"/>
  <c r="AM94" i="2"/>
  <c r="FE96" i="2"/>
  <c r="FF95" i="2"/>
  <c r="FG95" i="2"/>
  <c r="FH95" i="2"/>
  <c r="FI95" i="2"/>
  <c r="EJ96" i="2"/>
  <c r="EK95" i="2"/>
  <c r="EL95" i="2"/>
  <c r="EM95" i="2"/>
  <c r="EN95" i="2"/>
  <c r="DO96" i="2"/>
  <c r="DP95" i="2"/>
  <c r="DQ95" i="2"/>
  <c r="DR95" i="2"/>
  <c r="DS95" i="2"/>
  <c r="CT96" i="2"/>
  <c r="CU95" i="2"/>
  <c r="CV95" i="2"/>
  <c r="CW95" i="2"/>
  <c r="CX95" i="2"/>
  <c r="BY96" i="2"/>
  <c r="BZ95" i="2"/>
  <c r="CA95" i="2"/>
  <c r="CB95" i="2"/>
  <c r="CC95" i="2"/>
  <c r="N96" i="2"/>
  <c r="O95" i="2"/>
  <c r="P95" i="2"/>
  <c r="Q95" i="2"/>
  <c r="R95" i="2"/>
  <c r="GA95" i="2"/>
  <c r="GB95" i="2"/>
  <c r="GC95" i="2"/>
  <c r="GD95" i="2"/>
  <c r="GV95" i="2"/>
  <c r="GW95" i="2"/>
  <c r="GX95" i="2"/>
  <c r="GY95" i="2"/>
  <c r="AJ95" i="2"/>
  <c r="AK95" i="2"/>
  <c r="AL95" i="2"/>
  <c r="AM95" i="2"/>
  <c r="FE97" i="2"/>
  <c r="FF96" i="2"/>
  <c r="FG96" i="2"/>
  <c r="FH96" i="2"/>
  <c r="FI96" i="2"/>
  <c r="EJ97" i="2"/>
  <c r="EK96" i="2"/>
  <c r="EL96" i="2"/>
  <c r="EM96" i="2"/>
  <c r="EN96" i="2"/>
  <c r="DO97" i="2"/>
  <c r="DP96" i="2"/>
  <c r="DQ96" i="2"/>
  <c r="DR96" i="2"/>
  <c r="DS96" i="2"/>
  <c r="CT97" i="2"/>
  <c r="CU96" i="2"/>
  <c r="CV96" i="2"/>
  <c r="CW96" i="2"/>
  <c r="CX96" i="2"/>
  <c r="BY97" i="2"/>
  <c r="BZ96" i="2"/>
  <c r="CA96" i="2"/>
  <c r="CB96" i="2"/>
  <c r="CC96" i="2"/>
  <c r="N97" i="2"/>
  <c r="O96" i="2"/>
  <c r="P96" i="2"/>
  <c r="Q96" i="2"/>
  <c r="R96" i="2"/>
  <c r="GA96" i="2"/>
  <c r="GB96" i="2"/>
  <c r="GC96" i="2"/>
  <c r="GD96" i="2"/>
  <c r="GV96" i="2"/>
  <c r="GW96" i="2"/>
  <c r="GX96" i="2"/>
  <c r="GY96" i="2"/>
  <c r="AJ96" i="2"/>
  <c r="AK96" i="2"/>
  <c r="AL96" i="2"/>
  <c r="AM96" i="2"/>
  <c r="FE98" i="2"/>
  <c r="FF97" i="2"/>
  <c r="FG97" i="2"/>
  <c r="FH97" i="2"/>
  <c r="FI97" i="2"/>
  <c r="EJ98" i="2"/>
  <c r="EK97" i="2"/>
  <c r="EL97" i="2"/>
  <c r="EM97" i="2"/>
  <c r="EN97" i="2"/>
  <c r="DO98" i="2"/>
  <c r="DP97" i="2"/>
  <c r="DQ97" i="2"/>
  <c r="DR97" i="2"/>
  <c r="DS97" i="2"/>
  <c r="CT98" i="2"/>
  <c r="CU97" i="2"/>
  <c r="CV97" i="2"/>
  <c r="CW97" i="2"/>
  <c r="CX97" i="2"/>
  <c r="BY98" i="2"/>
  <c r="BZ97" i="2"/>
  <c r="CA97" i="2"/>
  <c r="CB97" i="2"/>
  <c r="CC97" i="2"/>
  <c r="N98" i="2"/>
  <c r="O97" i="2"/>
  <c r="P97" i="2"/>
  <c r="Q97" i="2"/>
  <c r="R97" i="2"/>
  <c r="GA97" i="2"/>
  <c r="GB97" i="2"/>
  <c r="GC97" i="2"/>
  <c r="GD97" i="2"/>
  <c r="GV97" i="2"/>
  <c r="GW97" i="2"/>
  <c r="GX97" i="2"/>
  <c r="GY97" i="2"/>
  <c r="AJ97" i="2"/>
  <c r="AK97" i="2"/>
  <c r="AL97" i="2"/>
  <c r="AM97" i="2"/>
  <c r="FE99" i="2"/>
  <c r="FF98" i="2"/>
  <c r="FG98" i="2"/>
  <c r="FH98" i="2"/>
  <c r="FI98" i="2"/>
  <c r="EJ99" i="2"/>
  <c r="EK98" i="2"/>
  <c r="EL98" i="2"/>
  <c r="EM98" i="2"/>
  <c r="EN98" i="2"/>
  <c r="DO99" i="2"/>
  <c r="DP98" i="2"/>
  <c r="DQ98" i="2"/>
  <c r="DR98" i="2"/>
  <c r="DS98" i="2"/>
  <c r="CT99" i="2"/>
  <c r="CU98" i="2"/>
  <c r="CV98" i="2"/>
  <c r="CW98" i="2"/>
  <c r="CX98" i="2"/>
  <c r="BY99" i="2"/>
  <c r="BZ98" i="2"/>
  <c r="CA98" i="2"/>
  <c r="CB98" i="2"/>
  <c r="CC98" i="2"/>
  <c r="N99" i="2"/>
  <c r="O98" i="2"/>
  <c r="P98" i="2"/>
  <c r="Q98" i="2"/>
  <c r="R98" i="2"/>
  <c r="GA98" i="2"/>
  <c r="GB98" i="2"/>
  <c r="GC98" i="2"/>
  <c r="GD98" i="2"/>
  <c r="GV98" i="2"/>
  <c r="GW98" i="2"/>
  <c r="GX98" i="2"/>
  <c r="GY98" i="2"/>
  <c r="AJ98" i="2"/>
  <c r="AK98" i="2"/>
  <c r="AL98" i="2"/>
  <c r="AM98" i="2"/>
  <c r="FE100" i="2"/>
  <c r="FF99" i="2"/>
  <c r="FG99" i="2"/>
  <c r="FH99" i="2"/>
  <c r="FI99" i="2"/>
  <c r="EJ100" i="2"/>
  <c r="EK99" i="2"/>
  <c r="EL99" i="2"/>
  <c r="EM99" i="2"/>
  <c r="EN99" i="2"/>
  <c r="DO100" i="2"/>
  <c r="DP99" i="2"/>
  <c r="DQ99" i="2"/>
  <c r="DR99" i="2"/>
  <c r="DS99" i="2"/>
  <c r="CT100" i="2"/>
  <c r="CU99" i="2"/>
  <c r="CV99" i="2"/>
  <c r="CW99" i="2"/>
  <c r="CX99" i="2"/>
  <c r="BY100" i="2"/>
  <c r="BZ99" i="2"/>
  <c r="CA99" i="2"/>
  <c r="CB99" i="2"/>
  <c r="CC99" i="2"/>
  <c r="N100" i="2"/>
  <c r="O99" i="2"/>
  <c r="P99" i="2"/>
  <c r="Q99" i="2"/>
  <c r="R99" i="2"/>
  <c r="GA99" i="2"/>
  <c r="GB99" i="2"/>
  <c r="GC99" i="2"/>
  <c r="GD99" i="2"/>
  <c r="GV99" i="2"/>
  <c r="GW99" i="2"/>
  <c r="GX99" i="2"/>
  <c r="GY99" i="2"/>
  <c r="AJ99" i="2"/>
  <c r="AK99" i="2"/>
  <c r="AL99" i="2"/>
  <c r="AM99" i="2"/>
  <c r="FE101" i="2"/>
  <c r="FF100" i="2"/>
  <c r="FG100" i="2"/>
  <c r="FH100" i="2"/>
  <c r="FI100" i="2"/>
  <c r="EJ101" i="2"/>
  <c r="EK100" i="2"/>
  <c r="EL100" i="2"/>
  <c r="EM100" i="2"/>
  <c r="EN100" i="2"/>
  <c r="DO101" i="2"/>
  <c r="DP100" i="2"/>
  <c r="DQ100" i="2"/>
  <c r="DR100" i="2"/>
  <c r="DS100" i="2"/>
  <c r="CT101" i="2"/>
  <c r="CU100" i="2"/>
  <c r="CV100" i="2"/>
  <c r="CW100" i="2"/>
  <c r="CX100" i="2"/>
  <c r="BY101" i="2"/>
  <c r="BZ100" i="2"/>
  <c r="CA100" i="2"/>
  <c r="CB100" i="2"/>
  <c r="CC100" i="2"/>
  <c r="N101" i="2"/>
  <c r="O100" i="2"/>
  <c r="P100" i="2"/>
  <c r="Q100" i="2"/>
  <c r="R100" i="2"/>
  <c r="GA100" i="2"/>
  <c r="GB100" i="2"/>
  <c r="GC100" i="2"/>
  <c r="GD100" i="2"/>
  <c r="GV100" i="2"/>
  <c r="GW100" i="2"/>
  <c r="GX100" i="2"/>
  <c r="GY100" i="2"/>
  <c r="AJ100" i="2"/>
  <c r="AK100" i="2"/>
  <c r="AL100" i="2"/>
  <c r="AM100" i="2"/>
  <c r="FE102" i="2"/>
  <c r="FF101" i="2"/>
  <c r="FG101" i="2"/>
  <c r="FH101" i="2"/>
  <c r="FI101" i="2"/>
  <c r="EJ102" i="2"/>
  <c r="EK101" i="2"/>
  <c r="EL101" i="2"/>
  <c r="EM101" i="2"/>
  <c r="EN101" i="2"/>
  <c r="DO102" i="2"/>
  <c r="DP101" i="2"/>
  <c r="DQ101" i="2"/>
  <c r="DR101" i="2"/>
  <c r="DS101" i="2"/>
  <c r="CT102" i="2"/>
  <c r="CU101" i="2"/>
  <c r="CV101" i="2"/>
  <c r="CW101" i="2"/>
  <c r="CX101" i="2"/>
  <c r="BY102" i="2"/>
  <c r="BZ101" i="2"/>
  <c r="CA101" i="2"/>
  <c r="CB101" i="2"/>
  <c r="CC101" i="2"/>
  <c r="N102" i="2"/>
  <c r="O101" i="2"/>
  <c r="P101" i="2"/>
  <c r="Q101" i="2"/>
  <c r="R101" i="2"/>
  <c r="GA101" i="2"/>
  <c r="GB101" i="2"/>
  <c r="GC101" i="2"/>
  <c r="GD101" i="2"/>
  <c r="GV101" i="2"/>
  <c r="GW101" i="2"/>
  <c r="GX101" i="2"/>
  <c r="GY101" i="2"/>
  <c r="AJ101" i="2"/>
  <c r="AK101" i="2"/>
  <c r="AL101" i="2"/>
  <c r="AM101" i="2"/>
  <c r="FE103" i="2"/>
  <c r="FF102" i="2"/>
  <c r="FG102" i="2"/>
  <c r="FH102" i="2"/>
  <c r="FI102" i="2"/>
  <c r="EJ103" i="2"/>
  <c r="EK102" i="2"/>
  <c r="EL102" i="2"/>
  <c r="EM102" i="2"/>
  <c r="EN102" i="2"/>
  <c r="DO103" i="2"/>
  <c r="DP102" i="2"/>
  <c r="DQ102" i="2"/>
  <c r="DR102" i="2"/>
  <c r="DS102" i="2"/>
  <c r="CT103" i="2"/>
  <c r="CU102" i="2"/>
  <c r="CV102" i="2"/>
  <c r="CW102" i="2"/>
  <c r="CX102" i="2"/>
  <c r="BY103" i="2"/>
  <c r="BZ102" i="2"/>
  <c r="CA102" i="2"/>
  <c r="CB102" i="2"/>
  <c r="CC102" i="2"/>
  <c r="N103" i="2"/>
  <c r="O102" i="2"/>
  <c r="P102" i="2"/>
  <c r="Q102" i="2"/>
  <c r="R102" i="2"/>
  <c r="GA102" i="2"/>
  <c r="GB102" i="2"/>
  <c r="GC102" i="2"/>
  <c r="GD102" i="2"/>
  <c r="GV102" i="2"/>
  <c r="GW102" i="2"/>
  <c r="GX102" i="2"/>
  <c r="GY102" i="2"/>
  <c r="AJ102" i="2"/>
  <c r="AK102" i="2"/>
  <c r="AL102" i="2"/>
  <c r="AM102" i="2"/>
  <c r="FE104" i="2"/>
  <c r="FF103" i="2"/>
  <c r="FG103" i="2"/>
  <c r="FH103" i="2"/>
  <c r="FI103" i="2"/>
  <c r="EJ104" i="2"/>
  <c r="EK103" i="2"/>
  <c r="EL103" i="2"/>
  <c r="EM103" i="2"/>
  <c r="EN103" i="2"/>
  <c r="DO104" i="2"/>
  <c r="DP103" i="2"/>
  <c r="DQ103" i="2"/>
  <c r="DR103" i="2"/>
  <c r="DS103" i="2"/>
  <c r="CT104" i="2"/>
  <c r="CU103" i="2"/>
  <c r="CV103" i="2"/>
  <c r="CW103" i="2"/>
  <c r="CX103" i="2"/>
  <c r="BY104" i="2"/>
  <c r="BZ103" i="2"/>
  <c r="CA103" i="2"/>
  <c r="CB103" i="2"/>
  <c r="CC103" i="2"/>
  <c r="N104" i="2"/>
  <c r="O103" i="2"/>
  <c r="P103" i="2"/>
  <c r="Q103" i="2"/>
  <c r="R103" i="2"/>
  <c r="GA103" i="2"/>
  <c r="GB103" i="2"/>
  <c r="GC103" i="2"/>
  <c r="GD103" i="2"/>
  <c r="GV103" i="2"/>
  <c r="GW103" i="2"/>
  <c r="GX103" i="2"/>
  <c r="GY103" i="2"/>
  <c r="AJ103" i="2"/>
  <c r="AK103" i="2"/>
  <c r="AL103" i="2"/>
  <c r="AM103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/>
  <c r="E10" i="4"/>
  <c r="F10" i="4"/>
  <c r="G10" i="4"/>
  <c r="L10" i="4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/>
  <c r="FH104" i="2"/>
  <c r="FI104" i="2"/>
  <c r="EJ105" i="2"/>
  <c r="EK104" i="2"/>
  <c r="EL104" i="2"/>
  <c r="EM104" i="2"/>
  <c r="EN104" i="2"/>
  <c r="DO105" i="2"/>
  <c r="DP104" i="2"/>
  <c r="DQ104" i="2"/>
  <c r="DR104" i="2"/>
  <c r="DS104" i="2"/>
  <c r="CT105" i="2"/>
  <c r="CU104" i="2"/>
  <c r="CV104" i="2"/>
  <c r="CW104" i="2"/>
  <c r="CX104" i="2"/>
  <c r="BY105" i="2"/>
  <c r="BZ104" i="2"/>
  <c r="CA104" i="2"/>
  <c r="CB104" i="2"/>
  <c r="CC104" i="2"/>
  <c r="N105" i="2"/>
  <c r="O104" i="2"/>
  <c r="P104" i="2"/>
  <c r="Q104" i="2"/>
  <c r="R104" i="2"/>
  <c r="GA104" i="2"/>
  <c r="GB104" i="2"/>
  <c r="GC104" i="2"/>
  <c r="GD104" i="2"/>
  <c r="GV104" i="2"/>
  <c r="GW104" i="2"/>
  <c r="GX104" i="2"/>
  <c r="GY104" i="2"/>
  <c r="AJ104" i="2"/>
  <c r="AK104" i="2"/>
  <c r="AL104" i="2"/>
  <c r="AM104" i="2"/>
  <c r="FE106" i="2"/>
  <c r="FF105" i="2"/>
  <c r="FG105" i="2"/>
  <c r="FH105" i="2"/>
  <c r="FI105" i="2"/>
  <c r="EJ106" i="2"/>
  <c r="EK105" i="2"/>
  <c r="EL105" i="2"/>
  <c r="EM105" i="2"/>
  <c r="EN105" i="2"/>
  <c r="DO106" i="2"/>
  <c r="DP105" i="2"/>
  <c r="DQ105" i="2"/>
  <c r="DR105" i="2"/>
  <c r="DS105" i="2"/>
  <c r="CT106" i="2"/>
  <c r="CU105" i="2"/>
  <c r="CV105" i="2"/>
  <c r="CW105" i="2"/>
  <c r="CX105" i="2"/>
  <c r="BY106" i="2"/>
  <c r="BZ105" i="2"/>
  <c r="CA105" i="2"/>
  <c r="CB105" i="2"/>
  <c r="CC105" i="2"/>
  <c r="N106" i="2"/>
  <c r="O105" i="2"/>
  <c r="P105" i="2"/>
  <c r="Q105" i="2"/>
  <c r="R105" i="2"/>
  <c r="GA105" i="2"/>
  <c r="GB105" i="2"/>
  <c r="GC105" i="2"/>
  <c r="GD105" i="2"/>
  <c r="GV105" i="2"/>
  <c r="GW105" i="2"/>
  <c r="GX105" i="2"/>
  <c r="GY105" i="2"/>
  <c r="AJ105" i="2"/>
  <c r="AK105" i="2"/>
  <c r="AL105" i="2"/>
  <c r="AM105" i="2"/>
  <c r="FE107" i="2"/>
  <c r="FF106" i="2"/>
  <c r="FG106" i="2"/>
  <c r="FH106" i="2"/>
  <c r="FI106" i="2"/>
  <c r="EJ107" i="2"/>
  <c r="EK106" i="2"/>
  <c r="EL106" i="2"/>
  <c r="EM106" i="2"/>
  <c r="EN106" i="2"/>
  <c r="DO107" i="2"/>
  <c r="DP106" i="2"/>
  <c r="DQ106" i="2"/>
  <c r="DR106" i="2"/>
  <c r="DS106" i="2"/>
  <c r="CT107" i="2"/>
  <c r="CU106" i="2"/>
  <c r="CV106" i="2"/>
  <c r="CW106" i="2"/>
  <c r="CX106" i="2"/>
  <c r="BY107" i="2"/>
  <c r="BZ106" i="2"/>
  <c r="CA106" i="2"/>
  <c r="CB106" i="2"/>
  <c r="CC106" i="2"/>
  <c r="N107" i="2"/>
  <c r="O106" i="2"/>
  <c r="P106" i="2"/>
  <c r="Q106" i="2"/>
  <c r="R106" i="2"/>
  <c r="GA106" i="2"/>
  <c r="GB106" i="2"/>
  <c r="GC106" i="2"/>
  <c r="GD106" i="2"/>
  <c r="GV106" i="2"/>
  <c r="GW106" i="2"/>
  <c r="GX106" i="2"/>
  <c r="GY106" i="2"/>
  <c r="AJ106" i="2"/>
  <c r="AK106" i="2"/>
  <c r="AL106" i="2"/>
  <c r="AM106" i="2"/>
  <c r="J8" i="4"/>
  <c r="J16" i="4"/>
  <c r="FE108" i="2"/>
  <c r="FF107" i="2"/>
  <c r="FG107" i="2"/>
  <c r="FH107" i="2"/>
  <c r="FI107" i="2"/>
  <c r="EJ108" i="2"/>
  <c r="EK107" i="2"/>
  <c r="EL107" i="2"/>
  <c r="EM107" i="2"/>
  <c r="EN107" i="2"/>
  <c r="DO108" i="2"/>
  <c r="DP107" i="2"/>
  <c r="DQ107" i="2"/>
  <c r="DR107" i="2"/>
  <c r="DS107" i="2"/>
  <c r="CT108" i="2"/>
  <c r="CU107" i="2"/>
  <c r="CV107" i="2"/>
  <c r="CW107" i="2"/>
  <c r="CX107" i="2"/>
  <c r="BY108" i="2"/>
  <c r="BZ107" i="2"/>
  <c r="CA107" i="2"/>
  <c r="CB107" i="2"/>
  <c r="CC107" i="2"/>
  <c r="N108" i="2"/>
  <c r="O107" i="2"/>
  <c r="P107" i="2"/>
  <c r="Q107" i="2"/>
  <c r="R107" i="2"/>
  <c r="GA107" i="2"/>
  <c r="GB107" i="2"/>
  <c r="GC107" i="2"/>
  <c r="GD107" i="2"/>
  <c r="GV107" i="2"/>
  <c r="GW107" i="2"/>
  <c r="GX107" i="2"/>
  <c r="GY107" i="2"/>
  <c r="AJ107" i="2"/>
  <c r="AK107" i="2"/>
  <c r="AL107" i="2"/>
  <c r="AM107" i="2"/>
  <c r="BS19" i="2"/>
  <c r="BE20" i="2"/>
  <c r="BF20" i="2"/>
  <c r="BE21" i="2"/>
  <c r="K8" i="4"/>
  <c r="K16" i="4"/>
  <c r="FE109" i="2"/>
  <c r="FF108" i="2"/>
  <c r="FG108" i="2"/>
  <c r="FH108" i="2"/>
  <c r="FI108" i="2"/>
  <c r="EJ109" i="2"/>
  <c r="EK108" i="2"/>
  <c r="EL108" i="2"/>
  <c r="EM108" i="2"/>
  <c r="EN108" i="2"/>
  <c r="DO109" i="2"/>
  <c r="DP108" i="2"/>
  <c r="DQ108" i="2"/>
  <c r="DR108" i="2"/>
  <c r="DS108" i="2"/>
  <c r="CT109" i="2"/>
  <c r="CU108" i="2"/>
  <c r="CV108" i="2"/>
  <c r="CW108" i="2"/>
  <c r="CX108" i="2"/>
  <c r="BY109" i="2"/>
  <c r="BZ108" i="2"/>
  <c r="CA108" i="2"/>
  <c r="CB108" i="2"/>
  <c r="CC108" i="2"/>
  <c r="N109" i="2"/>
  <c r="O108" i="2"/>
  <c r="P108" i="2"/>
  <c r="Q108" i="2"/>
  <c r="R108" i="2"/>
  <c r="GA108" i="2"/>
  <c r="GB108" i="2"/>
  <c r="GC108" i="2"/>
  <c r="GD108" i="2"/>
  <c r="GV108" i="2"/>
  <c r="GW108" i="2"/>
  <c r="GX108" i="2"/>
  <c r="GY108" i="2"/>
  <c r="AJ108" i="2"/>
  <c r="AK108" i="2"/>
  <c r="AL108" i="2"/>
  <c r="AM108" i="2"/>
  <c r="BG20" i="2"/>
  <c r="BH20" i="2"/>
  <c r="BS20" i="2"/>
  <c r="BE22" i="2"/>
  <c r="BF21" i="2"/>
  <c r="BG21" i="2"/>
  <c r="BH21" i="2"/>
  <c r="FE110" i="2"/>
  <c r="FF109" i="2"/>
  <c r="FG109" i="2"/>
  <c r="FH109" i="2"/>
  <c r="FI109" i="2"/>
  <c r="EJ110" i="2"/>
  <c r="EK109" i="2"/>
  <c r="EL109" i="2"/>
  <c r="EM109" i="2"/>
  <c r="EN109" i="2"/>
  <c r="DO110" i="2"/>
  <c r="DP109" i="2"/>
  <c r="DQ109" i="2"/>
  <c r="DR109" i="2"/>
  <c r="DS109" i="2"/>
  <c r="CT110" i="2"/>
  <c r="CU109" i="2"/>
  <c r="CV109" i="2"/>
  <c r="CW109" i="2"/>
  <c r="CX109" i="2"/>
  <c r="BY110" i="2"/>
  <c r="BZ109" i="2"/>
  <c r="CA109" i="2"/>
  <c r="CB109" i="2"/>
  <c r="CC109" i="2"/>
  <c r="N110" i="2"/>
  <c r="O109" i="2"/>
  <c r="P109" i="2"/>
  <c r="Q109" i="2"/>
  <c r="R109" i="2"/>
  <c r="GA109" i="2"/>
  <c r="GB109" i="2"/>
  <c r="GC109" i="2"/>
  <c r="GD109" i="2"/>
  <c r="GV109" i="2"/>
  <c r="GW109" i="2"/>
  <c r="GX109" i="2"/>
  <c r="GY109" i="2"/>
  <c r="AJ109" i="2"/>
  <c r="AK109" i="2"/>
  <c r="AL109" i="2"/>
  <c r="AM109" i="2"/>
  <c r="BS21" i="2"/>
  <c r="BF22" i="2"/>
  <c r="BG22" i="2"/>
  <c r="BH22" i="2"/>
  <c r="BE23" i="2"/>
  <c r="FE111" i="2"/>
  <c r="FF110" i="2"/>
  <c r="FG110" i="2"/>
  <c r="FH110" i="2"/>
  <c r="FI110" i="2"/>
  <c r="EJ111" i="2"/>
  <c r="EK110" i="2"/>
  <c r="EL110" i="2"/>
  <c r="EM110" i="2"/>
  <c r="EN110" i="2"/>
  <c r="DO111" i="2"/>
  <c r="DP110" i="2"/>
  <c r="DQ110" i="2"/>
  <c r="DR110" i="2"/>
  <c r="DS110" i="2"/>
  <c r="CT111" i="2"/>
  <c r="CU110" i="2"/>
  <c r="CV110" i="2"/>
  <c r="CW110" i="2"/>
  <c r="CX110" i="2"/>
  <c r="BY111" i="2"/>
  <c r="BZ110" i="2"/>
  <c r="CA110" i="2"/>
  <c r="CB110" i="2"/>
  <c r="CC110" i="2"/>
  <c r="N111" i="2"/>
  <c r="O110" i="2"/>
  <c r="P110" i="2"/>
  <c r="Q110" i="2"/>
  <c r="R110" i="2"/>
  <c r="GA110" i="2"/>
  <c r="GB110" i="2"/>
  <c r="GC110" i="2"/>
  <c r="GD110" i="2"/>
  <c r="GV110" i="2"/>
  <c r="GW110" i="2"/>
  <c r="GX110" i="2"/>
  <c r="GY110" i="2"/>
  <c r="AJ110" i="2"/>
  <c r="AK110" i="2"/>
  <c r="AL110" i="2"/>
  <c r="AM110" i="2"/>
  <c r="BS22" i="2"/>
  <c r="BE24" i="2"/>
  <c r="BF23" i="2"/>
  <c r="BG23" i="2"/>
  <c r="BH23" i="2"/>
  <c r="FE112" i="2"/>
  <c r="FF111" i="2"/>
  <c r="FG111" i="2"/>
  <c r="FH111" i="2"/>
  <c r="FI111" i="2"/>
  <c r="EJ112" i="2"/>
  <c r="EK111" i="2"/>
  <c r="EL111" i="2"/>
  <c r="EM111" i="2"/>
  <c r="EN111" i="2"/>
  <c r="DO112" i="2"/>
  <c r="DP111" i="2"/>
  <c r="DQ111" i="2"/>
  <c r="DR111" i="2"/>
  <c r="DS111" i="2"/>
  <c r="CT112" i="2"/>
  <c r="CU111" i="2"/>
  <c r="CV111" i="2"/>
  <c r="CW111" i="2"/>
  <c r="CX111" i="2"/>
  <c r="BY112" i="2"/>
  <c r="BZ111" i="2"/>
  <c r="CA111" i="2"/>
  <c r="CB111" i="2"/>
  <c r="CC111" i="2"/>
  <c r="N112" i="2"/>
  <c r="O111" i="2"/>
  <c r="P111" i="2"/>
  <c r="Q111" i="2"/>
  <c r="R111" i="2"/>
  <c r="GA111" i="2"/>
  <c r="GB111" i="2"/>
  <c r="GC111" i="2"/>
  <c r="GD111" i="2"/>
  <c r="GV111" i="2"/>
  <c r="GW111" i="2"/>
  <c r="GX111" i="2"/>
  <c r="GY111" i="2"/>
  <c r="AJ111" i="2"/>
  <c r="AK111" i="2"/>
  <c r="AL111" i="2"/>
  <c r="AM111" i="2"/>
  <c r="BE25" i="2"/>
  <c r="BS23" i="2"/>
  <c r="BF24" i="2"/>
  <c r="BG24" i="2"/>
  <c r="BH24" i="2"/>
  <c r="FE113" i="2"/>
  <c r="FF112" i="2"/>
  <c r="FG112" i="2"/>
  <c r="FH112" i="2"/>
  <c r="FI112" i="2"/>
  <c r="EJ113" i="2"/>
  <c r="EK112" i="2"/>
  <c r="EL112" i="2"/>
  <c r="EM112" i="2"/>
  <c r="EN112" i="2"/>
  <c r="DO113" i="2"/>
  <c r="DP112" i="2"/>
  <c r="DQ112" i="2"/>
  <c r="DR112" i="2"/>
  <c r="DS112" i="2"/>
  <c r="CT113" i="2"/>
  <c r="CU112" i="2"/>
  <c r="CV112" i="2"/>
  <c r="CW112" i="2"/>
  <c r="CX112" i="2"/>
  <c r="BY113" i="2"/>
  <c r="BZ112" i="2"/>
  <c r="CA112" i="2"/>
  <c r="CB112" i="2"/>
  <c r="CC112" i="2"/>
  <c r="N113" i="2"/>
  <c r="O112" i="2"/>
  <c r="P112" i="2"/>
  <c r="Q112" i="2"/>
  <c r="R112" i="2"/>
  <c r="GA112" i="2"/>
  <c r="GB112" i="2"/>
  <c r="GC112" i="2"/>
  <c r="GD112" i="2"/>
  <c r="GV112" i="2"/>
  <c r="GW112" i="2"/>
  <c r="GX112" i="2"/>
  <c r="GY112" i="2"/>
  <c r="AJ112" i="2"/>
  <c r="AK112" i="2"/>
  <c r="AL112" i="2"/>
  <c r="AM112" i="2"/>
  <c r="BS24" i="2"/>
  <c r="BE26" i="2"/>
  <c r="BF25" i="2"/>
  <c r="BG25" i="2"/>
  <c r="BH25" i="2"/>
  <c r="FE114" i="2"/>
  <c r="FF113" i="2"/>
  <c r="FG113" i="2"/>
  <c r="FH113" i="2"/>
  <c r="FI113" i="2"/>
  <c r="EJ114" i="2"/>
  <c r="EK113" i="2"/>
  <c r="EL113" i="2"/>
  <c r="EM113" i="2"/>
  <c r="EN113" i="2"/>
  <c r="DO114" i="2"/>
  <c r="DP113" i="2"/>
  <c r="DQ113" i="2"/>
  <c r="DR113" i="2"/>
  <c r="DS113" i="2"/>
  <c r="CT114" i="2"/>
  <c r="CU113" i="2"/>
  <c r="CV113" i="2"/>
  <c r="CW113" i="2"/>
  <c r="CX113" i="2"/>
  <c r="BY114" i="2"/>
  <c r="BZ113" i="2"/>
  <c r="CA113" i="2"/>
  <c r="CB113" i="2"/>
  <c r="CC113" i="2"/>
  <c r="N114" i="2"/>
  <c r="O113" i="2"/>
  <c r="P113" i="2"/>
  <c r="Q113" i="2"/>
  <c r="R113" i="2"/>
  <c r="GA113" i="2"/>
  <c r="GB113" i="2"/>
  <c r="GC113" i="2"/>
  <c r="GD113" i="2"/>
  <c r="GV113" i="2"/>
  <c r="GW113" i="2"/>
  <c r="GX113" i="2"/>
  <c r="GY113" i="2"/>
  <c r="AJ113" i="2"/>
  <c r="AK113" i="2"/>
  <c r="AL113" i="2"/>
  <c r="AM113" i="2"/>
  <c r="BE27" i="2"/>
  <c r="BS25" i="2"/>
  <c r="BF26" i="2"/>
  <c r="BG26" i="2"/>
  <c r="BH26" i="2"/>
  <c r="FE115" i="2"/>
  <c r="FF114" i="2"/>
  <c r="FG114" i="2"/>
  <c r="FH114" i="2"/>
  <c r="FI114" i="2"/>
  <c r="EJ115" i="2"/>
  <c r="EK114" i="2"/>
  <c r="EL114" i="2"/>
  <c r="EM114" i="2"/>
  <c r="EN114" i="2"/>
  <c r="DO115" i="2"/>
  <c r="DP114" i="2"/>
  <c r="DQ114" i="2"/>
  <c r="DR114" i="2"/>
  <c r="DS114" i="2"/>
  <c r="CT115" i="2"/>
  <c r="CU114" i="2"/>
  <c r="CV114" i="2"/>
  <c r="CW114" i="2"/>
  <c r="CX114" i="2"/>
  <c r="BY115" i="2"/>
  <c r="BZ114" i="2"/>
  <c r="CA114" i="2"/>
  <c r="CB114" i="2"/>
  <c r="CC114" i="2"/>
  <c r="N115" i="2"/>
  <c r="O114" i="2"/>
  <c r="P114" i="2"/>
  <c r="Q114" i="2"/>
  <c r="R114" i="2"/>
  <c r="GA114" i="2"/>
  <c r="GB114" i="2"/>
  <c r="GC114" i="2"/>
  <c r="GD114" i="2"/>
  <c r="GV114" i="2"/>
  <c r="GW114" i="2"/>
  <c r="GX114" i="2"/>
  <c r="GY114" i="2"/>
  <c r="AJ114" i="2"/>
  <c r="AK114" i="2"/>
  <c r="AL114" i="2"/>
  <c r="AM114" i="2"/>
  <c r="BS26" i="2"/>
  <c r="BE28" i="2"/>
  <c r="BF27" i="2"/>
  <c r="BG27" i="2"/>
  <c r="BH27" i="2"/>
  <c r="FE116" i="2"/>
  <c r="FF115" i="2"/>
  <c r="FG115" i="2"/>
  <c r="FH115" i="2"/>
  <c r="FI115" i="2"/>
  <c r="EJ116" i="2"/>
  <c r="EK115" i="2"/>
  <c r="EL115" i="2"/>
  <c r="EM115" i="2"/>
  <c r="EN115" i="2"/>
  <c r="DO116" i="2"/>
  <c r="DP115" i="2"/>
  <c r="DQ115" i="2"/>
  <c r="DR115" i="2"/>
  <c r="DS115" i="2"/>
  <c r="CT116" i="2"/>
  <c r="CU115" i="2"/>
  <c r="CV115" i="2"/>
  <c r="CW115" i="2"/>
  <c r="CX115" i="2"/>
  <c r="BY116" i="2"/>
  <c r="BZ115" i="2"/>
  <c r="CA115" i="2"/>
  <c r="CB115" i="2"/>
  <c r="CC115" i="2"/>
  <c r="N116" i="2"/>
  <c r="O115" i="2"/>
  <c r="P115" i="2"/>
  <c r="Q115" i="2"/>
  <c r="R115" i="2"/>
  <c r="GA115" i="2"/>
  <c r="GB115" i="2"/>
  <c r="GC115" i="2"/>
  <c r="GD115" i="2"/>
  <c r="GV115" i="2"/>
  <c r="GW115" i="2"/>
  <c r="GX115" i="2"/>
  <c r="GY115" i="2"/>
  <c r="AJ115" i="2"/>
  <c r="AK115" i="2"/>
  <c r="AL115" i="2"/>
  <c r="AM115" i="2"/>
  <c r="BE29" i="2"/>
  <c r="BS27" i="2"/>
  <c r="BF28" i="2"/>
  <c r="BG28" i="2"/>
  <c r="BH28" i="2"/>
  <c r="FE117" i="2"/>
  <c r="FF116" i="2"/>
  <c r="FG116" i="2"/>
  <c r="FH116" i="2"/>
  <c r="FI116" i="2"/>
  <c r="EJ117" i="2"/>
  <c r="EK116" i="2"/>
  <c r="EL116" i="2"/>
  <c r="EM116" i="2"/>
  <c r="EN116" i="2"/>
  <c r="DO117" i="2"/>
  <c r="DP116" i="2"/>
  <c r="DQ116" i="2"/>
  <c r="DR116" i="2"/>
  <c r="DS116" i="2"/>
  <c r="CT117" i="2"/>
  <c r="CU116" i="2"/>
  <c r="CV116" i="2"/>
  <c r="CW116" i="2"/>
  <c r="CX116" i="2"/>
  <c r="BY117" i="2"/>
  <c r="BZ116" i="2"/>
  <c r="CA116" i="2"/>
  <c r="CB116" i="2"/>
  <c r="CC116" i="2"/>
  <c r="N117" i="2"/>
  <c r="O116" i="2"/>
  <c r="P116" i="2"/>
  <c r="Q116" i="2"/>
  <c r="R116" i="2"/>
  <c r="GA116" i="2"/>
  <c r="GB116" i="2"/>
  <c r="GC116" i="2"/>
  <c r="GD116" i="2"/>
  <c r="GV116" i="2"/>
  <c r="GW116" i="2"/>
  <c r="GX116" i="2"/>
  <c r="GY116" i="2"/>
  <c r="AJ116" i="2"/>
  <c r="AK116" i="2"/>
  <c r="AL116" i="2"/>
  <c r="AM116" i="2"/>
  <c r="BS28" i="2"/>
  <c r="BE30" i="2"/>
  <c r="BF29" i="2"/>
  <c r="BG29" i="2"/>
  <c r="BH29" i="2"/>
  <c r="FE118" i="2"/>
  <c r="FF117" i="2"/>
  <c r="FG117" i="2"/>
  <c r="FH117" i="2"/>
  <c r="FI117" i="2"/>
  <c r="EJ118" i="2"/>
  <c r="EK117" i="2"/>
  <c r="EL117" i="2"/>
  <c r="EM117" i="2"/>
  <c r="EN117" i="2"/>
  <c r="DO118" i="2"/>
  <c r="DP117" i="2"/>
  <c r="DQ117" i="2"/>
  <c r="DR117" i="2"/>
  <c r="DS117" i="2"/>
  <c r="CT118" i="2"/>
  <c r="CU117" i="2"/>
  <c r="CV117" i="2"/>
  <c r="CW117" i="2"/>
  <c r="CX117" i="2"/>
  <c r="BY118" i="2"/>
  <c r="BZ117" i="2"/>
  <c r="CA117" i="2"/>
  <c r="CB117" i="2"/>
  <c r="CC117" i="2"/>
  <c r="N118" i="2"/>
  <c r="O117" i="2"/>
  <c r="P117" i="2"/>
  <c r="Q117" i="2"/>
  <c r="R117" i="2"/>
  <c r="GA117" i="2"/>
  <c r="GB117" i="2"/>
  <c r="GC117" i="2"/>
  <c r="GD117" i="2"/>
  <c r="GV117" i="2"/>
  <c r="GW117" i="2"/>
  <c r="GX117" i="2"/>
  <c r="GY117" i="2"/>
  <c r="AJ117" i="2"/>
  <c r="AK117" i="2"/>
  <c r="AL117" i="2"/>
  <c r="AM117" i="2"/>
  <c r="BF30" i="2"/>
  <c r="BG30" i="2"/>
  <c r="BH30" i="2"/>
  <c r="BE31" i="2"/>
  <c r="BS29" i="2"/>
  <c r="FE119" i="2"/>
  <c r="FF118" i="2"/>
  <c r="FG118" i="2"/>
  <c r="FH118" i="2"/>
  <c r="FI118" i="2"/>
  <c r="EJ119" i="2"/>
  <c r="EK118" i="2"/>
  <c r="EL118" i="2"/>
  <c r="EM118" i="2"/>
  <c r="EN118" i="2"/>
  <c r="DO119" i="2"/>
  <c r="DP118" i="2"/>
  <c r="DQ118" i="2"/>
  <c r="DR118" i="2"/>
  <c r="DS118" i="2"/>
  <c r="CT119" i="2"/>
  <c r="CU118" i="2"/>
  <c r="CV118" i="2"/>
  <c r="CW118" i="2"/>
  <c r="CX118" i="2"/>
  <c r="BY119" i="2"/>
  <c r="BZ118" i="2"/>
  <c r="CA118" i="2"/>
  <c r="CB118" i="2"/>
  <c r="CC118" i="2"/>
  <c r="N119" i="2"/>
  <c r="O118" i="2"/>
  <c r="P118" i="2"/>
  <c r="Q118" i="2"/>
  <c r="R118" i="2"/>
  <c r="GA118" i="2"/>
  <c r="GB118" i="2"/>
  <c r="GC118" i="2"/>
  <c r="GD118" i="2"/>
  <c r="GV118" i="2"/>
  <c r="GW118" i="2"/>
  <c r="GX118" i="2"/>
  <c r="GY118" i="2"/>
  <c r="AJ118" i="2"/>
  <c r="AK118" i="2"/>
  <c r="AL118" i="2"/>
  <c r="AM118" i="2"/>
  <c r="BF31" i="2"/>
  <c r="BG31" i="2"/>
  <c r="BH31" i="2"/>
  <c r="BS30" i="2"/>
  <c r="BE32" i="2"/>
  <c r="FE120" i="2"/>
  <c r="FF119" i="2"/>
  <c r="FG119" i="2"/>
  <c r="FH119" i="2"/>
  <c r="FI119" i="2"/>
  <c r="EJ120" i="2"/>
  <c r="EK119" i="2"/>
  <c r="EL119" i="2"/>
  <c r="EM119" i="2"/>
  <c r="EN119" i="2"/>
  <c r="DO120" i="2"/>
  <c r="DP119" i="2"/>
  <c r="DQ119" i="2"/>
  <c r="DR119" i="2"/>
  <c r="DS119" i="2"/>
  <c r="CT120" i="2"/>
  <c r="CU119" i="2"/>
  <c r="CV119" i="2"/>
  <c r="CW119" i="2"/>
  <c r="CX119" i="2"/>
  <c r="BY120" i="2"/>
  <c r="BZ119" i="2"/>
  <c r="CA119" i="2"/>
  <c r="CB119" i="2"/>
  <c r="CC119" i="2"/>
  <c r="N120" i="2"/>
  <c r="O119" i="2"/>
  <c r="P119" i="2"/>
  <c r="Q119" i="2"/>
  <c r="R119" i="2"/>
  <c r="GA119" i="2"/>
  <c r="GB119" i="2"/>
  <c r="GC119" i="2"/>
  <c r="GD119" i="2"/>
  <c r="GV119" i="2"/>
  <c r="GW119" i="2"/>
  <c r="GX119" i="2"/>
  <c r="GY119" i="2"/>
  <c r="AJ119" i="2"/>
  <c r="AK119" i="2"/>
  <c r="AL119" i="2"/>
  <c r="AM119" i="2"/>
  <c r="BF32" i="2"/>
  <c r="BG32" i="2"/>
  <c r="BH32" i="2"/>
  <c r="BE33" i="2"/>
  <c r="BS31" i="2"/>
  <c r="FE121" i="2"/>
  <c r="FF120" i="2"/>
  <c r="FG120" i="2"/>
  <c r="FH120" i="2"/>
  <c r="FI120" i="2"/>
  <c r="EJ121" i="2"/>
  <c r="EK120" i="2"/>
  <c r="EL120" i="2"/>
  <c r="EM120" i="2"/>
  <c r="EN120" i="2"/>
  <c r="DO121" i="2"/>
  <c r="DP120" i="2"/>
  <c r="DQ120" i="2"/>
  <c r="DR120" i="2"/>
  <c r="DS120" i="2"/>
  <c r="CT121" i="2"/>
  <c r="CU120" i="2"/>
  <c r="CV120" i="2"/>
  <c r="CW120" i="2"/>
  <c r="CX120" i="2"/>
  <c r="BY121" i="2"/>
  <c r="BZ120" i="2"/>
  <c r="CA120" i="2"/>
  <c r="CB120" i="2"/>
  <c r="CC120" i="2"/>
  <c r="N121" i="2"/>
  <c r="O120" i="2"/>
  <c r="P120" i="2"/>
  <c r="Q120" i="2"/>
  <c r="R120" i="2"/>
  <c r="GA120" i="2"/>
  <c r="GB120" i="2"/>
  <c r="GC120" i="2"/>
  <c r="GD120" i="2"/>
  <c r="GV120" i="2"/>
  <c r="GW120" i="2"/>
  <c r="GX120" i="2"/>
  <c r="GY120" i="2"/>
  <c r="AJ120" i="2"/>
  <c r="AK120" i="2"/>
  <c r="AL120" i="2"/>
  <c r="AM120" i="2"/>
  <c r="BS32" i="2"/>
  <c r="BE34" i="2"/>
  <c r="BF33" i="2"/>
  <c r="BG33" i="2"/>
  <c r="BH33" i="2"/>
  <c r="BJ3" i="2"/>
  <c r="FE122" i="2"/>
  <c r="FF121" i="2"/>
  <c r="FG121" i="2"/>
  <c r="FH121" i="2"/>
  <c r="FI121" i="2"/>
  <c r="EJ122" i="2"/>
  <c r="EK121" i="2"/>
  <c r="EL121" i="2"/>
  <c r="EM121" i="2"/>
  <c r="EN121" i="2"/>
  <c r="DO122" i="2"/>
  <c r="DP121" i="2"/>
  <c r="DQ121" i="2"/>
  <c r="DR121" i="2"/>
  <c r="DS121" i="2"/>
  <c r="CT122" i="2"/>
  <c r="CU121" i="2"/>
  <c r="CV121" i="2"/>
  <c r="CW121" i="2"/>
  <c r="CX121" i="2"/>
  <c r="BY122" i="2"/>
  <c r="BZ121" i="2"/>
  <c r="CA121" i="2"/>
  <c r="CB121" i="2"/>
  <c r="CC121" i="2"/>
  <c r="N122" i="2"/>
  <c r="O121" i="2"/>
  <c r="P121" i="2"/>
  <c r="Q121" i="2"/>
  <c r="R121" i="2"/>
  <c r="GA121" i="2"/>
  <c r="GB121" i="2"/>
  <c r="GC121" i="2"/>
  <c r="GD121" i="2"/>
  <c r="GV121" i="2"/>
  <c r="GW121" i="2"/>
  <c r="GX121" i="2"/>
  <c r="GY121" i="2"/>
  <c r="AJ121" i="2"/>
  <c r="AK121" i="2"/>
  <c r="AL121" i="2"/>
  <c r="AM121" i="2"/>
  <c r="D8" i="4"/>
  <c r="BF34" i="2"/>
  <c r="BG34" i="2"/>
  <c r="BH34" i="2"/>
  <c r="BE35" i="2"/>
  <c r="BS33" i="2"/>
  <c r="H8" i="4"/>
  <c r="H16" i="4"/>
  <c r="FE123" i="2"/>
  <c r="FF122" i="2"/>
  <c r="FG122" i="2"/>
  <c r="FH122" i="2"/>
  <c r="FI122" i="2"/>
  <c r="EJ123" i="2"/>
  <c r="EK122" i="2"/>
  <c r="EL122" i="2"/>
  <c r="EM122" i="2"/>
  <c r="EN122" i="2"/>
  <c r="DO123" i="2"/>
  <c r="DP122" i="2"/>
  <c r="DQ122" i="2"/>
  <c r="DR122" i="2"/>
  <c r="DS122" i="2"/>
  <c r="CT123" i="2"/>
  <c r="CU122" i="2"/>
  <c r="CV122" i="2"/>
  <c r="CW122" i="2"/>
  <c r="CX122" i="2"/>
  <c r="BY123" i="2"/>
  <c r="BZ122" i="2"/>
  <c r="CA122" i="2"/>
  <c r="CB122" i="2"/>
  <c r="CC122" i="2"/>
  <c r="N123" i="2"/>
  <c r="O122" i="2"/>
  <c r="P122" i="2"/>
  <c r="Q122" i="2"/>
  <c r="R122" i="2"/>
  <c r="GA122" i="2"/>
  <c r="GB122" i="2"/>
  <c r="GC122" i="2"/>
  <c r="GD122" i="2"/>
  <c r="GV122" i="2"/>
  <c r="GW122" i="2"/>
  <c r="GX122" i="2"/>
  <c r="GY122" i="2"/>
  <c r="AJ122" i="2"/>
  <c r="AK122" i="2"/>
  <c r="AL122" i="2"/>
  <c r="AM122" i="2"/>
  <c r="I8" i="4"/>
  <c r="BS34" i="2"/>
  <c r="BE36" i="2"/>
  <c r="BF35" i="2"/>
  <c r="BG35" i="2"/>
  <c r="BH35" i="2"/>
  <c r="FE124" i="2"/>
  <c r="FF123" i="2"/>
  <c r="FG123" i="2"/>
  <c r="FH123" i="2"/>
  <c r="FI123" i="2"/>
  <c r="EJ124" i="2"/>
  <c r="EK123" i="2"/>
  <c r="EL123" i="2"/>
  <c r="EM123" i="2"/>
  <c r="EN123" i="2"/>
  <c r="DO124" i="2"/>
  <c r="DP123" i="2"/>
  <c r="DQ123" i="2"/>
  <c r="DR123" i="2"/>
  <c r="DS123" i="2"/>
  <c r="CT124" i="2"/>
  <c r="CU123" i="2"/>
  <c r="CV123" i="2"/>
  <c r="CW123" i="2"/>
  <c r="CX123" i="2"/>
  <c r="BY124" i="2"/>
  <c r="BZ123" i="2"/>
  <c r="CA123" i="2"/>
  <c r="CB123" i="2"/>
  <c r="CC123" i="2"/>
  <c r="N124" i="2"/>
  <c r="O123" i="2"/>
  <c r="P123" i="2"/>
  <c r="Q123" i="2"/>
  <c r="R123" i="2"/>
  <c r="GA123" i="2"/>
  <c r="GB123" i="2"/>
  <c r="GC123" i="2"/>
  <c r="GD123" i="2"/>
  <c r="GV123" i="2"/>
  <c r="GW123" i="2"/>
  <c r="GX123" i="2"/>
  <c r="GY123" i="2"/>
  <c r="AJ123" i="2"/>
  <c r="AK123" i="2"/>
  <c r="AL123" i="2"/>
  <c r="AM123" i="2"/>
  <c r="I16" i="4"/>
  <c r="BE37" i="2"/>
  <c r="BS35" i="2"/>
  <c r="BF36" i="2"/>
  <c r="BG36" i="2"/>
  <c r="BH36" i="2"/>
  <c r="FE125" i="2"/>
  <c r="FF124" i="2"/>
  <c r="FG124" i="2"/>
  <c r="FH124" i="2"/>
  <c r="FI124" i="2"/>
  <c r="EJ125" i="2"/>
  <c r="EK124" i="2"/>
  <c r="EL124" i="2"/>
  <c r="EM124" i="2"/>
  <c r="EN124" i="2"/>
  <c r="DO125" i="2"/>
  <c r="DP124" i="2"/>
  <c r="DQ124" i="2"/>
  <c r="DR124" i="2"/>
  <c r="DS124" i="2"/>
  <c r="CT125" i="2"/>
  <c r="CU124" i="2"/>
  <c r="CV124" i="2"/>
  <c r="CW124" i="2"/>
  <c r="CX124" i="2"/>
  <c r="BY125" i="2"/>
  <c r="BZ124" i="2"/>
  <c r="CA124" i="2"/>
  <c r="CB124" i="2"/>
  <c r="CC124" i="2"/>
  <c r="N125" i="2"/>
  <c r="O124" i="2"/>
  <c r="P124" i="2"/>
  <c r="Q124" i="2"/>
  <c r="R124" i="2"/>
  <c r="GA124" i="2"/>
  <c r="GB124" i="2"/>
  <c r="GC124" i="2"/>
  <c r="GD124" i="2"/>
  <c r="GV124" i="2"/>
  <c r="GW124" i="2"/>
  <c r="GX124" i="2"/>
  <c r="GY124" i="2"/>
  <c r="AJ124" i="2"/>
  <c r="AK124" i="2"/>
  <c r="AL124" i="2"/>
  <c r="AM124" i="2"/>
  <c r="BS36" i="2"/>
  <c r="BE38" i="2"/>
  <c r="BF37" i="2"/>
  <c r="BG37" i="2"/>
  <c r="BH37" i="2"/>
  <c r="FE126" i="2"/>
  <c r="FF125" i="2"/>
  <c r="FG125" i="2"/>
  <c r="FH125" i="2"/>
  <c r="FI125" i="2"/>
  <c r="EJ126" i="2"/>
  <c r="EK125" i="2"/>
  <c r="EL125" i="2"/>
  <c r="EM125" i="2"/>
  <c r="EN125" i="2"/>
  <c r="DO126" i="2"/>
  <c r="DP125" i="2"/>
  <c r="DQ125" i="2"/>
  <c r="DR125" i="2"/>
  <c r="DS125" i="2"/>
  <c r="CT126" i="2"/>
  <c r="CU125" i="2"/>
  <c r="CV125" i="2"/>
  <c r="CW125" i="2"/>
  <c r="CX125" i="2"/>
  <c r="BY126" i="2"/>
  <c r="BZ125" i="2"/>
  <c r="CA125" i="2"/>
  <c r="CB125" i="2"/>
  <c r="CC125" i="2"/>
  <c r="N126" i="2"/>
  <c r="O125" i="2"/>
  <c r="P125" i="2"/>
  <c r="Q125" i="2"/>
  <c r="R125" i="2"/>
  <c r="GA125" i="2"/>
  <c r="GB125" i="2"/>
  <c r="GC125" i="2"/>
  <c r="GD125" i="2"/>
  <c r="GV125" i="2"/>
  <c r="GW125" i="2"/>
  <c r="GX125" i="2"/>
  <c r="GY125" i="2"/>
  <c r="AJ125" i="2"/>
  <c r="AK125" i="2"/>
  <c r="AL125" i="2"/>
  <c r="AM125" i="2"/>
  <c r="BS37" i="2"/>
  <c r="BE39" i="2"/>
  <c r="BF38" i="2"/>
  <c r="BG38" i="2"/>
  <c r="BH38" i="2"/>
  <c r="FE127" i="2"/>
  <c r="FF126" i="2"/>
  <c r="FG126" i="2"/>
  <c r="FH126" i="2"/>
  <c r="FI126" i="2"/>
  <c r="EJ127" i="2"/>
  <c r="EK126" i="2"/>
  <c r="EL126" i="2"/>
  <c r="EM126" i="2"/>
  <c r="EN126" i="2"/>
  <c r="DO127" i="2"/>
  <c r="DP126" i="2"/>
  <c r="DQ126" i="2"/>
  <c r="DR126" i="2"/>
  <c r="DS126" i="2"/>
  <c r="CT127" i="2"/>
  <c r="CU126" i="2"/>
  <c r="CV126" i="2"/>
  <c r="CW126" i="2"/>
  <c r="CX126" i="2"/>
  <c r="BY127" i="2"/>
  <c r="BZ126" i="2"/>
  <c r="CA126" i="2"/>
  <c r="CB126" i="2"/>
  <c r="CC126" i="2"/>
  <c r="N127" i="2"/>
  <c r="O126" i="2"/>
  <c r="P126" i="2"/>
  <c r="Q126" i="2"/>
  <c r="R126" i="2"/>
  <c r="GA126" i="2"/>
  <c r="GB126" i="2"/>
  <c r="GC126" i="2"/>
  <c r="GD126" i="2"/>
  <c r="GV126" i="2"/>
  <c r="GW126" i="2"/>
  <c r="GX126" i="2"/>
  <c r="GY126" i="2"/>
  <c r="AJ126" i="2"/>
  <c r="AK126" i="2"/>
  <c r="AL126" i="2"/>
  <c r="AM126" i="2"/>
  <c r="BS38" i="2"/>
  <c r="BE40" i="2"/>
  <c r="BF39" i="2"/>
  <c r="BG39" i="2"/>
  <c r="BH39" i="2"/>
  <c r="FE128" i="2"/>
  <c r="FF127" i="2"/>
  <c r="FG127" i="2"/>
  <c r="FH127" i="2"/>
  <c r="FI127" i="2"/>
  <c r="EJ128" i="2"/>
  <c r="EK127" i="2"/>
  <c r="EL127" i="2"/>
  <c r="EM127" i="2"/>
  <c r="EN127" i="2"/>
  <c r="DO128" i="2"/>
  <c r="DP127" i="2"/>
  <c r="DQ127" i="2"/>
  <c r="DR127" i="2"/>
  <c r="DS127" i="2"/>
  <c r="CT128" i="2"/>
  <c r="CU127" i="2"/>
  <c r="CV127" i="2"/>
  <c r="CW127" i="2"/>
  <c r="CX127" i="2"/>
  <c r="BY128" i="2"/>
  <c r="BZ127" i="2"/>
  <c r="CA127" i="2"/>
  <c r="CB127" i="2"/>
  <c r="CC127" i="2"/>
  <c r="N128" i="2"/>
  <c r="O127" i="2"/>
  <c r="P127" i="2"/>
  <c r="Q127" i="2"/>
  <c r="R127" i="2"/>
  <c r="GA127" i="2"/>
  <c r="GB127" i="2"/>
  <c r="GC127" i="2"/>
  <c r="GD127" i="2"/>
  <c r="GV127" i="2"/>
  <c r="GW127" i="2"/>
  <c r="GX127" i="2"/>
  <c r="GY127" i="2"/>
  <c r="AJ127" i="2"/>
  <c r="AK127" i="2"/>
  <c r="AL127" i="2"/>
  <c r="AM127" i="2"/>
  <c r="BS39" i="2"/>
  <c r="BE41" i="2"/>
  <c r="BF40" i="2"/>
  <c r="BG40" i="2"/>
  <c r="BH40" i="2"/>
  <c r="FE129" i="2"/>
  <c r="FF128" i="2"/>
  <c r="FG128" i="2"/>
  <c r="FH128" i="2"/>
  <c r="FI128" i="2"/>
  <c r="EJ129" i="2"/>
  <c r="EK128" i="2"/>
  <c r="EL128" i="2"/>
  <c r="EM128" i="2"/>
  <c r="EN128" i="2"/>
  <c r="DO129" i="2"/>
  <c r="DP128" i="2"/>
  <c r="DQ128" i="2"/>
  <c r="DR128" i="2"/>
  <c r="DS128" i="2"/>
  <c r="CT129" i="2"/>
  <c r="CU128" i="2"/>
  <c r="CV128" i="2"/>
  <c r="CW128" i="2"/>
  <c r="CX128" i="2"/>
  <c r="BY129" i="2"/>
  <c r="BZ128" i="2"/>
  <c r="CA128" i="2"/>
  <c r="CB128" i="2"/>
  <c r="CC128" i="2"/>
  <c r="N129" i="2"/>
  <c r="O128" i="2"/>
  <c r="P128" i="2"/>
  <c r="Q128" i="2"/>
  <c r="R128" i="2"/>
  <c r="GA128" i="2"/>
  <c r="GB128" i="2"/>
  <c r="GC128" i="2"/>
  <c r="GD128" i="2"/>
  <c r="GV128" i="2"/>
  <c r="GW128" i="2"/>
  <c r="GX128" i="2"/>
  <c r="GY128" i="2"/>
  <c r="AJ128" i="2"/>
  <c r="AK128" i="2"/>
  <c r="AL128" i="2"/>
  <c r="AM128" i="2"/>
  <c r="BS40" i="2"/>
  <c r="BE42" i="2"/>
  <c r="BF41" i="2"/>
  <c r="BG41" i="2"/>
  <c r="BH41" i="2"/>
  <c r="FE130" i="2"/>
  <c r="FF129" i="2"/>
  <c r="FG129" i="2"/>
  <c r="FH129" i="2"/>
  <c r="FI129" i="2"/>
  <c r="EJ130" i="2"/>
  <c r="EK129" i="2"/>
  <c r="EL129" i="2"/>
  <c r="EM129" i="2"/>
  <c r="EN129" i="2"/>
  <c r="DO130" i="2"/>
  <c r="DP129" i="2"/>
  <c r="DQ129" i="2"/>
  <c r="DR129" i="2"/>
  <c r="DS129" i="2"/>
  <c r="CT130" i="2"/>
  <c r="CU129" i="2"/>
  <c r="CV129" i="2"/>
  <c r="CW129" i="2"/>
  <c r="CX129" i="2"/>
  <c r="BY130" i="2"/>
  <c r="BZ129" i="2"/>
  <c r="CA129" i="2"/>
  <c r="CB129" i="2"/>
  <c r="CC129" i="2"/>
  <c r="N130" i="2"/>
  <c r="O129" i="2"/>
  <c r="P129" i="2"/>
  <c r="Q129" i="2"/>
  <c r="R129" i="2"/>
  <c r="GA129" i="2"/>
  <c r="GB129" i="2"/>
  <c r="GC129" i="2"/>
  <c r="GD129" i="2"/>
  <c r="GV129" i="2"/>
  <c r="GW129" i="2"/>
  <c r="GX129" i="2"/>
  <c r="GY129" i="2"/>
  <c r="AJ129" i="2"/>
  <c r="AK129" i="2"/>
  <c r="AL129" i="2"/>
  <c r="AM129" i="2"/>
  <c r="BS41" i="2"/>
  <c r="BE43" i="2"/>
  <c r="BF42" i="2"/>
  <c r="BG42" i="2"/>
  <c r="BH42" i="2"/>
  <c r="FE131" i="2"/>
  <c r="FF130" i="2"/>
  <c r="FG130" i="2"/>
  <c r="FH130" i="2"/>
  <c r="FI130" i="2"/>
  <c r="EJ131" i="2"/>
  <c r="EK130" i="2"/>
  <c r="EL130" i="2"/>
  <c r="EM130" i="2"/>
  <c r="EN130" i="2"/>
  <c r="DO131" i="2"/>
  <c r="DP130" i="2"/>
  <c r="DQ130" i="2"/>
  <c r="DR130" i="2"/>
  <c r="DS130" i="2"/>
  <c r="CT131" i="2"/>
  <c r="CU130" i="2"/>
  <c r="CV130" i="2"/>
  <c r="CW130" i="2"/>
  <c r="CX130" i="2"/>
  <c r="BY131" i="2"/>
  <c r="BZ130" i="2"/>
  <c r="CA130" i="2"/>
  <c r="CB130" i="2"/>
  <c r="CC130" i="2"/>
  <c r="N131" i="2"/>
  <c r="O130" i="2"/>
  <c r="P130" i="2"/>
  <c r="Q130" i="2"/>
  <c r="R130" i="2"/>
  <c r="GA130" i="2"/>
  <c r="GB130" i="2"/>
  <c r="GC130" i="2"/>
  <c r="GD130" i="2"/>
  <c r="GV130" i="2"/>
  <c r="GW130" i="2"/>
  <c r="GX130" i="2"/>
  <c r="GY130" i="2"/>
  <c r="AJ130" i="2"/>
  <c r="AK130" i="2"/>
  <c r="AL130" i="2"/>
  <c r="AM130" i="2"/>
  <c r="BS42" i="2"/>
  <c r="BE44" i="2"/>
  <c r="BF43" i="2"/>
  <c r="BG43" i="2"/>
  <c r="BH43" i="2"/>
  <c r="FE132" i="2"/>
  <c r="FF131" i="2"/>
  <c r="FG131" i="2"/>
  <c r="FH131" i="2"/>
  <c r="FI131" i="2"/>
  <c r="EJ132" i="2"/>
  <c r="EK131" i="2"/>
  <c r="EL131" i="2"/>
  <c r="EM131" i="2"/>
  <c r="EN131" i="2"/>
  <c r="DO132" i="2"/>
  <c r="DP131" i="2"/>
  <c r="DQ131" i="2"/>
  <c r="DR131" i="2"/>
  <c r="DS131" i="2"/>
  <c r="CT132" i="2"/>
  <c r="CU131" i="2"/>
  <c r="CV131" i="2"/>
  <c r="CW131" i="2"/>
  <c r="CX131" i="2"/>
  <c r="BY132" i="2"/>
  <c r="BZ131" i="2"/>
  <c r="CA131" i="2"/>
  <c r="CB131" i="2"/>
  <c r="CC131" i="2"/>
  <c r="N132" i="2"/>
  <c r="O131" i="2"/>
  <c r="P131" i="2"/>
  <c r="Q131" i="2"/>
  <c r="R131" i="2"/>
  <c r="GA131" i="2"/>
  <c r="GB131" i="2"/>
  <c r="GC131" i="2"/>
  <c r="GD131" i="2"/>
  <c r="GV131" i="2"/>
  <c r="GW131" i="2"/>
  <c r="GX131" i="2"/>
  <c r="GY131" i="2"/>
  <c r="AJ131" i="2"/>
  <c r="AK131" i="2"/>
  <c r="AL131" i="2"/>
  <c r="AM131" i="2"/>
  <c r="BS43" i="2"/>
  <c r="BE45" i="2"/>
  <c r="BF44" i="2"/>
  <c r="BG44" i="2"/>
  <c r="BH44" i="2"/>
  <c r="FE133" i="2"/>
  <c r="FF132" i="2"/>
  <c r="FG132" i="2"/>
  <c r="FH132" i="2"/>
  <c r="FI132" i="2"/>
  <c r="EJ133" i="2"/>
  <c r="EK132" i="2"/>
  <c r="EL132" i="2"/>
  <c r="EM132" i="2"/>
  <c r="EN132" i="2"/>
  <c r="DO133" i="2"/>
  <c r="DP132" i="2"/>
  <c r="DQ132" i="2"/>
  <c r="DR132" i="2"/>
  <c r="DS132" i="2"/>
  <c r="CT133" i="2"/>
  <c r="CU132" i="2"/>
  <c r="CV132" i="2"/>
  <c r="CW132" i="2"/>
  <c r="CX132" i="2"/>
  <c r="BY133" i="2"/>
  <c r="BZ132" i="2"/>
  <c r="CA132" i="2"/>
  <c r="CB132" i="2"/>
  <c r="CC132" i="2"/>
  <c r="N133" i="2"/>
  <c r="O132" i="2"/>
  <c r="P132" i="2"/>
  <c r="Q132" i="2"/>
  <c r="R132" i="2"/>
  <c r="GA132" i="2"/>
  <c r="GB132" i="2"/>
  <c r="GC132" i="2"/>
  <c r="GD132" i="2"/>
  <c r="GV132" i="2"/>
  <c r="GW132" i="2"/>
  <c r="GX132" i="2"/>
  <c r="GY132" i="2"/>
  <c r="AJ132" i="2"/>
  <c r="AK132" i="2"/>
  <c r="AL132" i="2"/>
  <c r="AM132" i="2"/>
  <c r="BS44" i="2"/>
  <c r="BE46" i="2"/>
  <c r="BF45" i="2"/>
  <c r="BG45" i="2"/>
  <c r="BH45" i="2"/>
  <c r="FE134" i="2"/>
  <c r="FF133" i="2"/>
  <c r="FG133" i="2"/>
  <c r="FH133" i="2"/>
  <c r="FI133" i="2"/>
  <c r="EJ134" i="2"/>
  <c r="EK133" i="2"/>
  <c r="EL133" i="2"/>
  <c r="EM133" i="2"/>
  <c r="EN133" i="2"/>
  <c r="DO134" i="2"/>
  <c r="DP133" i="2"/>
  <c r="DQ133" i="2"/>
  <c r="DR133" i="2"/>
  <c r="DS133" i="2"/>
  <c r="CT134" i="2"/>
  <c r="CU133" i="2"/>
  <c r="CV133" i="2"/>
  <c r="CW133" i="2"/>
  <c r="CX133" i="2"/>
  <c r="BY134" i="2"/>
  <c r="BZ133" i="2"/>
  <c r="CA133" i="2"/>
  <c r="CB133" i="2"/>
  <c r="CC133" i="2"/>
  <c r="N134" i="2"/>
  <c r="O133" i="2"/>
  <c r="P133" i="2"/>
  <c r="Q133" i="2"/>
  <c r="R133" i="2"/>
  <c r="GA133" i="2"/>
  <c r="GB133" i="2"/>
  <c r="GC133" i="2"/>
  <c r="GD133" i="2"/>
  <c r="GV133" i="2"/>
  <c r="GW133" i="2"/>
  <c r="GX133" i="2"/>
  <c r="GY133" i="2"/>
  <c r="AJ133" i="2"/>
  <c r="AK133" i="2"/>
  <c r="AL133" i="2"/>
  <c r="AM133" i="2"/>
  <c r="BS45" i="2"/>
  <c r="BE47" i="2"/>
  <c r="BF46" i="2"/>
  <c r="BG46" i="2"/>
  <c r="BH46" i="2"/>
  <c r="FE135" i="2"/>
  <c r="FF134" i="2"/>
  <c r="FG134" i="2"/>
  <c r="FH134" i="2"/>
  <c r="FI134" i="2"/>
  <c r="EJ135" i="2"/>
  <c r="EK134" i="2"/>
  <c r="EL134" i="2"/>
  <c r="EM134" i="2"/>
  <c r="EN134" i="2"/>
  <c r="DO135" i="2"/>
  <c r="DP134" i="2"/>
  <c r="DQ134" i="2"/>
  <c r="DR134" i="2"/>
  <c r="DS134" i="2"/>
  <c r="CT135" i="2"/>
  <c r="CU134" i="2"/>
  <c r="CV134" i="2"/>
  <c r="CW134" i="2"/>
  <c r="CX134" i="2"/>
  <c r="BY135" i="2"/>
  <c r="BZ134" i="2"/>
  <c r="CA134" i="2"/>
  <c r="CB134" i="2"/>
  <c r="CC134" i="2"/>
  <c r="N135" i="2"/>
  <c r="O134" i="2"/>
  <c r="P134" i="2"/>
  <c r="Q134" i="2"/>
  <c r="R134" i="2"/>
  <c r="GA134" i="2"/>
  <c r="GB134" i="2"/>
  <c r="GC134" i="2"/>
  <c r="GD134" i="2"/>
  <c r="GV134" i="2"/>
  <c r="GW134" i="2"/>
  <c r="GX134" i="2"/>
  <c r="GY134" i="2"/>
  <c r="AJ134" i="2"/>
  <c r="AK134" i="2"/>
  <c r="AL134" i="2"/>
  <c r="AM134" i="2"/>
  <c r="BS46" i="2"/>
  <c r="BE48" i="2"/>
  <c r="BF47" i="2"/>
  <c r="BG47" i="2"/>
  <c r="BH47" i="2"/>
  <c r="FE136" i="2"/>
  <c r="FF135" i="2"/>
  <c r="FG135" i="2"/>
  <c r="FH135" i="2"/>
  <c r="FI135" i="2"/>
  <c r="EJ136" i="2"/>
  <c r="EK135" i="2"/>
  <c r="EL135" i="2"/>
  <c r="EM135" i="2"/>
  <c r="EN135" i="2"/>
  <c r="DO136" i="2"/>
  <c r="DP135" i="2"/>
  <c r="DQ135" i="2"/>
  <c r="DR135" i="2"/>
  <c r="DS135" i="2"/>
  <c r="CT136" i="2"/>
  <c r="CU135" i="2"/>
  <c r="CV135" i="2"/>
  <c r="CW135" i="2"/>
  <c r="CX135" i="2"/>
  <c r="BY136" i="2"/>
  <c r="BZ135" i="2"/>
  <c r="CA135" i="2"/>
  <c r="CB135" i="2"/>
  <c r="CC135" i="2"/>
  <c r="N136" i="2"/>
  <c r="O135" i="2"/>
  <c r="P135" i="2"/>
  <c r="Q135" i="2"/>
  <c r="R135" i="2"/>
  <c r="GA135" i="2"/>
  <c r="GB135" i="2"/>
  <c r="GC135" i="2"/>
  <c r="GD135" i="2"/>
  <c r="GV135" i="2"/>
  <c r="GW135" i="2"/>
  <c r="GX135" i="2"/>
  <c r="GY135" i="2"/>
  <c r="AJ135" i="2"/>
  <c r="AK135" i="2"/>
  <c r="AL135" i="2"/>
  <c r="AM135" i="2"/>
  <c r="BE49" i="2"/>
  <c r="BS47" i="2"/>
  <c r="BF48" i="2"/>
  <c r="BG48" i="2"/>
  <c r="BH48" i="2"/>
  <c r="FE137" i="2"/>
  <c r="FF136" i="2"/>
  <c r="FG136" i="2"/>
  <c r="FH136" i="2"/>
  <c r="FI136" i="2"/>
  <c r="EJ137" i="2"/>
  <c r="EK136" i="2"/>
  <c r="EL136" i="2"/>
  <c r="EM136" i="2"/>
  <c r="EN136" i="2"/>
  <c r="DO137" i="2"/>
  <c r="DP136" i="2"/>
  <c r="DQ136" i="2"/>
  <c r="DR136" i="2"/>
  <c r="DS136" i="2"/>
  <c r="CT137" i="2"/>
  <c r="CU136" i="2"/>
  <c r="CV136" i="2"/>
  <c r="CW136" i="2"/>
  <c r="CX136" i="2"/>
  <c r="BY137" i="2"/>
  <c r="BZ136" i="2"/>
  <c r="CA136" i="2"/>
  <c r="CB136" i="2"/>
  <c r="CC136" i="2"/>
  <c r="N137" i="2"/>
  <c r="O136" i="2"/>
  <c r="P136" i="2"/>
  <c r="Q136" i="2"/>
  <c r="R136" i="2"/>
  <c r="GA136" i="2"/>
  <c r="GB136" i="2"/>
  <c r="GC136" i="2"/>
  <c r="GD136" i="2"/>
  <c r="GV136" i="2"/>
  <c r="GW136" i="2"/>
  <c r="GX136" i="2"/>
  <c r="GY136" i="2"/>
  <c r="AJ136" i="2"/>
  <c r="AK136" i="2"/>
  <c r="AL136" i="2"/>
  <c r="AM136" i="2"/>
  <c r="BS48" i="2"/>
  <c r="BE50" i="2"/>
  <c r="BF49" i="2"/>
  <c r="BG49" i="2"/>
  <c r="BH49" i="2"/>
  <c r="FE138" i="2"/>
  <c r="FF137" i="2"/>
  <c r="FG137" i="2"/>
  <c r="FH137" i="2"/>
  <c r="FI137" i="2"/>
  <c r="EJ138" i="2"/>
  <c r="EK137" i="2"/>
  <c r="EL137" i="2"/>
  <c r="EM137" i="2"/>
  <c r="EN137" i="2"/>
  <c r="DO138" i="2"/>
  <c r="DP137" i="2"/>
  <c r="DQ137" i="2"/>
  <c r="DR137" i="2"/>
  <c r="DS137" i="2"/>
  <c r="CT138" i="2"/>
  <c r="CU137" i="2"/>
  <c r="CV137" i="2"/>
  <c r="CW137" i="2"/>
  <c r="CX137" i="2"/>
  <c r="BY138" i="2"/>
  <c r="BZ137" i="2"/>
  <c r="CA137" i="2"/>
  <c r="CB137" i="2"/>
  <c r="CC137" i="2"/>
  <c r="N138" i="2"/>
  <c r="O137" i="2"/>
  <c r="P137" i="2"/>
  <c r="Q137" i="2"/>
  <c r="R137" i="2"/>
  <c r="GA137" i="2"/>
  <c r="GB137" i="2"/>
  <c r="GC137" i="2"/>
  <c r="GD137" i="2"/>
  <c r="GV137" i="2"/>
  <c r="GW137" i="2"/>
  <c r="GX137" i="2"/>
  <c r="GY137" i="2"/>
  <c r="AJ137" i="2"/>
  <c r="AK137" i="2"/>
  <c r="AL137" i="2"/>
  <c r="AM137" i="2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/>
  <c r="E11" i="4"/>
  <c r="F11" i="4"/>
  <c r="G11" i="4"/>
  <c r="L11" i="4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/>
  <c r="E12" i="4"/>
  <c r="F12" i="4"/>
  <c r="G12" i="4"/>
  <c r="L12" i="4"/>
  <c r="BE51" i="2"/>
  <c r="BS49" i="2"/>
  <c r="BF50" i="2"/>
  <c r="BG50" i="2"/>
  <c r="BH50" i="2"/>
  <c r="FE139" i="2"/>
  <c r="FF138" i="2"/>
  <c r="FG138" i="2"/>
  <c r="FH138" i="2"/>
  <c r="FI138" i="2"/>
  <c r="EJ139" i="2"/>
  <c r="EK138" i="2"/>
  <c r="EL138" i="2"/>
  <c r="EM138" i="2"/>
  <c r="EN138" i="2"/>
  <c r="DO139" i="2"/>
  <c r="DP138" i="2"/>
  <c r="DQ138" i="2"/>
  <c r="DR138" i="2"/>
  <c r="DS138" i="2"/>
  <c r="CT139" i="2"/>
  <c r="CU138" i="2"/>
  <c r="CV138" i="2"/>
  <c r="CW138" i="2"/>
  <c r="CX138" i="2"/>
  <c r="BY139" i="2"/>
  <c r="BZ138" i="2"/>
  <c r="CA138" i="2"/>
  <c r="CB138" i="2"/>
  <c r="CC138" i="2"/>
  <c r="N139" i="2"/>
  <c r="O138" i="2"/>
  <c r="P138" i="2"/>
  <c r="Q138" i="2"/>
  <c r="R138" i="2"/>
  <c r="GA138" i="2"/>
  <c r="GB138" i="2"/>
  <c r="GC138" i="2"/>
  <c r="GD138" i="2"/>
  <c r="GV138" i="2"/>
  <c r="GW138" i="2"/>
  <c r="GX138" i="2"/>
  <c r="GY138" i="2"/>
  <c r="AJ138" i="2"/>
  <c r="AK138" i="2"/>
  <c r="AL138" i="2"/>
  <c r="AM138" i="2"/>
  <c r="BS50" i="2"/>
  <c r="BE52" i="2"/>
  <c r="BF51" i="2"/>
  <c r="BG51" i="2"/>
  <c r="BH51" i="2"/>
  <c r="FE140" i="2"/>
  <c r="FF139" i="2"/>
  <c r="FG139" i="2"/>
  <c r="FH139" i="2"/>
  <c r="FI139" i="2"/>
  <c r="EJ140" i="2"/>
  <c r="EK139" i="2"/>
  <c r="EL139" i="2"/>
  <c r="EM139" i="2"/>
  <c r="EN139" i="2"/>
  <c r="DO140" i="2"/>
  <c r="DP139" i="2"/>
  <c r="DQ139" i="2"/>
  <c r="DR139" i="2"/>
  <c r="DS139" i="2"/>
  <c r="CT140" i="2"/>
  <c r="CU139" i="2"/>
  <c r="CV139" i="2"/>
  <c r="CW139" i="2"/>
  <c r="CX139" i="2"/>
  <c r="BY140" i="2"/>
  <c r="BZ139" i="2"/>
  <c r="CA139" i="2"/>
  <c r="CB139" i="2"/>
  <c r="CC139" i="2"/>
  <c r="N140" i="2"/>
  <c r="O139" i="2"/>
  <c r="P139" i="2"/>
  <c r="Q139" i="2"/>
  <c r="R139" i="2"/>
  <c r="GA139" i="2"/>
  <c r="GB139" i="2"/>
  <c r="GC139" i="2"/>
  <c r="GD139" i="2"/>
  <c r="GV139" i="2"/>
  <c r="GW139" i="2"/>
  <c r="GX139" i="2"/>
  <c r="GY139" i="2"/>
  <c r="AJ139" i="2"/>
  <c r="AK139" i="2"/>
  <c r="AL139" i="2"/>
  <c r="AM139" i="2"/>
  <c r="BE53" i="2"/>
  <c r="BS51" i="2"/>
  <c r="BF52" i="2"/>
  <c r="BG52" i="2"/>
  <c r="BH52" i="2"/>
  <c r="FE141" i="2"/>
  <c r="FF140" i="2"/>
  <c r="FG140" i="2"/>
  <c r="FH140" i="2"/>
  <c r="FI140" i="2"/>
  <c r="EJ141" i="2"/>
  <c r="EK140" i="2"/>
  <c r="EL140" i="2"/>
  <c r="EM140" i="2"/>
  <c r="EN140" i="2"/>
  <c r="DO141" i="2"/>
  <c r="DP140" i="2"/>
  <c r="DQ140" i="2"/>
  <c r="DR140" i="2"/>
  <c r="DS140" i="2"/>
  <c r="CT141" i="2"/>
  <c r="CU140" i="2"/>
  <c r="CV140" i="2"/>
  <c r="CW140" i="2"/>
  <c r="CX140" i="2"/>
  <c r="BY141" i="2"/>
  <c r="BZ140" i="2"/>
  <c r="CA140" i="2"/>
  <c r="CB140" i="2"/>
  <c r="CC140" i="2"/>
  <c r="N141" i="2"/>
  <c r="O140" i="2"/>
  <c r="P140" i="2"/>
  <c r="Q140" i="2"/>
  <c r="R140" i="2"/>
  <c r="GA140" i="2"/>
  <c r="GB140" i="2"/>
  <c r="GC140" i="2"/>
  <c r="GD140" i="2"/>
  <c r="GV140" i="2"/>
  <c r="GW140" i="2"/>
  <c r="GX140" i="2"/>
  <c r="GY140" i="2"/>
  <c r="AJ140" i="2"/>
  <c r="AK140" i="2"/>
  <c r="AL140" i="2"/>
  <c r="AM140" i="2"/>
  <c r="BS52" i="2"/>
  <c r="BE54" i="2"/>
  <c r="BF53" i="2"/>
  <c r="BG53" i="2"/>
  <c r="BH53" i="2"/>
  <c r="FE142" i="2"/>
  <c r="FF141" i="2"/>
  <c r="FG141" i="2"/>
  <c r="FH141" i="2"/>
  <c r="FI141" i="2"/>
  <c r="EJ142" i="2"/>
  <c r="EK141" i="2"/>
  <c r="EL141" i="2"/>
  <c r="EM141" i="2"/>
  <c r="EN141" i="2"/>
  <c r="DO142" i="2"/>
  <c r="DP141" i="2"/>
  <c r="DQ141" i="2"/>
  <c r="DR141" i="2"/>
  <c r="DS141" i="2"/>
  <c r="CT142" i="2"/>
  <c r="CU141" i="2"/>
  <c r="CV141" i="2"/>
  <c r="CW141" i="2"/>
  <c r="CX141" i="2"/>
  <c r="BY142" i="2"/>
  <c r="BZ141" i="2"/>
  <c r="CA141" i="2"/>
  <c r="CB141" i="2"/>
  <c r="CC141" i="2"/>
  <c r="N142" i="2"/>
  <c r="O141" i="2"/>
  <c r="P141" i="2"/>
  <c r="Q141" i="2"/>
  <c r="R141" i="2"/>
  <c r="GA141" i="2"/>
  <c r="GB141" i="2"/>
  <c r="GC141" i="2"/>
  <c r="GD141" i="2"/>
  <c r="GV141" i="2"/>
  <c r="GW141" i="2"/>
  <c r="GX141" i="2"/>
  <c r="GY141" i="2"/>
  <c r="AJ141" i="2"/>
  <c r="AK141" i="2"/>
  <c r="AL141" i="2"/>
  <c r="AM141" i="2"/>
  <c r="BE55" i="2"/>
  <c r="BS53" i="2"/>
  <c r="BF54" i="2"/>
  <c r="BG54" i="2"/>
  <c r="BH54" i="2"/>
  <c r="FE143" i="2"/>
  <c r="FF142" i="2"/>
  <c r="FG142" i="2"/>
  <c r="FH142" i="2"/>
  <c r="FI142" i="2"/>
  <c r="EJ143" i="2"/>
  <c r="EK142" i="2"/>
  <c r="EL142" i="2"/>
  <c r="EM142" i="2"/>
  <c r="EN142" i="2"/>
  <c r="DO143" i="2"/>
  <c r="DP142" i="2"/>
  <c r="DQ142" i="2"/>
  <c r="DR142" i="2"/>
  <c r="DS142" i="2"/>
  <c r="CT143" i="2"/>
  <c r="CU142" i="2"/>
  <c r="CV142" i="2"/>
  <c r="CW142" i="2"/>
  <c r="CX142" i="2"/>
  <c r="BY143" i="2"/>
  <c r="BZ142" i="2"/>
  <c r="CA142" i="2"/>
  <c r="CB142" i="2"/>
  <c r="CC142" i="2"/>
  <c r="N143" i="2"/>
  <c r="O142" i="2"/>
  <c r="P142" i="2"/>
  <c r="Q142" i="2"/>
  <c r="R142" i="2"/>
  <c r="GA142" i="2"/>
  <c r="GB142" i="2"/>
  <c r="GC142" i="2"/>
  <c r="GD142" i="2"/>
  <c r="GV142" i="2"/>
  <c r="GW142" i="2"/>
  <c r="GX142" i="2"/>
  <c r="GY142" i="2"/>
  <c r="AJ142" i="2"/>
  <c r="AK142" i="2"/>
  <c r="AL142" i="2"/>
  <c r="AM142" i="2"/>
  <c r="BS54" i="2"/>
  <c r="BE56" i="2"/>
  <c r="BF55" i="2"/>
  <c r="BG55" i="2"/>
  <c r="BH55" i="2"/>
  <c r="FE144" i="2"/>
  <c r="FF143" i="2"/>
  <c r="FG143" i="2"/>
  <c r="FH143" i="2"/>
  <c r="FI143" i="2"/>
  <c r="EJ144" i="2"/>
  <c r="EK143" i="2"/>
  <c r="EL143" i="2"/>
  <c r="EM143" i="2"/>
  <c r="EN143" i="2"/>
  <c r="DO144" i="2"/>
  <c r="DP143" i="2"/>
  <c r="DQ143" i="2"/>
  <c r="DR143" i="2"/>
  <c r="DS143" i="2"/>
  <c r="CT144" i="2"/>
  <c r="CU143" i="2"/>
  <c r="CV143" i="2"/>
  <c r="CW143" i="2"/>
  <c r="CX143" i="2"/>
  <c r="BY144" i="2"/>
  <c r="BZ143" i="2"/>
  <c r="CA143" i="2"/>
  <c r="CB143" i="2"/>
  <c r="CC143" i="2"/>
  <c r="N144" i="2"/>
  <c r="O143" i="2"/>
  <c r="P143" i="2"/>
  <c r="Q143" i="2"/>
  <c r="R143" i="2"/>
  <c r="GA143" i="2"/>
  <c r="GB143" i="2"/>
  <c r="GC143" i="2"/>
  <c r="GD143" i="2"/>
  <c r="GV143" i="2"/>
  <c r="GW143" i="2"/>
  <c r="GX143" i="2"/>
  <c r="GY143" i="2"/>
  <c r="AJ143" i="2"/>
  <c r="AK143" i="2"/>
  <c r="AL143" i="2"/>
  <c r="AM143" i="2"/>
  <c r="BE57" i="2"/>
  <c r="BS55" i="2"/>
  <c r="BF56" i="2"/>
  <c r="BG56" i="2"/>
  <c r="BH56" i="2"/>
  <c r="FE145" i="2"/>
  <c r="FF144" i="2"/>
  <c r="FG144" i="2"/>
  <c r="FH144" i="2"/>
  <c r="FI144" i="2"/>
  <c r="EJ145" i="2"/>
  <c r="EK144" i="2"/>
  <c r="EL144" i="2"/>
  <c r="EM144" i="2"/>
  <c r="EN144" i="2"/>
  <c r="DO145" i="2"/>
  <c r="DP144" i="2"/>
  <c r="DQ144" i="2"/>
  <c r="DR144" i="2"/>
  <c r="DS144" i="2"/>
  <c r="CT145" i="2"/>
  <c r="CU144" i="2"/>
  <c r="CV144" i="2"/>
  <c r="CW144" i="2"/>
  <c r="CX144" i="2"/>
  <c r="BY145" i="2"/>
  <c r="BZ144" i="2"/>
  <c r="CA144" i="2"/>
  <c r="CB144" i="2"/>
  <c r="CC144" i="2"/>
  <c r="N145" i="2"/>
  <c r="O144" i="2"/>
  <c r="P144" i="2"/>
  <c r="Q144" i="2"/>
  <c r="R144" i="2"/>
  <c r="GA144" i="2"/>
  <c r="GB144" i="2"/>
  <c r="GC144" i="2"/>
  <c r="GD144" i="2"/>
  <c r="GV144" i="2"/>
  <c r="GW144" i="2"/>
  <c r="GX144" i="2"/>
  <c r="GY144" i="2"/>
  <c r="AJ144" i="2"/>
  <c r="AK144" i="2"/>
  <c r="AL144" i="2"/>
  <c r="AM144" i="2"/>
  <c r="BS56" i="2"/>
  <c r="BE58" i="2"/>
  <c r="BF57" i="2"/>
  <c r="BG57" i="2"/>
  <c r="BH57" i="2"/>
  <c r="FE146" i="2"/>
  <c r="FF145" i="2"/>
  <c r="FG145" i="2"/>
  <c r="FH145" i="2"/>
  <c r="FI145" i="2"/>
  <c r="EJ146" i="2"/>
  <c r="EK145" i="2"/>
  <c r="EL145" i="2"/>
  <c r="EM145" i="2"/>
  <c r="EN145" i="2"/>
  <c r="DO146" i="2"/>
  <c r="DP145" i="2"/>
  <c r="DQ145" i="2"/>
  <c r="DR145" i="2"/>
  <c r="DS145" i="2"/>
  <c r="CT146" i="2"/>
  <c r="CU145" i="2"/>
  <c r="CV145" i="2"/>
  <c r="CW145" i="2"/>
  <c r="CX145" i="2"/>
  <c r="BY146" i="2"/>
  <c r="BZ145" i="2"/>
  <c r="CA145" i="2"/>
  <c r="CB145" i="2"/>
  <c r="CC145" i="2"/>
  <c r="N146" i="2"/>
  <c r="O145" i="2"/>
  <c r="P145" i="2"/>
  <c r="Q145" i="2"/>
  <c r="R145" i="2"/>
  <c r="GA145" i="2"/>
  <c r="GB145" i="2"/>
  <c r="GC145" i="2"/>
  <c r="GD145" i="2"/>
  <c r="GV145" i="2"/>
  <c r="GW145" i="2"/>
  <c r="GX145" i="2"/>
  <c r="GY145" i="2"/>
  <c r="AJ145" i="2"/>
  <c r="AK145" i="2"/>
  <c r="AL145" i="2"/>
  <c r="AM145" i="2"/>
  <c r="BE59" i="2"/>
  <c r="BS57" i="2"/>
  <c r="BF58" i="2"/>
  <c r="BG58" i="2"/>
  <c r="BH58" i="2"/>
  <c r="FE147" i="2"/>
  <c r="FF146" i="2"/>
  <c r="FG146" i="2"/>
  <c r="FH146" i="2"/>
  <c r="FI146" i="2"/>
  <c r="EJ147" i="2"/>
  <c r="EK146" i="2"/>
  <c r="EL146" i="2"/>
  <c r="EM146" i="2"/>
  <c r="EN146" i="2"/>
  <c r="DO147" i="2"/>
  <c r="DP146" i="2"/>
  <c r="DQ146" i="2"/>
  <c r="DR146" i="2"/>
  <c r="DS146" i="2"/>
  <c r="CT147" i="2"/>
  <c r="CU146" i="2"/>
  <c r="CV146" i="2"/>
  <c r="CW146" i="2"/>
  <c r="CX146" i="2"/>
  <c r="BY147" i="2"/>
  <c r="BZ146" i="2"/>
  <c r="CA146" i="2"/>
  <c r="CB146" i="2"/>
  <c r="CC146" i="2"/>
  <c r="N147" i="2"/>
  <c r="O146" i="2"/>
  <c r="P146" i="2"/>
  <c r="Q146" i="2"/>
  <c r="R146" i="2"/>
  <c r="GA146" i="2"/>
  <c r="GB146" i="2"/>
  <c r="GC146" i="2"/>
  <c r="GD146" i="2"/>
  <c r="GV146" i="2"/>
  <c r="GW146" i="2"/>
  <c r="GX146" i="2"/>
  <c r="GY146" i="2"/>
  <c r="AJ146" i="2"/>
  <c r="AK146" i="2"/>
  <c r="AL146" i="2"/>
  <c r="AM146" i="2"/>
  <c r="BS58" i="2"/>
  <c r="BE60" i="2"/>
  <c r="BF59" i="2"/>
  <c r="BG59" i="2"/>
  <c r="BH59" i="2"/>
  <c r="FE148" i="2"/>
  <c r="FF147" i="2"/>
  <c r="FG147" i="2"/>
  <c r="FH147" i="2"/>
  <c r="FI147" i="2"/>
  <c r="EJ148" i="2"/>
  <c r="EK147" i="2"/>
  <c r="EL147" i="2"/>
  <c r="EM147" i="2"/>
  <c r="EN147" i="2"/>
  <c r="DO148" i="2"/>
  <c r="DP147" i="2"/>
  <c r="DQ147" i="2"/>
  <c r="DR147" i="2"/>
  <c r="DS147" i="2"/>
  <c r="CT148" i="2"/>
  <c r="CU147" i="2"/>
  <c r="CV147" i="2"/>
  <c r="CW147" i="2"/>
  <c r="CX147" i="2"/>
  <c r="BY148" i="2"/>
  <c r="BZ147" i="2"/>
  <c r="CA147" i="2"/>
  <c r="CB147" i="2"/>
  <c r="CC147" i="2"/>
  <c r="N148" i="2"/>
  <c r="O147" i="2"/>
  <c r="P147" i="2"/>
  <c r="Q147" i="2"/>
  <c r="R147" i="2"/>
  <c r="GA147" i="2"/>
  <c r="GB147" i="2"/>
  <c r="GC147" i="2"/>
  <c r="GD147" i="2"/>
  <c r="GV147" i="2"/>
  <c r="GW147" i="2"/>
  <c r="GX147" i="2"/>
  <c r="GY147" i="2"/>
  <c r="AJ147" i="2"/>
  <c r="AK147" i="2"/>
  <c r="AL147" i="2"/>
  <c r="AM147" i="2"/>
  <c r="BE61" i="2"/>
  <c r="BS59" i="2"/>
  <c r="BF60" i="2"/>
  <c r="BG60" i="2"/>
  <c r="BH60" i="2"/>
  <c r="FE149" i="2"/>
  <c r="FF148" i="2"/>
  <c r="FG148" i="2"/>
  <c r="FH148" i="2"/>
  <c r="FI148" i="2"/>
  <c r="EJ149" i="2"/>
  <c r="EK148" i="2"/>
  <c r="EL148" i="2"/>
  <c r="EM148" i="2"/>
  <c r="EN148" i="2"/>
  <c r="DO149" i="2"/>
  <c r="DP148" i="2"/>
  <c r="DQ148" i="2"/>
  <c r="DR148" i="2"/>
  <c r="DS148" i="2"/>
  <c r="CT149" i="2"/>
  <c r="CU148" i="2"/>
  <c r="CV148" i="2"/>
  <c r="CW148" i="2"/>
  <c r="CX148" i="2"/>
  <c r="BY149" i="2"/>
  <c r="BZ148" i="2"/>
  <c r="CA148" i="2"/>
  <c r="CB148" i="2"/>
  <c r="CC148" i="2"/>
  <c r="N149" i="2"/>
  <c r="O148" i="2"/>
  <c r="P148" i="2"/>
  <c r="Q148" i="2"/>
  <c r="R148" i="2"/>
  <c r="GA148" i="2"/>
  <c r="GB148" i="2"/>
  <c r="GC148" i="2"/>
  <c r="GD148" i="2"/>
  <c r="GV148" i="2"/>
  <c r="GW148" i="2"/>
  <c r="GX148" i="2"/>
  <c r="GY148" i="2"/>
  <c r="AJ148" i="2"/>
  <c r="AK148" i="2"/>
  <c r="AL148" i="2"/>
  <c r="AM148" i="2"/>
  <c r="BS60" i="2"/>
  <c r="BE62" i="2"/>
  <c r="BF61" i="2"/>
  <c r="BG61" i="2"/>
  <c r="BH61" i="2"/>
  <c r="FE150" i="2"/>
  <c r="FF149" i="2"/>
  <c r="FG149" i="2"/>
  <c r="FH149" i="2"/>
  <c r="FI149" i="2"/>
  <c r="EJ150" i="2"/>
  <c r="EK149" i="2"/>
  <c r="EL149" i="2"/>
  <c r="EM149" i="2"/>
  <c r="EN149" i="2"/>
  <c r="DO150" i="2"/>
  <c r="DP149" i="2"/>
  <c r="DQ149" i="2"/>
  <c r="DR149" i="2"/>
  <c r="DS149" i="2"/>
  <c r="CT150" i="2"/>
  <c r="CU149" i="2"/>
  <c r="CV149" i="2"/>
  <c r="CW149" i="2"/>
  <c r="CX149" i="2"/>
  <c r="BY150" i="2"/>
  <c r="BZ149" i="2"/>
  <c r="CA149" i="2"/>
  <c r="CB149" i="2"/>
  <c r="CC149" i="2"/>
  <c r="N150" i="2"/>
  <c r="O149" i="2"/>
  <c r="P149" i="2"/>
  <c r="Q149" i="2"/>
  <c r="R149" i="2"/>
  <c r="GA149" i="2"/>
  <c r="GB149" i="2"/>
  <c r="GC149" i="2"/>
  <c r="GD149" i="2"/>
  <c r="GV149" i="2"/>
  <c r="GW149" i="2"/>
  <c r="GX149" i="2"/>
  <c r="GY149" i="2"/>
  <c r="AJ149" i="2"/>
  <c r="AK149" i="2"/>
  <c r="AL149" i="2"/>
  <c r="AM149" i="2"/>
  <c r="BE63" i="2"/>
  <c r="BS61" i="2"/>
  <c r="BF62" i="2"/>
  <c r="BG62" i="2"/>
  <c r="BH62" i="2"/>
  <c r="FE151" i="2"/>
  <c r="FF150" i="2"/>
  <c r="FG150" i="2"/>
  <c r="FH150" i="2"/>
  <c r="FI150" i="2"/>
  <c r="EJ151" i="2"/>
  <c r="EK150" i="2"/>
  <c r="EL150" i="2"/>
  <c r="EM150" i="2"/>
  <c r="EN150" i="2"/>
  <c r="DO151" i="2"/>
  <c r="DP150" i="2"/>
  <c r="DQ150" i="2"/>
  <c r="DR150" i="2"/>
  <c r="DS150" i="2"/>
  <c r="CT151" i="2"/>
  <c r="CU150" i="2"/>
  <c r="CV150" i="2"/>
  <c r="CW150" i="2"/>
  <c r="CX150" i="2"/>
  <c r="BY151" i="2"/>
  <c r="BZ150" i="2"/>
  <c r="CA150" i="2"/>
  <c r="CB150" i="2"/>
  <c r="CC150" i="2"/>
  <c r="N151" i="2"/>
  <c r="O150" i="2"/>
  <c r="P150" i="2"/>
  <c r="Q150" i="2"/>
  <c r="R150" i="2"/>
  <c r="GA150" i="2"/>
  <c r="GB150" i="2"/>
  <c r="GC150" i="2"/>
  <c r="GD150" i="2"/>
  <c r="GV150" i="2"/>
  <c r="GW150" i="2"/>
  <c r="GX150" i="2"/>
  <c r="GY150" i="2"/>
  <c r="AJ150" i="2"/>
  <c r="AK150" i="2"/>
  <c r="AL150" i="2"/>
  <c r="AM150" i="2"/>
  <c r="BS62" i="2"/>
  <c r="BE64" i="2"/>
  <c r="BF63" i="2"/>
  <c r="BG63" i="2"/>
  <c r="BH63" i="2"/>
  <c r="FE152" i="2"/>
  <c r="FF151" i="2"/>
  <c r="FG151" i="2"/>
  <c r="FH151" i="2"/>
  <c r="FI151" i="2"/>
  <c r="EJ152" i="2"/>
  <c r="EK151" i="2"/>
  <c r="EL151" i="2"/>
  <c r="EM151" i="2"/>
  <c r="EN151" i="2"/>
  <c r="DO152" i="2"/>
  <c r="DP151" i="2"/>
  <c r="DQ151" i="2"/>
  <c r="DR151" i="2"/>
  <c r="DS151" i="2"/>
  <c r="CT152" i="2"/>
  <c r="CU151" i="2"/>
  <c r="CV151" i="2"/>
  <c r="CW151" i="2"/>
  <c r="CX151" i="2"/>
  <c r="BY152" i="2"/>
  <c r="BZ151" i="2"/>
  <c r="CA151" i="2"/>
  <c r="CB151" i="2"/>
  <c r="CC151" i="2"/>
  <c r="N152" i="2"/>
  <c r="O151" i="2"/>
  <c r="P151" i="2"/>
  <c r="Q151" i="2"/>
  <c r="R151" i="2"/>
  <c r="GA151" i="2"/>
  <c r="GB151" i="2"/>
  <c r="GC151" i="2"/>
  <c r="GD151" i="2"/>
  <c r="GV151" i="2"/>
  <c r="GW151" i="2"/>
  <c r="GX151" i="2"/>
  <c r="GY151" i="2"/>
  <c r="AJ151" i="2"/>
  <c r="AK151" i="2"/>
  <c r="AL151" i="2"/>
  <c r="AM151" i="2"/>
  <c r="BE65" i="2"/>
  <c r="BS63" i="2"/>
  <c r="BF64" i="2"/>
  <c r="BG64" i="2"/>
  <c r="BH64" i="2"/>
  <c r="FE153" i="2"/>
  <c r="FF152" i="2"/>
  <c r="FG152" i="2"/>
  <c r="FH152" i="2"/>
  <c r="FI152" i="2"/>
  <c r="EJ153" i="2"/>
  <c r="EK152" i="2"/>
  <c r="EL152" i="2"/>
  <c r="EM152" i="2"/>
  <c r="EN152" i="2"/>
  <c r="DO153" i="2"/>
  <c r="DP152" i="2"/>
  <c r="DQ152" i="2"/>
  <c r="DR152" i="2"/>
  <c r="DS152" i="2"/>
  <c r="CT153" i="2"/>
  <c r="CU152" i="2"/>
  <c r="CV152" i="2"/>
  <c r="CW152" i="2"/>
  <c r="CX152" i="2"/>
  <c r="BY153" i="2"/>
  <c r="BZ152" i="2"/>
  <c r="CA152" i="2"/>
  <c r="CB152" i="2"/>
  <c r="CC152" i="2"/>
  <c r="N153" i="2"/>
  <c r="O152" i="2"/>
  <c r="P152" i="2"/>
  <c r="Q152" i="2"/>
  <c r="R152" i="2"/>
  <c r="GA152" i="2"/>
  <c r="GB152" i="2"/>
  <c r="GC152" i="2"/>
  <c r="GD152" i="2"/>
  <c r="GV152" i="2"/>
  <c r="GW152" i="2"/>
  <c r="GX152" i="2"/>
  <c r="GY152" i="2"/>
  <c r="AJ152" i="2"/>
  <c r="AK152" i="2"/>
  <c r="AL152" i="2"/>
  <c r="AM152" i="2"/>
  <c r="BS64" i="2"/>
  <c r="BE66" i="2"/>
  <c r="BF65" i="2"/>
  <c r="BG65" i="2"/>
  <c r="BH65" i="2"/>
  <c r="FE154" i="2"/>
  <c r="FF153" i="2"/>
  <c r="FG153" i="2"/>
  <c r="FH153" i="2"/>
  <c r="FI153" i="2"/>
  <c r="EJ154" i="2"/>
  <c r="EK153" i="2"/>
  <c r="EL153" i="2"/>
  <c r="EM153" i="2"/>
  <c r="EN153" i="2"/>
  <c r="DO154" i="2"/>
  <c r="DP153" i="2"/>
  <c r="DQ153" i="2"/>
  <c r="DR153" i="2"/>
  <c r="DS153" i="2"/>
  <c r="CT154" i="2"/>
  <c r="CU153" i="2"/>
  <c r="CV153" i="2"/>
  <c r="CW153" i="2"/>
  <c r="CX153" i="2"/>
  <c r="BY154" i="2"/>
  <c r="BZ153" i="2"/>
  <c r="CA153" i="2"/>
  <c r="CB153" i="2"/>
  <c r="CC153" i="2"/>
  <c r="N154" i="2"/>
  <c r="O153" i="2"/>
  <c r="P153" i="2"/>
  <c r="Q153" i="2"/>
  <c r="R153" i="2"/>
  <c r="GA153" i="2"/>
  <c r="GB153" i="2"/>
  <c r="GC153" i="2"/>
  <c r="GD153" i="2"/>
  <c r="GV153" i="2"/>
  <c r="GW153" i="2"/>
  <c r="GX153" i="2"/>
  <c r="GY153" i="2"/>
  <c r="AJ153" i="2"/>
  <c r="AK153" i="2"/>
  <c r="AL153" i="2"/>
  <c r="AM153" i="2"/>
  <c r="BE67" i="2"/>
  <c r="BS65" i="2"/>
  <c r="BF66" i="2"/>
  <c r="BG66" i="2"/>
  <c r="BH66" i="2"/>
  <c r="FE155" i="2"/>
  <c r="FF154" i="2"/>
  <c r="FG154" i="2"/>
  <c r="FH154" i="2"/>
  <c r="FI154" i="2"/>
  <c r="EJ155" i="2"/>
  <c r="EK154" i="2"/>
  <c r="EL154" i="2"/>
  <c r="EM154" i="2"/>
  <c r="EN154" i="2"/>
  <c r="DO155" i="2"/>
  <c r="DP154" i="2"/>
  <c r="DQ154" i="2"/>
  <c r="DR154" i="2"/>
  <c r="DS154" i="2"/>
  <c r="CT155" i="2"/>
  <c r="CU154" i="2"/>
  <c r="CV154" i="2"/>
  <c r="CW154" i="2"/>
  <c r="CX154" i="2"/>
  <c r="BY155" i="2"/>
  <c r="BZ154" i="2"/>
  <c r="CA154" i="2"/>
  <c r="CB154" i="2"/>
  <c r="CC154" i="2"/>
  <c r="N155" i="2"/>
  <c r="O154" i="2"/>
  <c r="P154" i="2"/>
  <c r="Q154" i="2"/>
  <c r="R154" i="2"/>
  <c r="GA154" i="2"/>
  <c r="GB154" i="2"/>
  <c r="GC154" i="2"/>
  <c r="GD154" i="2"/>
  <c r="GV154" i="2"/>
  <c r="GW154" i="2"/>
  <c r="GX154" i="2"/>
  <c r="GY154" i="2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/>
  <c r="E7" i="4"/>
  <c r="F7" i="4"/>
  <c r="G7" i="4"/>
  <c r="L7" i="4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/>
  <c r="AL154" i="2"/>
  <c r="AM154" i="2"/>
  <c r="BS66" i="2"/>
  <c r="BE68" i="2"/>
  <c r="BF67" i="2"/>
  <c r="BG67" i="2"/>
  <c r="BH67" i="2"/>
  <c r="FE156" i="2"/>
  <c r="FF155" i="2"/>
  <c r="FG155" i="2"/>
  <c r="FH155" i="2"/>
  <c r="FI155" i="2"/>
  <c r="EJ156" i="2"/>
  <c r="EK155" i="2"/>
  <c r="EL155" i="2"/>
  <c r="EM155" i="2"/>
  <c r="EN155" i="2"/>
  <c r="DO156" i="2"/>
  <c r="DP155" i="2"/>
  <c r="DQ155" i="2"/>
  <c r="DR155" i="2"/>
  <c r="DS155" i="2"/>
  <c r="CT156" i="2"/>
  <c r="CU155" i="2"/>
  <c r="CV155" i="2"/>
  <c r="CW155" i="2"/>
  <c r="CX155" i="2"/>
  <c r="BY156" i="2"/>
  <c r="BZ155" i="2"/>
  <c r="CA155" i="2"/>
  <c r="CB155" i="2"/>
  <c r="CC155" i="2"/>
  <c r="N156" i="2"/>
  <c r="O155" i="2"/>
  <c r="P155" i="2"/>
  <c r="Q155" i="2"/>
  <c r="R155" i="2"/>
  <c r="GA155" i="2"/>
  <c r="GB155" i="2"/>
  <c r="GC155" i="2"/>
  <c r="GD155" i="2"/>
  <c r="GV155" i="2"/>
  <c r="GW155" i="2"/>
  <c r="GX155" i="2"/>
  <c r="GY155" i="2"/>
  <c r="AJ155" i="2"/>
  <c r="AK155" i="2"/>
  <c r="AL155" i="2"/>
  <c r="AM155" i="2"/>
  <c r="BE69" i="2"/>
  <c r="BS67" i="2"/>
  <c r="BF68" i="2"/>
  <c r="BG68" i="2"/>
  <c r="BH68" i="2"/>
  <c r="FE157" i="2"/>
  <c r="FF156" i="2"/>
  <c r="FG156" i="2"/>
  <c r="FH156" i="2"/>
  <c r="FI156" i="2"/>
  <c r="EJ157" i="2"/>
  <c r="EK156" i="2"/>
  <c r="EL156" i="2"/>
  <c r="EM156" i="2"/>
  <c r="EN156" i="2"/>
  <c r="DO157" i="2"/>
  <c r="DP156" i="2"/>
  <c r="DQ156" i="2"/>
  <c r="DR156" i="2"/>
  <c r="DS156" i="2"/>
  <c r="CT157" i="2"/>
  <c r="CU156" i="2"/>
  <c r="CV156" i="2"/>
  <c r="CW156" i="2"/>
  <c r="CX156" i="2"/>
  <c r="BY157" i="2"/>
  <c r="BZ156" i="2"/>
  <c r="CA156" i="2"/>
  <c r="CB156" i="2"/>
  <c r="CC156" i="2"/>
  <c r="N157" i="2"/>
  <c r="O156" i="2"/>
  <c r="P156" i="2"/>
  <c r="Q156" i="2"/>
  <c r="R156" i="2"/>
  <c r="GA156" i="2"/>
  <c r="GB156" i="2"/>
  <c r="GC156" i="2"/>
  <c r="GD156" i="2"/>
  <c r="GV156" i="2"/>
  <c r="GW156" i="2"/>
  <c r="GX156" i="2"/>
  <c r="GY156" i="2"/>
  <c r="AJ156" i="2"/>
  <c r="AK156" i="2"/>
  <c r="AL156" i="2"/>
  <c r="AM156" i="2"/>
  <c r="BS68" i="2"/>
  <c r="BE70" i="2"/>
  <c r="BF69" i="2"/>
  <c r="BG69" i="2"/>
  <c r="BH69" i="2"/>
  <c r="FE158" i="2"/>
  <c r="FF157" i="2"/>
  <c r="FG157" i="2"/>
  <c r="FH157" i="2"/>
  <c r="FI157" i="2"/>
  <c r="EJ158" i="2"/>
  <c r="EK157" i="2"/>
  <c r="EL157" i="2"/>
  <c r="EM157" i="2"/>
  <c r="EN157" i="2"/>
  <c r="DO158" i="2"/>
  <c r="DP157" i="2"/>
  <c r="DQ157" i="2"/>
  <c r="DR157" i="2"/>
  <c r="DS157" i="2"/>
  <c r="CT158" i="2"/>
  <c r="CU157" i="2"/>
  <c r="CV157" i="2"/>
  <c r="CW157" i="2"/>
  <c r="CX157" i="2"/>
  <c r="BY158" i="2"/>
  <c r="BZ157" i="2"/>
  <c r="CA157" i="2"/>
  <c r="CB157" i="2"/>
  <c r="CC157" i="2"/>
  <c r="N158" i="2"/>
  <c r="O157" i="2"/>
  <c r="P157" i="2"/>
  <c r="Q157" i="2"/>
  <c r="R157" i="2"/>
  <c r="GA157" i="2"/>
  <c r="GB157" i="2"/>
  <c r="GC157" i="2"/>
  <c r="GD157" i="2"/>
  <c r="GV157" i="2"/>
  <c r="GW157" i="2"/>
  <c r="GX157" i="2"/>
  <c r="GY157" i="2"/>
  <c r="AJ157" i="2"/>
  <c r="AK157" i="2"/>
  <c r="AL157" i="2"/>
  <c r="AM157" i="2"/>
  <c r="BE71" i="2"/>
  <c r="BS69" i="2"/>
  <c r="BF70" i="2"/>
  <c r="BG70" i="2"/>
  <c r="BH70" i="2"/>
  <c r="FE159" i="2"/>
  <c r="FF158" i="2"/>
  <c r="FG158" i="2"/>
  <c r="FH158" i="2"/>
  <c r="FI158" i="2"/>
  <c r="EJ159" i="2"/>
  <c r="EK158" i="2"/>
  <c r="EL158" i="2"/>
  <c r="EM158" i="2"/>
  <c r="EN158" i="2"/>
  <c r="DO159" i="2"/>
  <c r="DP158" i="2"/>
  <c r="DQ158" i="2"/>
  <c r="DR158" i="2"/>
  <c r="DS158" i="2"/>
  <c r="CT159" i="2"/>
  <c r="CU158" i="2"/>
  <c r="CV158" i="2"/>
  <c r="CW158" i="2"/>
  <c r="CX158" i="2"/>
  <c r="BY159" i="2"/>
  <c r="BZ158" i="2"/>
  <c r="CA158" i="2"/>
  <c r="CB158" i="2"/>
  <c r="CC158" i="2"/>
  <c r="N159" i="2"/>
  <c r="O158" i="2"/>
  <c r="P158" i="2"/>
  <c r="Q158" i="2"/>
  <c r="R158" i="2"/>
  <c r="GA158" i="2"/>
  <c r="GB158" i="2"/>
  <c r="GC158" i="2"/>
  <c r="GD158" i="2"/>
  <c r="GV158" i="2"/>
  <c r="GW158" i="2"/>
  <c r="GX158" i="2"/>
  <c r="GY158" i="2"/>
  <c r="AJ158" i="2"/>
  <c r="AK158" i="2"/>
  <c r="AL158" i="2"/>
  <c r="AM158" i="2"/>
  <c r="BS70" i="2"/>
  <c r="BE72" i="2"/>
  <c r="BF71" i="2"/>
  <c r="BG71" i="2"/>
  <c r="BH71" i="2"/>
  <c r="FE160" i="2"/>
  <c r="FF159" i="2"/>
  <c r="FG159" i="2"/>
  <c r="FH159" i="2"/>
  <c r="FI159" i="2"/>
  <c r="EJ160" i="2"/>
  <c r="EK159" i="2"/>
  <c r="EL159" i="2"/>
  <c r="EM159" i="2"/>
  <c r="EN159" i="2"/>
  <c r="DO160" i="2"/>
  <c r="DP159" i="2"/>
  <c r="DQ159" i="2"/>
  <c r="DR159" i="2"/>
  <c r="DS159" i="2"/>
  <c r="CT160" i="2"/>
  <c r="CU159" i="2"/>
  <c r="CV159" i="2"/>
  <c r="CW159" i="2"/>
  <c r="CX159" i="2"/>
  <c r="BY160" i="2"/>
  <c r="BZ159" i="2"/>
  <c r="CA159" i="2"/>
  <c r="CB159" i="2"/>
  <c r="CC159" i="2"/>
  <c r="N160" i="2"/>
  <c r="O159" i="2"/>
  <c r="P159" i="2"/>
  <c r="Q159" i="2"/>
  <c r="R159" i="2"/>
  <c r="GA159" i="2"/>
  <c r="GB159" i="2"/>
  <c r="GC159" i="2"/>
  <c r="GD159" i="2"/>
  <c r="GV159" i="2"/>
  <c r="GW159" i="2"/>
  <c r="GX159" i="2"/>
  <c r="GY159" i="2"/>
  <c r="AJ159" i="2"/>
  <c r="AK159" i="2"/>
  <c r="AL159" i="2"/>
  <c r="AM159" i="2"/>
  <c r="BE73" i="2"/>
  <c r="BS71" i="2"/>
  <c r="BF72" i="2"/>
  <c r="BG72" i="2"/>
  <c r="BH72" i="2"/>
  <c r="FE161" i="2"/>
  <c r="FF160" i="2"/>
  <c r="FG160" i="2"/>
  <c r="FH160" i="2"/>
  <c r="FI160" i="2"/>
  <c r="EJ161" i="2"/>
  <c r="EK160" i="2"/>
  <c r="EL160" i="2"/>
  <c r="EM160" i="2"/>
  <c r="EN160" i="2"/>
  <c r="DO161" i="2"/>
  <c r="DP160" i="2"/>
  <c r="DQ160" i="2"/>
  <c r="DR160" i="2"/>
  <c r="DS160" i="2"/>
  <c r="CT161" i="2"/>
  <c r="CU160" i="2"/>
  <c r="CV160" i="2"/>
  <c r="CW160" i="2"/>
  <c r="CX160" i="2"/>
  <c r="BY161" i="2"/>
  <c r="BZ160" i="2"/>
  <c r="CA160" i="2"/>
  <c r="CB160" i="2"/>
  <c r="CC160" i="2"/>
  <c r="N161" i="2"/>
  <c r="O160" i="2"/>
  <c r="P160" i="2"/>
  <c r="Q160" i="2"/>
  <c r="R160" i="2"/>
  <c r="GA160" i="2"/>
  <c r="GB160" i="2"/>
  <c r="GC160" i="2"/>
  <c r="GD160" i="2"/>
  <c r="GV160" i="2"/>
  <c r="GW160" i="2"/>
  <c r="GX160" i="2"/>
  <c r="GY160" i="2"/>
  <c r="AJ160" i="2"/>
  <c r="AK160" i="2"/>
  <c r="AL160" i="2"/>
  <c r="AM160" i="2"/>
  <c r="BS72" i="2"/>
  <c r="BE74" i="2"/>
  <c r="BF73" i="2"/>
  <c r="BG73" i="2"/>
  <c r="BH73" i="2"/>
  <c r="FE162" i="2"/>
  <c r="FF161" i="2"/>
  <c r="FG161" i="2"/>
  <c r="FH161" i="2"/>
  <c r="FI161" i="2"/>
  <c r="EJ162" i="2"/>
  <c r="EK161" i="2"/>
  <c r="EL161" i="2"/>
  <c r="EM161" i="2"/>
  <c r="EN161" i="2"/>
  <c r="DO162" i="2"/>
  <c r="DP161" i="2"/>
  <c r="DQ161" i="2"/>
  <c r="DR161" i="2"/>
  <c r="DS161" i="2"/>
  <c r="CT162" i="2"/>
  <c r="CU161" i="2"/>
  <c r="CV161" i="2"/>
  <c r="CW161" i="2"/>
  <c r="CX161" i="2"/>
  <c r="BY162" i="2"/>
  <c r="BZ161" i="2"/>
  <c r="CA161" i="2"/>
  <c r="CB161" i="2"/>
  <c r="CC161" i="2"/>
  <c r="N162" i="2"/>
  <c r="O161" i="2"/>
  <c r="P161" i="2"/>
  <c r="Q161" i="2"/>
  <c r="R161" i="2"/>
  <c r="GA161" i="2"/>
  <c r="GB161" i="2"/>
  <c r="GC161" i="2"/>
  <c r="GD161" i="2"/>
  <c r="GV161" i="2"/>
  <c r="GW161" i="2"/>
  <c r="GX161" i="2"/>
  <c r="GY161" i="2"/>
  <c r="AJ161" i="2"/>
  <c r="AK161" i="2"/>
  <c r="AL161" i="2"/>
  <c r="AM161" i="2"/>
  <c r="BE75" i="2"/>
  <c r="BS73" i="2"/>
  <c r="BF74" i="2"/>
  <c r="BG74" i="2"/>
  <c r="BH74" i="2"/>
  <c r="FE163" i="2"/>
  <c r="FF162" i="2"/>
  <c r="FG162" i="2"/>
  <c r="FH162" i="2"/>
  <c r="FI162" i="2"/>
  <c r="EJ163" i="2"/>
  <c r="EK162" i="2"/>
  <c r="EL162" i="2"/>
  <c r="EM162" i="2"/>
  <c r="EN162" i="2"/>
  <c r="DO163" i="2"/>
  <c r="DP162" i="2"/>
  <c r="DQ162" i="2"/>
  <c r="DR162" i="2"/>
  <c r="DS162" i="2"/>
  <c r="CT163" i="2"/>
  <c r="CU162" i="2"/>
  <c r="CV162" i="2"/>
  <c r="CW162" i="2"/>
  <c r="CX162" i="2"/>
  <c r="BY163" i="2"/>
  <c r="BZ162" i="2"/>
  <c r="CA162" i="2"/>
  <c r="CB162" i="2"/>
  <c r="CC162" i="2"/>
  <c r="N163" i="2"/>
  <c r="O162" i="2"/>
  <c r="P162" i="2"/>
  <c r="Q162" i="2"/>
  <c r="R162" i="2"/>
  <c r="GA162" i="2"/>
  <c r="GB162" i="2"/>
  <c r="GC162" i="2"/>
  <c r="GD162" i="2"/>
  <c r="GV162" i="2"/>
  <c r="GW162" i="2"/>
  <c r="GX162" i="2"/>
  <c r="GY162" i="2"/>
  <c r="AJ162" i="2"/>
  <c r="AK162" i="2"/>
  <c r="AL162" i="2"/>
  <c r="AM162" i="2"/>
  <c r="BS74" i="2"/>
  <c r="BE76" i="2"/>
  <c r="BF75" i="2"/>
  <c r="BG75" i="2"/>
  <c r="BH75" i="2"/>
  <c r="FE164" i="2"/>
  <c r="FF163" i="2"/>
  <c r="FG163" i="2"/>
  <c r="FH163" i="2"/>
  <c r="FI163" i="2"/>
  <c r="EJ164" i="2"/>
  <c r="EK163" i="2"/>
  <c r="EL163" i="2"/>
  <c r="EM163" i="2"/>
  <c r="EN163" i="2"/>
  <c r="DO164" i="2"/>
  <c r="DP163" i="2"/>
  <c r="DQ163" i="2"/>
  <c r="DR163" i="2"/>
  <c r="DS163" i="2"/>
  <c r="CT164" i="2"/>
  <c r="CU163" i="2"/>
  <c r="CV163" i="2"/>
  <c r="CW163" i="2"/>
  <c r="CX163" i="2"/>
  <c r="BY164" i="2"/>
  <c r="BZ163" i="2"/>
  <c r="CA163" i="2"/>
  <c r="CB163" i="2"/>
  <c r="CC163" i="2"/>
  <c r="N164" i="2"/>
  <c r="O163" i="2"/>
  <c r="P163" i="2"/>
  <c r="Q163" i="2"/>
  <c r="R163" i="2"/>
  <c r="GA163" i="2"/>
  <c r="GB163" i="2"/>
  <c r="GC163" i="2"/>
  <c r="GD163" i="2"/>
  <c r="GV163" i="2"/>
  <c r="GW163" i="2"/>
  <c r="GX163" i="2"/>
  <c r="GY163" i="2"/>
  <c r="AJ163" i="2"/>
  <c r="AK163" i="2"/>
  <c r="AL163" i="2"/>
  <c r="AM163" i="2"/>
  <c r="BE77" i="2"/>
  <c r="BS75" i="2"/>
  <c r="BF76" i="2"/>
  <c r="BG76" i="2"/>
  <c r="BH76" i="2"/>
  <c r="FE165" i="2"/>
  <c r="FF164" i="2"/>
  <c r="FG164" i="2"/>
  <c r="FH164" i="2"/>
  <c r="FI164" i="2"/>
  <c r="EJ165" i="2"/>
  <c r="EK164" i="2"/>
  <c r="EL164" i="2"/>
  <c r="EM164" i="2"/>
  <c r="EN164" i="2"/>
  <c r="DO165" i="2"/>
  <c r="DP164" i="2"/>
  <c r="DQ164" i="2"/>
  <c r="DR164" i="2"/>
  <c r="DS164" i="2"/>
  <c r="CT165" i="2"/>
  <c r="CU164" i="2"/>
  <c r="CV164" i="2"/>
  <c r="CW164" i="2"/>
  <c r="CX164" i="2"/>
  <c r="BY165" i="2"/>
  <c r="BZ164" i="2"/>
  <c r="CA164" i="2"/>
  <c r="CB164" i="2"/>
  <c r="CC164" i="2"/>
  <c r="N165" i="2"/>
  <c r="O164" i="2"/>
  <c r="P164" i="2"/>
  <c r="Q164" i="2"/>
  <c r="R164" i="2"/>
  <c r="GA164" i="2"/>
  <c r="GB164" i="2"/>
  <c r="GC164" i="2"/>
  <c r="GD164" i="2"/>
  <c r="GV164" i="2"/>
  <c r="GW164" i="2"/>
  <c r="GX164" i="2"/>
  <c r="GY164" i="2"/>
  <c r="AJ164" i="2"/>
  <c r="AK164" i="2"/>
  <c r="AL164" i="2"/>
  <c r="AM164" i="2"/>
  <c r="BS76" i="2"/>
  <c r="BE78" i="2"/>
  <c r="BF77" i="2"/>
  <c r="BG77" i="2"/>
  <c r="BH77" i="2"/>
  <c r="FE166" i="2"/>
  <c r="FF165" i="2"/>
  <c r="FG165" i="2"/>
  <c r="FH165" i="2"/>
  <c r="FI165" i="2"/>
  <c r="EJ166" i="2"/>
  <c r="EK165" i="2"/>
  <c r="EL165" i="2"/>
  <c r="EM165" i="2"/>
  <c r="EN165" i="2"/>
  <c r="DO166" i="2"/>
  <c r="DP165" i="2"/>
  <c r="DQ165" i="2"/>
  <c r="DR165" i="2"/>
  <c r="DS165" i="2"/>
  <c r="CT166" i="2"/>
  <c r="CU165" i="2"/>
  <c r="CV165" i="2"/>
  <c r="CW165" i="2"/>
  <c r="CX165" i="2"/>
  <c r="BY166" i="2"/>
  <c r="BZ165" i="2"/>
  <c r="CA165" i="2"/>
  <c r="CB165" i="2"/>
  <c r="CC165" i="2"/>
  <c r="N166" i="2"/>
  <c r="O165" i="2"/>
  <c r="P165" i="2"/>
  <c r="Q165" i="2"/>
  <c r="R165" i="2"/>
  <c r="GA165" i="2"/>
  <c r="GB165" i="2"/>
  <c r="GC165" i="2"/>
  <c r="GD165" i="2"/>
  <c r="GV165" i="2"/>
  <c r="GW165" i="2"/>
  <c r="GX165" i="2"/>
  <c r="GY165" i="2"/>
  <c r="AJ165" i="2"/>
  <c r="AK165" i="2"/>
  <c r="AL165" i="2"/>
  <c r="AM165" i="2"/>
  <c r="BE79" i="2"/>
  <c r="BS77" i="2"/>
  <c r="BF78" i="2"/>
  <c r="BG78" i="2"/>
  <c r="BH78" i="2"/>
  <c r="FE167" i="2"/>
  <c r="FF166" i="2"/>
  <c r="FG166" i="2"/>
  <c r="FH166" i="2"/>
  <c r="FI166" i="2"/>
  <c r="EJ167" i="2"/>
  <c r="EK166" i="2"/>
  <c r="EL166" i="2"/>
  <c r="EM166" i="2"/>
  <c r="EN166" i="2"/>
  <c r="DO167" i="2"/>
  <c r="DP166" i="2"/>
  <c r="DQ166" i="2"/>
  <c r="DR166" i="2"/>
  <c r="DS166" i="2"/>
  <c r="CT167" i="2"/>
  <c r="CU166" i="2"/>
  <c r="CV166" i="2"/>
  <c r="CW166" i="2"/>
  <c r="CX166" i="2"/>
  <c r="BY167" i="2"/>
  <c r="BZ166" i="2"/>
  <c r="CA166" i="2"/>
  <c r="CB166" i="2"/>
  <c r="CC166" i="2"/>
  <c r="N167" i="2"/>
  <c r="O166" i="2"/>
  <c r="P166" i="2"/>
  <c r="Q166" i="2"/>
  <c r="R166" i="2"/>
  <c r="GA166" i="2"/>
  <c r="GB166" i="2"/>
  <c r="GC166" i="2"/>
  <c r="GD166" i="2"/>
  <c r="GV166" i="2"/>
  <c r="GW166" i="2"/>
  <c r="GX166" i="2"/>
  <c r="GY166" i="2"/>
  <c r="AJ166" i="2"/>
  <c r="AK166" i="2"/>
  <c r="AL166" i="2"/>
  <c r="AM166" i="2"/>
  <c r="BS78" i="2"/>
  <c r="BE80" i="2"/>
  <c r="BF79" i="2"/>
  <c r="BG79" i="2"/>
  <c r="BH79" i="2"/>
  <c r="FE168" i="2"/>
  <c r="FF167" i="2"/>
  <c r="FG167" i="2"/>
  <c r="FH167" i="2"/>
  <c r="FI167" i="2"/>
  <c r="EJ168" i="2"/>
  <c r="EK167" i="2"/>
  <c r="EL167" i="2"/>
  <c r="EM167" i="2"/>
  <c r="EN167" i="2"/>
  <c r="DO168" i="2"/>
  <c r="DP167" i="2"/>
  <c r="DQ167" i="2"/>
  <c r="DR167" i="2"/>
  <c r="DS167" i="2"/>
  <c r="CT168" i="2"/>
  <c r="CU167" i="2"/>
  <c r="CV167" i="2"/>
  <c r="CW167" i="2"/>
  <c r="CX167" i="2"/>
  <c r="BY168" i="2"/>
  <c r="BZ167" i="2"/>
  <c r="CA167" i="2"/>
  <c r="CB167" i="2"/>
  <c r="CC167" i="2"/>
  <c r="N168" i="2"/>
  <c r="O167" i="2"/>
  <c r="P167" i="2"/>
  <c r="Q167" i="2"/>
  <c r="R167" i="2"/>
  <c r="GA167" i="2"/>
  <c r="GB167" i="2"/>
  <c r="GC167" i="2"/>
  <c r="GD167" i="2"/>
  <c r="GV167" i="2"/>
  <c r="GW167" i="2"/>
  <c r="GX167" i="2"/>
  <c r="GY167" i="2"/>
  <c r="AJ167" i="2"/>
  <c r="AK167" i="2"/>
  <c r="AL167" i="2"/>
  <c r="AM167" i="2"/>
  <c r="BE81" i="2"/>
  <c r="BS79" i="2"/>
  <c r="BF80" i="2"/>
  <c r="BG80" i="2"/>
  <c r="BH80" i="2"/>
  <c r="FE169" i="2"/>
  <c r="FF168" i="2"/>
  <c r="FG168" i="2"/>
  <c r="FH168" i="2"/>
  <c r="FI168" i="2"/>
  <c r="EJ169" i="2"/>
  <c r="EK168" i="2"/>
  <c r="EL168" i="2"/>
  <c r="EM168" i="2"/>
  <c r="EN168" i="2"/>
  <c r="DO169" i="2"/>
  <c r="DP168" i="2"/>
  <c r="DQ168" i="2"/>
  <c r="DR168" i="2"/>
  <c r="DS168" i="2"/>
  <c r="CT169" i="2"/>
  <c r="CU168" i="2"/>
  <c r="CV168" i="2"/>
  <c r="CW168" i="2"/>
  <c r="CX168" i="2"/>
  <c r="BY169" i="2"/>
  <c r="BZ168" i="2"/>
  <c r="CA168" i="2"/>
  <c r="CB168" i="2"/>
  <c r="CC168" i="2"/>
  <c r="N169" i="2"/>
  <c r="O168" i="2"/>
  <c r="P168" i="2"/>
  <c r="Q168" i="2"/>
  <c r="R168" i="2"/>
  <c r="GA168" i="2"/>
  <c r="GB168" i="2"/>
  <c r="GC168" i="2"/>
  <c r="GD168" i="2"/>
  <c r="GV168" i="2"/>
  <c r="GW168" i="2"/>
  <c r="GX168" i="2"/>
  <c r="GY168" i="2"/>
  <c r="AJ168" i="2"/>
  <c r="AK168" i="2"/>
  <c r="AL168" i="2"/>
  <c r="AM168" i="2"/>
  <c r="BS80" i="2"/>
  <c r="BE82" i="2"/>
  <c r="BF81" i="2"/>
  <c r="BG81" i="2"/>
  <c r="BH81" i="2"/>
  <c r="FE170" i="2"/>
  <c r="FF169" i="2"/>
  <c r="FG169" i="2"/>
  <c r="FH169" i="2"/>
  <c r="FI169" i="2"/>
  <c r="EJ170" i="2"/>
  <c r="EK169" i="2"/>
  <c r="EL169" i="2"/>
  <c r="EM169" i="2"/>
  <c r="EN169" i="2"/>
  <c r="DO170" i="2"/>
  <c r="DP169" i="2"/>
  <c r="DQ169" i="2"/>
  <c r="DR169" i="2"/>
  <c r="DS169" i="2"/>
  <c r="CT170" i="2"/>
  <c r="CU169" i="2"/>
  <c r="CV169" i="2"/>
  <c r="CW169" i="2"/>
  <c r="CX169" i="2"/>
  <c r="BY170" i="2"/>
  <c r="BZ169" i="2"/>
  <c r="CA169" i="2"/>
  <c r="CB169" i="2"/>
  <c r="CC169" i="2"/>
  <c r="N170" i="2"/>
  <c r="O169" i="2"/>
  <c r="P169" i="2"/>
  <c r="Q169" i="2"/>
  <c r="R169" i="2"/>
  <c r="GA169" i="2"/>
  <c r="GB169" i="2"/>
  <c r="GC169" i="2"/>
  <c r="GD169" i="2"/>
  <c r="GV169" i="2"/>
  <c r="GW169" i="2"/>
  <c r="GX169" i="2"/>
  <c r="GY169" i="2"/>
  <c r="AJ169" i="2"/>
  <c r="AK169" i="2"/>
  <c r="AL169" i="2"/>
  <c r="AM169" i="2"/>
  <c r="BE83" i="2"/>
  <c r="BS81" i="2"/>
  <c r="BF82" i="2"/>
  <c r="BG82" i="2"/>
  <c r="BH82" i="2"/>
  <c r="FE171" i="2"/>
  <c r="FF170" i="2"/>
  <c r="FG170" i="2"/>
  <c r="FH170" i="2"/>
  <c r="FI170" i="2"/>
  <c r="EJ171" i="2"/>
  <c r="EK170" i="2"/>
  <c r="EL170" i="2"/>
  <c r="EM170" i="2"/>
  <c r="EN170" i="2"/>
  <c r="DO171" i="2"/>
  <c r="DP170" i="2"/>
  <c r="DQ170" i="2"/>
  <c r="DR170" i="2"/>
  <c r="DS170" i="2"/>
  <c r="CT171" i="2"/>
  <c r="CU170" i="2"/>
  <c r="CV170" i="2"/>
  <c r="CW170" i="2"/>
  <c r="CX170" i="2"/>
  <c r="BY171" i="2"/>
  <c r="BZ170" i="2"/>
  <c r="CA170" i="2"/>
  <c r="CB170" i="2"/>
  <c r="CC170" i="2"/>
  <c r="N171" i="2"/>
  <c r="O170" i="2"/>
  <c r="P170" i="2"/>
  <c r="Q170" i="2"/>
  <c r="R170" i="2"/>
  <c r="GA170" i="2"/>
  <c r="GB170" i="2"/>
  <c r="GC170" i="2"/>
  <c r="GD170" i="2"/>
  <c r="GV170" i="2"/>
  <c r="GW170" i="2"/>
  <c r="GX170" i="2"/>
  <c r="GY170" i="2"/>
  <c r="AJ170" i="2"/>
  <c r="AK170" i="2"/>
  <c r="AL170" i="2"/>
  <c r="AM170" i="2"/>
  <c r="BS82" i="2"/>
  <c r="BE84" i="2"/>
  <c r="BF83" i="2"/>
  <c r="BG83" i="2"/>
  <c r="BH83" i="2"/>
  <c r="FE172" i="2"/>
  <c r="FF171" i="2"/>
  <c r="FG171" i="2"/>
  <c r="FH171" i="2"/>
  <c r="FI171" i="2"/>
  <c r="EJ172" i="2"/>
  <c r="EK171" i="2"/>
  <c r="EL171" i="2"/>
  <c r="EM171" i="2"/>
  <c r="EN171" i="2"/>
  <c r="DO172" i="2"/>
  <c r="DP171" i="2"/>
  <c r="DQ171" i="2"/>
  <c r="DR171" i="2"/>
  <c r="DS171" i="2"/>
  <c r="CT172" i="2"/>
  <c r="CU171" i="2"/>
  <c r="CV171" i="2"/>
  <c r="CW171" i="2"/>
  <c r="CX171" i="2"/>
  <c r="BY172" i="2"/>
  <c r="BZ171" i="2"/>
  <c r="CA171" i="2"/>
  <c r="CB171" i="2"/>
  <c r="CC171" i="2"/>
  <c r="N172" i="2"/>
  <c r="O171" i="2"/>
  <c r="P171" i="2"/>
  <c r="Q171" i="2"/>
  <c r="R171" i="2"/>
  <c r="GA171" i="2"/>
  <c r="GB171" i="2"/>
  <c r="GC171" i="2"/>
  <c r="GD171" i="2"/>
  <c r="GV171" i="2"/>
  <c r="GW171" i="2"/>
  <c r="GX171" i="2"/>
  <c r="GY171" i="2"/>
  <c r="AJ171" i="2"/>
  <c r="AK171" i="2"/>
  <c r="AL171" i="2"/>
  <c r="AM171" i="2"/>
  <c r="BF84" i="2"/>
  <c r="BG84" i="2"/>
  <c r="BH84" i="2"/>
  <c r="BE85" i="2"/>
  <c r="BS83" i="2"/>
  <c r="FE173" i="2"/>
  <c r="FF172" i="2"/>
  <c r="FG172" i="2"/>
  <c r="FH172" i="2"/>
  <c r="FI172" i="2"/>
  <c r="EJ173" i="2"/>
  <c r="EK172" i="2"/>
  <c r="EL172" i="2"/>
  <c r="EM172" i="2"/>
  <c r="EN172" i="2"/>
  <c r="DO173" i="2"/>
  <c r="DP172" i="2"/>
  <c r="DQ172" i="2"/>
  <c r="DR172" i="2"/>
  <c r="DS172" i="2"/>
  <c r="CT173" i="2"/>
  <c r="CU172" i="2"/>
  <c r="CV172" i="2"/>
  <c r="CW172" i="2"/>
  <c r="CX172" i="2"/>
  <c r="BY173" i="2"/>
  <c r="BZ172" i="2"/>
  <c r="CA172" i="2"/>
  <c r="CB172" i="2"/>
  <c r="CC172" i="2"/>
  <c r="N173" i="2"/>
  <c r="O172" i="2"/>
  <c r="P172" i="2"/>
  <c r="Q172" i="2"/>
  <c r="R172" i="2"/>
  <c r="GA172" i="2"/>
  <c r="GB172" i="2"/>
  <c r="GC172" i="2"/>
  <c r="GD172" i="2"/>
  <c r="GV172" i="2"/>
  <c r="GW172" i="2"/>
  <c r="GX172" i="2"/>
  <c r="GY172" i="2"/>
  <c r="AJ172" i="2"/>
  <c r="AK172" i="2"/>
  <c r="AL172" i="2"/>
  <c r="AM172" i="2"/>
  <c r="BF85" i="2"/>
  <c r="BG85" i="2"/>
  <c r="BH85" i="2"/>
  <c r="BS84" i="2"/>
  <c r="BE86" i="2"/>
  <c r="FE174" i="2"/>
  <c r="FF173" i="2"/>
  <c r="FG173" i="2"/>
  <c r="FH173" i="2"/>
  <c r="FI173" i="2"/>
  <c r="EJ174" i="2"/>
  <c r="EK173" i="2"/>
  <c r="EL173" i="2"/>
  <c r="EM173" i="2"/>
  <c r="EN173" i="2"/>
  <c r="DO174" i="2"/>
  <c r="DP173" i="2"/>
  <c r="DQ173" i="2"/>
  <c r="DR173" i="2"/>
  <c r="DS173" i="2"/>
  <c r="CT174" i="2"/>
  <c r="CU173" i="2"/>
  <c r="CV173" i="2"/>
  <c r="CW173" i="2"/>
  <c r="CX173" i="2"/>
  <c r="BY174" i="2"/>
  <c r="BZ173" i="2"/>
  <c r="CA173" i="2"/>
  <c r="CB173" i="2"/>
  <c r="CC173" i="2"/>
  <c r="N174" i="2"/>
  <c r="O173" i="2"/>
  <c r="P173" i="2"/>
  <c r="Q173" i="2"/>
  <c r="R173" i="2"/>
  <c r="GA173" i="2"/>
  <c r="GB173" i="2"/>
  <c r="GC173" i="2"/>
  <c r="GD173" i="2"/>
  <c r="GV173" i="2"/>
  <c r="GW173" i="2"/>
  <c r="GX173" i="2"/>
  <c r="GY173" i="2"/>
  <c r="AJ173" i="2"/>
  <c r="AK173" i="2"/>
  <c r="AL173" i="2"/>
  <c r="AM173" i="2"/>
  <c r="BF86" i="2"/>
  <c r="BG86" i="2"/>
  <c r="BH86" i="2"/>
  <c r="BE87" i="2"/>
  <c r="BS85" i="2"/>
  <c r="FE175" i="2"/>
  <c r="FF174" i="2"/>
  <c r="FG174" i="2"/>
  <c r="FH174" i="2"/>
  <c r="FI174" i="2"/>
  <c r="EJ175" i="2"/>
  <c r="EK174" i="2"/>
  <c r="EL174" i="2"/>
  <c r="EM174" i="2"/>
  <c r="EN174" i="2"/>
  <c r="DO175" i="2"/>
  <c r="DP174" i="2"/>
  <c r="DQ174" i="2"/>
  <c r="DR174" i="2"/>
  <c r="DS174" i="2"/>
  <c r="CT175" i="2"/>
  <c r="CU174" i="2"/>
  <c r="CV174" i="2"/>
  <c r="CW174" i="2"/>
  <c r="CX174" i="2"/>
  <c r="BY175" i="2"/>
  <c r="BZ174" i="2"/>
  <c r="CA174" i="2"/>
  <c r="CB174" i="2"/>
  <c r="CC174" i="2"/>
  <c r="N175" i="2"/>
  <c r="O174" i="2"/>
  <c r="P174" i="2"/>
  <c r="Q174" i="2"/>
  <c r="R174" i="2"/>
  <c r="GA174" i="2"/>
  <c r="GB174" i="2"/>
  <c r="GC174" i="2"/>
  <c r="GD174" i="2"/>
  <c r="GV174" i="2"/>
  <c r="GW174" i="2"/>
  <c r="GX174" i="2"/>
  <c r="GY174" i="2"/>
  <c r="AJ174" i="2"/>
  <c r="AK174" i="2"/>
  <c r="AL174" i="2"/>
  <c r="AM174" i="2"/>
  <c r="BF87" i="2"/>
  <c r="BG87" i="2"/>
  <c r="BH87" i="2"/>
  <c r="BS86" i="2"/>
  <c r="BE88" i="2"/>
  <c r="FE176" i="2"/>
  <c r="FF175" i="2"/>
  <c r="FG175" i="2"/>
  <c r="FH175" i="2"/>
  <c r="FI175" i="2"/>
  <c r="EJ176" i="2"/>
  <c r="EK175" i="2"/>
  <c r="EL175" i="2"/>
  <c r="EM175" i="2"/>
  <c r="EN175" i="2"/>
  <c r="DO176" i="2"/>
  <c r="DP175" i="2"/>
  <c r="DQ175" i="2"/>
  <c r="DR175" i="2"/>
  <c r="DS175" i="2"/>
  <c r="CT176" i="2"/>
  <c r="CU175" i="2"/>
  <c r="CV175" i="2"/>
  <c r="CW175" i="2"/>
  <c r="CX175" i="2"/>
  <c r="BY176" i="2"/>
  <c r="BZ175" i="2"/>
  <c r="CA175" i="2"/>
  <c r="CB175" i="2"/>
  <c r="CC175" i="2"/>
  <c r="N176" i="2"/>
  <c r="O175" i="2"/>
  <c r="P175" i="2"/>
  <c r="Q175" i="2"/>
  <c r="R175" i="2"/>
  <c r="GA175" i="2"/>
  <c r="GB175" i="2"/>
  <c r="GC175" i="2"/>
  <c r="GD175" i="2"/>
  <c r="GV175" i="2"/>
  <c r="GW175" i="2"/>
  <c r="GX175" i="2"/>
  <c r="GY175" i="2"/>
  <c r="AJ175" i="2"/>
  <c r="AK175" i="2"/>
  <c r="AL175" i="2"/>
  <c r="AM175" i="2"/>
  <c r="BF88" i="2"/>
  <c r="BG88" i="2"/>
  <c r="BH88" i="2"/>
  <c r="BE89" i="2"/>
  <c r="BS87" i="2"/>
  <c r="FE177" i="2"/>
  <c r="FF176" i="2"/>
  <c r="FG176" i="2"/>
  <c r="FH176" i="2"/>
  <c r="FI176" i="2"/>
  <c r="EJ177" i="2"/>
  <c r="EK176" i="2"/>
  <c r="EL176" i="2"/>
  <c r="EM176" i="2"/>
  <c r="EN176" i="2"/>
  <c r="DO177" i="2"/>
  <c r="DP176" i="2"/>
  <c r="DQ176" i="2"/>
  <c r="DR176" i="2"/>
  <c r="DS176" i="2"/>
  <c r="CT177" i="2"/>
  <c r="CU176" i="2"/>
  <c r="CV176" i="2"/>
  <c r="CW176" i="2"/>
  <c r="CX176" i="2"/>
  <c r="BY177" i="2"/>
  <c r="BZ176" i="2"/>
  <c r="CA176" i="2"/>
  <c r="CB176" i="2"/>
  <c r="CC176" i="2"/>
  <c r="N177" i="2"/>
  <c r="O176" i="2"/>
  <c r="P176" i="2"/>
  <c r="Q176" i="2"/>
  <c r="R176" i="2"/>
  <c r="GA176" i="2"/>
  <c r="GB176" i="2"/>
  <c r="GC176" i="2"/>
  <c r="GD176" i="2"/>
  <c r="GV176" i="2"/>
  <c r="GW176" i="2"/>
  <c r="GX176" i="2"/>
  <c r="GY176" i="2"/>
  <c r="AJ176" i="2"/>
  <c r="AK176" i="2"/>
  <c r="AL176" i="2"/>
  <c r="AM176" i="2"/>
  <c r="BF89" i="2"/>
  <c r="BG89" i="2"/>
  <c r="BH89" i="2"/>
  <c r="BS88" i="2"/>
  <c r="BE90" i="2"/>
  <c r="FE178" i="2"/>
  <c r="FF177" i="2"/>
  <c r="FG177" i="2"/>
  <c r="FH177" i="2"/>
  <c r="FI177" i="2"/>
  <c r="EJ178" i="2"/>
  <c r="EK177" i="2"/>
  <c r="EL177" i="2"/>
  <c r="EM177" i="2"/>
  <c r="EN177" i="2"/>
  <c r="DO178" i="2"/>
  <c r="DP177" i="2"/>
  <c r="DQ177" i="2"/>
  <c r="DR177" i="2"/>
  <c r="DS177" i="2"/>
  <c r="CT178" i="2"/>
  <c r="CU177" i="2"/>
  <c r="CV177" i="2"/>
  <c r="CW177" i="2"/>
  <c r="CX177" i="2"/>
  <c r="BY178" i="2"/>
  <c r="BZ177" i="2"/>
  <c r="CA177" i="2"/>
  <c r="CB177" i="2"/>
  <c r="CC177" i="2"/>
  <c r="N178" i="2"/>
  <c r="O177" i="2"/>
  <c r="P177" i="2"/>
  <c r="Q177" i="2"/>
  <c r="R177" i="2"/>
  <c r="GA177" i="2"/>
  <c r="GB177" i="2"/>
  <c r="GC177" i="2"/>
  <c r="GD177" i="2"/>
  <c r="GV177" i="2"/>
  <c r="GW177" i="2"/>
  <c r="GX177" i="2"/>
  <c r="GY177" i="2"/>
  <c r="AJ177" i="2"/>
  <c r="AK177" i="2"/>
  <c r="AL177" i="2"/>
  <c r="AM177" i="2"/>
  <c r="BF90" i="2"/>
  <c r="BG90" i="2"/>
  <c r="BH90" i="2"/>
  <c r="BE91" i="2"/>
  <c r="BS89" i="2"/>
  <c r="FE179" i="2"/>
  <c r="FF178" i="2"/>
  <c r="FG178" i="2"/>
  <c r="FH178" i="2"/>
  <c r="FI178" i="2"/>
  <c r="EJ179" i="2"/>
  <c r="EK178" i="2"/>
  <c r="EL178" i="2"/>
  <c r="EM178" i="2"/>
  <c r="EN178" i="2"/>
  <c r="DO179" i="2"/>
  <c r="DP178" i="2"/>
  <c r="DQ178" i="2"/>
  <c r="DR178" i="2"/>
  <c r="DS178" i="2"/>
  <c r="CT179" i="2"/>
  <c r="CU178" i="2"/>
  <c r="CV178" i="2"/>
  <c r="CW178" i="2"/>
  <c r="CX178" i="2"/>
  <c r="BY179" i="2"/>
  <c r="BZ178" i="2"/>
  <c r="CA178" i="2"/>
  <c r="CB178" i="2"/>
  <c r="CC178" i="2"/>
  <c r="N179" i="2"/>
  <c r="O178" i="2"/>
  <c r="P178" i="2"/>
  <c r="Q178" i="2"/>
  <c r="R178" i="2"/>
  <c r="GA178" i="2"/>
  <c r="GB178" i="2"/>
  <c r="GC178" i="2"/>
  <c r="GD178" i="2"/>
  <c r="GV178" i="2"/>
  <c r="GW178" i="2"/>
  <c r="GX178" i="2"/>
  <c r="GY178" i="2"/>
  <c r="AJ178" i="2"/>
  <c r="AK178" i="2"/>
  <c r="AL178" i="2"/>
  <c r="AM178" i="2"/>
  <c r="BF91" i="2"/>
  <c r="BG91" i="2"/>
  <c r="BH91" i="2"/>
  <c r="BS90" i="2"/>
  <c r="BE92" i="2"/>
  <c r="FE180" i="2"/>
  <c r="FF179" i="2"/>
  <c r="FG179" i="2"/>
  <c r="FH179" i="2"/>
  <c r="FI179" i="2"/>
  <c r="EJ180" i="2"/>
  <c r="EK179" i="2"/>
  <c r="EL179" i="2"/>
  <c r="EM179" i="2"/>
  <c r="EN179" i="2"/>
  <c r="DO180" i="2"/>
  <c r="DP179" i="2"/>
  <c r="DQ179" i="2"/>
  <c r="DR179" i="2"/>
  <c r="DS179" i="2"/>
  <c r="CT180" i="2"/>
  <c r="CU179" i="2"/>
  <c r="CV179" i="2"/>
  <c r="CW179" i="2"/>
  <c r="CX179" i="2"/>
  <c r="BY180" i="2"/>
  <c r="BZ179" i="2"/>
  <c r="CA179" i="2"/>
  <c r="CB179" i="2"/>
  <c r="CC179" i="2"/>
  <c r="N180" i="2"/>
  <c r="O179" i="2"/>
  <c r="P179" i="2"/>
  <c r="Q179" i="2"/>
  <c r="R179" i="2"/>
  <c r="GA179" i="2"/>
  <c r="GB179" i="2"/>
  <c r="GC179" i="2"/>
  <c r="GD179" i="2"/>
  <c r="GV179" i="2"/>
  <c r="GW179" i="2"/>
  <c r="GX179" i="2"/>
  <c r="GY179" i="2"/>
  <c r="AJ179" i="2"/>
  <c r="AK179" i="2"/>
  <c r="AL179" i="2"/>
  <c r="AM179" i="2"/>
  <c r="BF92" i="2"/>
  <c r="BG92" i="2"/>
  <c r="BH92" i="2"/>
  <c r="BE93" i="2"/>
  <c r="BS91" i="2"/>
  <c r="FE181" i="2"/>
  <c r="FF180" i="2"/>
  <c r="FG180" i="2"/>
  <c r="FH180" i="2"/>
  <c r="FI180" i="2"/>
  <c r="EJ181" i="2"/>
  <c r="EK180" i="2"/>
  <c r="EL180" i="2"/>
  <c r="EM180" i="2"/>
  <c r="EN180" i="2"/>
  <c r="DO181" i="2"/>
  <c r="DP180" i="2"/>
  <c r="DQ180" i="2"/>
  <c r="DR180" i="2"/>
  <c r="DS180" i="2"/>
  <c r="CT181" i="2"/>
  <c r="CU180" i="2"/>
  <c r="CV180" i="2"/>
  <c r="CW180" i="2"/>
  <c r="CX180" i="2"/>
  <c r="BY181" i="2"/>
  <c r="BZ180" i="2"/>
  <c r="CA180" i="2"/>
  <c r="CB180" i="2"/>
  <c r="CC180" i="2"/>
  <c r="N181" i="2"/>
  <c r="O180" i="2"/>
  <c r="P180" i="2"/>
  <c r="Q180" i="2"/>
  <c r="R180" i="2"/>
  <c r="GA180" i="2"/>
  <c r="GB180" i="2"/>
  <c r="GC180" i="2"/>
  <c r="GD180" i="2"/>
  <c r="GV180" i="2"/>
  <c r="GW180" i="2"/>
  <c r="GX180" i="2"/>
  <c r="GY180" i="2"/>
  <c r="AJ180" i="2"/>
  <c r="AK180" i="2"/>
  <c r="AL180" i="2"/>
  <c r="AM180" i="2"/>
  <c r="BF93" i="2"/>
  <c r="BG93" i="2"/>
  <c r="BH93" i="2"/>
  <c r="BS92" i="2"/>
  <c r="BE94" i="2"/>
  <c r="FE182" i="2"/>
  <c r="FF181" i="2"/>
  <c r="FG181" i="2"/>
  <c r="FH181" i="2"/>
  <c r="FI181" i="2"/>
  <c r="EJ182" i="2"/>
  <c r="EK181" i="2"/>
  <c r="EL181" i="2"/>
  <c r="EM181" i="2"/>
  <c r="EN181" i="2"/>
  <c r="DO182" i="2"/>
  <c r="DP181" i="2"/>
  <c r="DQ181" i="2"/>
  <c r="DR181" i="2"/>
  <c r="DS181" i="2"/>
  <c r="CT182" i="2"/>
  <c r="CU181" i="2"/>
  <c r="CV181" i="2"/>
  <c r="CW181" i="2"/>
  <c r="CX181" i="2"/>
  <c r="BY182" i="2"/>
  <c r="BZ181" i="2"/>
  <c r="CA181" i="2"/>
  <c r="CB181" i="2"/>
  <c r="CC181" i="2"/>
  <c r="N182" i="2"/>
  <c r="O181" i="2"/>
  <c r="P181" i="2"/>
  <c r="Q181" i="2"/>
  <c r="R181" i="2"/>
  <c r="GA181" i="2"/>
  <c r="GB181" i="2"/>
  <c r="GC181" i="2"/>
  <c r="GD181" i="2"/>
  <c r="GV181" i="2"/>
  <c r="GW181" i="2"/>
  <c r="GX181" i="2"/>
  <c r="GY181" i="2"/>
  <c r="AJ181" i="2"/>
  <c r="AK181" i="2"/>
  <c r="AL181" i="2"/>
  <c r="AM181" i="2"/>
  <c r="BF94" i="2"/>
  <c r="BG94" i="2"/>
  <c r="BH94" i="2"/>
  <c r="BE95" i="2"/>
  <c r="BS93" i="2"/>
  <c r="FE183" i="2"/>
  <c r="FF182" i="2"/>
  <c r="FG182" i="2"/>
  <c r="FH182" i="2"/>
  <c r="FI182" i="2"/>
  <c r="EJ183" i="2"/>
  <c r="EK182" i="2"/>
  <c r="EL182" i="2"/>
  <c r="EM182" i="2"/>
  <c r="EN182" i="2"/>
  <c r="DO183" i="2"/>
  <c r="DP182" i="2"/>
  <c r="DQ182" i="2"/>
  <c r="DR182" i="2"/>
  <c r="DS182" i="2"/>
  <c r="CT183" i="2"/>
  <c r="CU182" i="2"/>
  <c r="CV182" i="2"/>
  <c r="CW182" i="2"/>
  <c r="CX182" i="2"/>
  <c r="BY183" i="2"/>
  <c r="BZ182" i="2"/>
  <c r="CA182" i="2"/>
  <c r="CB182" i="2"/>
  <c r="CC182" i="2"/>
  <c r="N183" i="2"/>
  <c r="O182" i="2"/>
  <c r="P182" i="2"/>
  <c r="Q182" i="2"/>
  <c r="R182" i="2"/>
  <c r="GA182" i="2"/>
  <c r="GB182" i="2"/>
  <c r="GC182" i="2"/>
  <c r="GD182" i="2"/>
  <c r="GV182" i="2"/>
  <c r="GW182" i="2"/>
  <c r="GX182" i="2"/>
  <c r="GY182" i="2"/>
  <c r="AJ182" i="2"/>
  <c r="AK182" i="2"/>
  <c r="AL182" i="2"/>
  <c r="AM182" i="2"/>
  <c r="BF95" i="2"/>
  <c r="BG95" i="2"/>
  <c r="BH95" i="2"/>
  <c r="BS94" i="2"/>
  <c r="BE96" i="2"/>
  <c r="FE184" i="2"/>
  <c r="FF183" i="2"/>
  <c r="FG183" i="2"/>
  <c r="FH183" i="2"/>
  <c r="FI183" i="2"/>
  <c r="EJ184" i="2"/>
  <c r="EK183" i="2"/>
  <c r="EL183" i="2"/>
  <c r="EM183" i="2"/>
  <c r="EN183" i="2"/>
  <c r="DO184" i="2"/>
  <c r="DP183" i="2"/>
  <c r="DQ183" i="2"/>
  <c r="DR183" i="2"/>
  <c r="DS183" i="2"/>
  <c r="CT184" i="2"/>
  <c r="CU183" i="2"/>
  <c r="CV183" i="2"/>
  <c r="CW183" i="2"/>
  <c r="CX183" i="2"/>
  <c r="BY184" i="2"/>
  <c r="BZ183" i="2"/>
  <c r="CA183" i="2"/>
  <c r="CB183" i="2"/>
  <c r="CC183" i="2"/>
  <c r="N184" i="2"/>
  <c r="O183" i="2"/>
  <c r="P183" i="2"/>
  <c r="Q183" i="2"/>
  <c r="R183" i="2"/>
  <c r="GA183" i="2"/>
  <c r="GB183" i="2"/>
  <c r="GC183" i="2"/>
  <c r="GD183" i="2"/>
  <c r="GV183" i="2"/>
  <c r="GW183" i="2"/>
  <c r="GX183" i="2"/>
  <c r="GY183" i="2"/>
  <c r="AJ183" i="2"/>
  <c r="AK183" i="2"/>
  <c r="AL183" i="2"/>
  <c r="AM183" i="2"/>
  <c r="BF96" i="2"/>
  <c r="BG96" i="2"/>
  <c r="BH96" i="2"/>
  <c r="BE97" i="2"/>
  <c r="BS95" i="2"/>
  <c r="FE185" i="2"/>
  <c r="FF184" i="2"/>
  <c r="FG184" i="2"/>
  <c r="FH184" i="2"/>
  <c r="FI184" i="2"/>
  <c r="EJ185" i="2"/>
  <c r="EK184" i="2"/>
  <c r="EL184" i="2"/>
  <c r="EM184" i="2"/>
  <c r="EN184" i="2"/>
  <c r="DO185" i="2"/>
  <c r="DP184" i="2"/>
  <c r="DQ184" i="2"/>
  <c r="DR184" i="2"/>
  <c r="DS184" i="2"/>
  <c r="CT185" i="2"/>
  <c r="CU184" i="2"/>
  <c r="CV184" i="2"/>
  <c r="CW184" i="2"/>
  <c r="CX184" i="2"/>
  <c r="BY185" i="2"/>
  <c r="BZ184" i="2"/>
  <c r="CA184" i="2"/>
  <c r="CB184" i="2"/>
  <c r="CC184" i="2"/>
  <c r="N185" i="2"/>
  <c r="O184" i="2"/>
  <c r="P184" i="2"/>
  <c r="Q184" i="2"/>
  <c r="R184" i="2"/>
  <c r="GA184" i="2"/>
  <c r="GB184" i="2"/>
  <c r="GC184" i="2"/>
  <c r="GD184" i="2"/>
  <c r="GV184" i="2"/>
  <c r="GW184" i="2"/>
  <c r="GX184" i="2"/>
  <c r="GY184" i="2"/>
  <c r="AJ184" i="2"/>
  <c r="AK184" i="2"/>
  <c r="AL184" i="2"/>
  <c r="AM184" i="2"/>
  <c r="BF97" i="2"/>
  <c r="BG97" i="2"/>
  <c r="BH97" i="2"/>
  <c r="BS96" i="2"/>
  <c r="BE98" i="2"/>
  <c r="FE186" i="2"/>
  <c r="FF185" i="2"/>
  <c r="FG185" i="2"/>
  <c r="FH185" i="2"/>
  <c r="FI185" i="2"/>
  <c r="EJ186" i="2"/>
  <c r="EK185" i="2"/>
  <c r="EL185" i="2"/>
  <c r="EM185" i="2"/>
  <c r="EN185" i="2"/>
  <c r="DO186" i="2"/>
  <c r="DP185" i="2"/>
  <c r="DQ185" i="2"/>
  <c r="DR185" i="2"/>
  <c r="DS185" i="2"/>
  <c r="CT186" i="2"/>
  <c r="CU185" i="2"/>
  <c r="CV185" i="2"/>
  <c r="CW185" i="2"/>
  <c r="CX185" i="2"/>
  <c r="BY186" i="2"/>
  <c r="BZ185" i="2"/>
  <c r="CA185" i="2"/>
  <c r="CB185" i="2"/>
  <c r="CC185" i="2"/>
  <c r="N186" i="2"/>
  <c r="O185" i="2"/>
  <c r="P185" i="2"/>
  <c r="Q185" i="2"/>
  <c r="R185" i="2"/>
  <c r="GA185" i="2"/>
  <c r="GB185" i="2"/>
  <c r="GC185" i="2"/>
  <c r="GD185" i="2"/>
  <c r="GV185" i="2"/>
  <c r="GW185" i="2"/>
  <c r="GX185" i="2"/>
  <c r="GY185" i="2"/>
  <c r="AJ185" i="2"/>
  <c r="AK185" i="2"/>
  <c r="AL185" i="2"/>
  <c r="AM185" i="2"/>
  <c r="BF98" i="2"/>
  <c r="BG98" i="2"/>
  <c r="BH98" i="2"/>
  <c r="BE99" i="2"/>
  <c r="BS97" i="2"/>
  <c r="FE187" i="2"/>
  <c r="FF186" i="2"/>
  <c r="FG186" i="2"/>
  <c r="FH186" i="2"/>
  <c r="FI186" i="2"/>
  <c r="EJ187" i="2"/>
  <c r="EK186" i="2"/>
  <c r="EL186" i="2"/>
  <c r="EM186" i="2"/>
  <c r="EN186" i="2"/>
  <c r="DO187" i="2"/>
  <c r="DP186" i="2"/>
  <c r="DQ186" i="2"/>
  <c r="DR186" i="2"/>
  <c r="DS186" i="2"/>
  <c r="CT187" i="2"/>
  <c r="CU186" i="2"/>
  <c r="CV186" i="2"/>
  <c r="CW186" i="2"/>
  <c r="CX186" i="2"/>
  <c r="BY187" i="2"/>
  <c r="BZ186" i="2"/>
  <c r="CA186" i="2"/>
  <c r="CB186" i="2"/>
  <c r="CC186" i="2"/>
  <c r="N187" i="2"/>
  <c r="O186" i="2"/>
  <c r="P186" i="2"/>
  <c r="Q186" i="2"/>
  <c r="R186" i="2"/>
  <c r="GA186" i="2"/>
  <c r="GB186" i="2"/>
  <c r="GC186" i="2"/>
  <c r="GD186" i="2"/>
  <c r="GV186" i="2"/>
  <c r="GW186" i="2"/>
  <c r="GX186" i="2"/>
  <c r="GY186" i="2"/>
  <c r="AJ186" i="2"/>
  <c r="AK186" i="2"/>
  <c r="AL186" i="2"/>
  <c r="AM186" i="2"/>
  <c r="BF99" i="2"/>
  <c r="BG99" i="2"/>
  <c r="BH99" i="2"/>
  <c r="BS98" i="2"/>
  <c r="BE100" i="2"/>
  <c r="FE188" i="2"/>
  <c r="FF187" i="2"/>
  <c r="FG187" i="2"/>
  <c r="FH187" i="2"/>
  <c r="FI187" i="2"/>
  <c r="EJ188" i="2"/>
  <c r="EK187" i="2"/>
  <c r="EL187" i="2"/>
  <c r="EM187" i="2"/>
  <c r="EN187" i="2"/>
  <c r="DO188" i="2"/>
  <c r="DP187" i="2"/>
  <c r="DQ187" i="2"/>
  <c r="DR187" i="2"/>
  <c r="DS187" i="2"/>
  <c r="CT188" i="2"/>
  <c r="CU187" i="2"/>
  <c r="CV187" i="2"/>
  <c r="CW187" i="2"/>
  <c r="CX187" i="2"/>
  <c r="BY188" i="2"/>
  <c r="BZ187" i="2"/>
  <c r="CA187" i="2"/>
  <c r="CB187" i="2"/>
  <c r="CC187" i="2"/>
  <c r="N188" i="2"/>
  <c r="O187" i="2"/>
  <c r="P187" i="2"/>
  <c r="Q187" i="2"/>
  <c r="R187" i="2"/>
  <c r="GA187" i="2"/>
  <c r="GB187" i="2"/>
  <c r="GC187" i="2"/>
  <c r="GD187" i="2"/>
  <c r="GV187" i="2"/>
  <c r="GW187" i="2"/>
  <c r="GX187" i="2"/>
  <c r="GY187" i="2"/>
  <c r="AJ187" i="2"/>
  <c r="AK187" i="2"/>
  <c r="AL187" i="2"/>
  <c r="AM187" i="2"/>
  <c r="BF100" i="2"/>
  <c r="BG100" i="2"/>
  <c r="BH100" i="2"/>
  <c r="BE101" i="2"/>
  <c r="BS99" i="2"/>
  <c r="FE189" i="2"/>
  <c r="FF188" i="2"/>
  <c r="FG188" i="2"/>
  <c r="FH188" i="2"/>
  <c r="FI188" i="2"/>
  <c r="EJ189" i="2"/>
  <c r="EK188" i="2"/>
  <c r="EL188" i="2"/>
  <c r="EM188" i="2"/>
  <c r="EN188" i="2"/>
  <c r="DO189" i="2"/>
  <c r="DP188" i="2"/>
  <c r="DQ188" i="2"/>
  <c r="DR188" i="2"/>
  <c r="DS188" i="2"/>
  <c r="CT189" i="2"/>
  <c r="CU188" i="2"/>
  <c r="CV188" i="2"/>
  <c r="CW188" i="2"/>
  <c r="CX188" i="2"/>
  <c r="BY189" i="2"/>
  <c r="BZ188" i="2"/>
  <c r="CA188" i="2"/>
  <c r="CB188" i="2"/>
  <c r="CC188" i="2"/>
  <c r="N189" i="2"/>
  <c r="O188" i="2"/>
  <c r="P188" i="2"/>
  <c r="Q188" i="2"/>
  <c r="R188" i="2"/>
  <c r="GA188" i="2"/>
  <c r="GB188" i="2"/>
  <c r="GC188" i="2"/>
  <c r="GD188" i="2"/>
  <c r="GV188" i="2"/>
  <c r="GW188" i="2"/>
  <c r="GX188" i="2"/>
  <c r="GY188" i="2"/>
  <c r="AJ188" i="2"/>
  <c r="AK188" i="2"/>
  <c r="AL188" i="2"/>
  <c r="AM188" i="2"/>
  <c r="BF101" i="2"/>
  <c r="BG101" i="2"/>
  <c r="BH101" i="2"/>
  <c r="BS100" i="2"/>
  <c r="BE102" i="2"/>
  <c r="FE190" i="2"/>
  <c r="FF189" i="2"/>
  <c r="FG189" i="2"/>
  <c r="FH189" i="2"/>
  <c r="FI189" i="2"/>
  <c r="EJ190" i="2"/>
  <c r="EK189" i="2"/>
  <c r="EL189" i="2"/>
  <c r="EM189" i="2"/>
  <c r="EN189" i="2"/>
  <c r="DO190" i="2"/>
  <c r="DP189" i="2"/>
  <c r="DQ189" i="2"/>
  <c r="DR189" i="2"/>
  <c r="DS189" i="2"/>
  <c r="CT190" i="2"/>
  <c r="CU189" i="2"/>
  <c r="CV189" i="2"/>
  <c r="CW189" i="2"/>
  <c r="CX189" i="2"/>
  <c r="BY190" i="2"/>
  <c r="BZ189" i="2"/>
  <c r="CA189" i="2"/>
  <c r="CB189" i="2"/>
  <c r="CC189" i="2"/>
  <c r="N190" i="2"/>
  <c r="O189" i="2"/>
  <c r="P189" i="2"/>
  <c r="Q189" i="2"/>
  <c r="R189" i="2"/>
  <c r="GA189" i="2"/>
  <c r="GB189" i="2"/>
  <c r="GC189" i="2"/>
  <c r="GD189" i="2"/>
  <c r="GV189" i="2"/>
  <c r="GW189" i="2"/>
  <c r="GX189" i="2"/>
  <c r="GY189" i="2"/>
  <c r="AJ189" i="2"/>
  <c r="AK189" i="2"/>
  <c r="AL189" i="2"/>
  <c r="AM189" i="2"/>
  <c r="BF102" i="2"/>
  <c r="BG102" i="2"/>
  <c r="BH102" i="2"/>
  <c r="BE103" i="2"/>
  <c r="BS101" i="2"/>
  <c r="FE191" i="2"/>
  <c r="FF190" i="2"/>
  <c r="FG190" i="2"/>
  <c r="FH190" i="2"/>
  <c r="FI190" i="2"/>
  <c r="EJ191" i="2"/>
  <c r="EK190" i="2"/>
  <c r="EL190" i="2"/>
  <c r="EM190" i="2"/>
  <c r="EN190" i="2"/>
  <c r="DO191" i="2"/>
  <c r="DP190" i="2"/>
  <c r="DQ190" i="2"/>
  <c r="DR190" i="2"/>
  <c r="DS190" i="2"/>
  <c r="CT191" i="2"/>
  <c r="CU190" i="2"/>
  <c r="CV190" i="2"/>
  <c r="CW190" i="2"/>
  <c r="CX190" i="2"/>
  <c r="BY191" i="2"/>
  <c r="BZ190" i="2"/>
  <c r="CA190" i="2"/>
  <c r="CB190" i="2"/>
  <c r="CC190" i="2"/>
  <c r="N191" i="2"/>
  <c r="O190" i="2"/>
  <c r="P190" i="2"/>
  <c r="Q190" i="2"/>
  <c r="R190" i="2"/>
  <c r="GA190" i="2"/>
  <c r="GB190" i="2"/>
  <c r="GC190" i="2"/>
  <c r="GD190" i="2"/>
  <c r="GV190" i="2"/>
  <c r="GW190" i="2"/>
  <c r="GX190" i="2"/>
  <c r="GY190" i="2"/>
  <c r="AJ190" i="2"/>
  <c r="AK190" i="2"/>
  <c r="AL190" i="2"/>
  <c r="AM190" i="2"/>
  <c r="BF103" i="2"/>
  <c r="BG103" i="2"/>
  <c r="BH103" i="2"/>
  <c r="BS102" i="2"/>
  <c r="BE104" i="2"/>
  <c r="BI47" i="2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/>
  <c r="E8" i="4"/>
  <c r="F8" i="4"/>
  <c r="G8" i="4"/>
  <c r="L8" i="4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/>
  <c r="FH191" i="2"/>
  <c r="FI191" i="2"/>
  <c r="EJ192" i="2"/>
  <c r="EK191" i="2"/>
  <c r="EL191" i="2"/>
  <c r="EM191" i="2"/>
  <c r="EN191" i="2"/>
  <c r="DO192" i="2"/>
  <c r="DP191" i="2"/>
  <c r="DQ191" i="2"/>
  <c r="DR191" i="2"/>
  <c r="DS191" i="2"/>
  <c r="CT192" i="2"/>
  <c r="CU191" i="2"/>
  <c r="CV191" i="2"/>
  <c r="CW191" i="2"/>
  <c r="CX191" i="2"/>
  <c r="BY192" i="2"/>
  <c r="BZ191" i="2"/>
  <c r="CA191" i="2"/>
  <c r="CB191" i="2"/>
  <c r="CC191" i="2"/>
  <c r="N192" i="2"/>
  <c r="O191" i="2"/>
  <c r="P191" i="2"/>
  <c r="Q191" i="2"/>
  <c r="R191" i="2"/>
  <c r="GA191" i="2"/>
  <c r="GB191" i="2"/>
  <c r="GC191" i="2"/>
  <c r="GD191" i="2"/>
  <c r="GV191" i="2"/>
  <c r="GW191" i="2"/>
  <c r="GX191" i="2"/>
  <c r="GY191" i="2"/>
  <c r="AJ191" i="2"/>
  <c r="AK191" i="2"/>
  <c r="AL191" i="2"/>
  <c r="AM191" i="2"/>
  <c r="BF104" i="2"/>
  <c r="BG104" i="2"/>
  <c r="BH104" i="2"/>
  <c r="BE105" i="2"/>
  <c r="BS103" i="2"/>
  <c r="FE193" i="2"/>
  <c r="FF192" i="2"/>
  <c r="FG192" i="2"/>
  <c r="FH192" i="2"/>
  <c r="FI192" i="2"/>
  <c r="EJ193" i="2"/>
  <c r="EK192" i="2"/>
  <c r="EL192" i="2"/>
  <c r="EM192" i="2"/>
  <c r="EN192" i="2"/>
  <c r="DO193" i="2"/>
  <c r="DP192" i="2"/>
  <c r="DQ192" i="2"/>
  <c r="DR192" i="2"/>
  <c r="DS192" i="2"/>
  <c r="CT193" i="2"/>
  <c r="CU192" i="2"/>
  <c r="CV192" i="2"/>
  <c r="CW192" i="2"/>
  <c r="CX192" i="2"/>
  <c r="BY193" i="2"/>
  <c r="BZ192" i="2"/>
  <c r="CA192" i="2"/>
  <c r="CB192" i="2"/>
  <c r="CC192" i="2"/>
  <c r="N193" i="2"/>
  <c r="O192" i="2"/>
  <c r="P192" i="2"/>
  <c r="Q192" i="2"/>
  <c r="R192" i="2"/>
  <c r="GA192" i="2"/>
  <c r="GB192" i="2"/>
  <c r="GC192" i="2"/>
  <c r="GD192" i="2"/>
  <c r="GV192" i="2"/>
  <c r="GW192" i="2"/>
  <c r="GX192" i="2"/>
  <c r="GY192" i="2"/>
  <c r="AJ192" i="2"/>
  <c r="AK192" i="2"/>
  <c r="AL192" i="2"/>
  <c r="AM192" i="2"/>
  <c r="BF105" i="2"/>
  <c r="BG105" i="2"/>
  <c r="BH105" i="2"/>
  <c r="BS104" i="2"/>
  <c r="BE106" i="2"/>
  <c r="FE194" i="2"/>
  <c r="FF193" i="2"/>
  <c r="FG193" i="2"/>
  <c r="FH193" i="2"/>
  <c r="FI193" i="2"/>
  <c r="EJ194" i="2"/>
  <c r="EK193" i="2"/>
  <c r="EL193" i="2"/>
  <c r="EM193" i="2"/>
  <c r="EN193" i="2"/>
  <c r="DO194" i="2"/>
  <c r="DP193" i="2"/>
  <c r="DQ193" i="2"/>
  <c r="DR193" i="2"/>
  <c r="DS193" i="2"/>
  <c r="CT194" i="2"/>
  <c r="CU193" i="2"/>
  <c r="CV193" i="2"/>
  <c r="CW193" i="2"/>
  <c r="CX193" i="2"/>
  <c r="BY194" i="2"/>
  <c r="BZ193" i="2"/>
  <c r="CA193" i="2"/>
  <c r="CB193" i="2"/>
  <c r="CC193" i="2"/>
  <c r="N194" i="2"/>
  <c r="O193" i="2"/>
  <c r="P193" i="2"/>
  <c r="Q193" i="2"/>
  <c r="R193" i="2"/>
  <c r="GA193" i="2"/>
  <c r="GB193" i="2"/>
  <c r="GC193" i="2"/>
  <c r="GD193" i="2"/>
  <c r="GV193" i="2"/>
  <c r="GW193" i="2"/>
  <c r="GX193" i="2"/>
  <c r="GY193" i="2"/>
  <c r="AJ193" i="2"/>
  <c r="AK193" i="2"/>
  <c r="AL193" i="2"/>
  <c r="AM193" i="2"/>
  <c r="BF106" i="2"/>
  <c r="BG106" i="2"/>
  <c r="BH106" i="2"/>
  <c r="BE107" i="2"/>
  <c r="BS105" i="2"/>
  <c r="FE195" i="2"/>
  <c r="FF194" i="2"/>
  <c r="FG194" i="2"/>
  <c r="FH194" i="2"/>
  <c r="FI194" i="2"/>
  <c r="EJ195" i="2"/>
  <c r="EK194" i="2"/>
  <c r="EL194" i="2"/>
  <c r="EM194" i="2"/>
  <c r="EN194" i="2"/>
  <c r="DO195" i="2"/>
  <c r="DP194" i="2"/>
  <c r="DQ194" i="2"/>
  <c r="DR194" i="2"/>
  <c r="DS194" i="2"/>
  <c r="CT195" i="2"/>
  <c r="CU194" i="2"/>
  <c r="CV194" i="2"/>
  <c r="CW194" i="2"/>
  <c r="CX194" i="2"/>
  <c r="BY195" i="2"/>
  <c r="BZ194" i="2"/>
  <c r="CA194" i="2"/>
  <c r="CB194" i="2"/>
  <c r="CC194" i="2"/>
  <c r="N195" i="2"/>
  <c r="O194" i="2"/>
  <c r="P194" i="2"/>
  <c r="Q194" i="2"/>
  <c r="R194" i="2"/>
  <c r="GA194" i="2"/>
  <c r="GB194" i="2"/>
  <c r="GC194" i="2"/>
  <c r="GD194" i="2"/>
  <c r="GV194" i="2"/>
  <c r="GW194" i="2"/>
  <c r="GX194" i="2"/>
  <c r="GY194" i="2"/>
  <c r="AJ194" i="2"/>
  <c r="AK194" i="2"/>
  <c r="AL194" i="2"/>
  <c r="AM194" i="2"/>
  <c r="BF107" i="2"/>
  <c r="BG107" i="2"/>
  <c r="BH107" i="2"/>
  <c r="BS106" i="2"/>
  <c r="BE108" i="2"/>
  <c r="FE196" i="2"/>
  <c r="FF195" i="2"/>
  <c r="FG195" i="2"/>
  <c r="FH195" i="2"/>
  <c r="FI195" i="2"/>
  <c r="EJ196" i="2"/>
  <c r="EK195" i="2"/>
  <c r="EL195" i="2"/>
  <c r="EM195" i="2"/>
  <c r="EN195" i="2"/>
  <c r="DO196" i="2"/>
  <c r="DP195" i="2"/>
  <c r="DQ195" i="2"/>
  <c r="DR195" i="2"/>
  <c r="DS195" i="2"/>
  <c r="CT196" i="2"/>
  <c r="CU195" i="2"/>
  <c r="CV195" i="2"/>
  <c r="CW195" i="2"/>
  <c r="CX195" i="2"/>
  <c r="BY196" i="2"/>
  <c r="BZ195" i="2"/>
  <c r="CA195" i="2"/>
  <c r="CB195" i="2"/>
  <c r="CC195" i="2"/>
  <c r="N196" i="2"/>
  <c r="O195" i="2"/>
  <c r="P195" i="2"/>
  <c r="Q195" i="2"/>
  <c r="R195" i="2"/>
  <c r="GA195" i="2"/>
  <c r="GB195" i="2"/>
  <c r="GC195" i="2"/>
  <c r="GD195" i="2"/>
  <c r="GV195" i="2"/>
  <c r="GW195" i="2"/>
  <c r="GX195" i="2"/>
  <c r="GY195" i="2"/>
  <c r="AJ195" i="2"/>
  <c r="AK195" i="2"/>
  <c r="AL195" i="2"/>
  <c r="AM195" i="2"/>
  <c r="BF108" i="2"/>
  <c r="BG108" i="2"/>
  <c r="BH108" i="2"/>
  <c r="BE109" i="2"/>
  <c r="BS107" i="2"/>
  <c r="FE197" i="2"/>
  <c r="FF196" i="2"/>
  <c r="FG196" i="2"/>
  <c r="FH196" i="2"/>
  <c r="FI196" i="2"/>
  <c r="EJ197" i="2"/>
  <c r="EK196" i="2"/>
  <c r="EL196" i="2"/>
  <c r="EM196" i="2"/>
  <c r="EN196" i="2"/>
  <c r="DO197" i="2"/>
  <c r="DP196" i="2"/>
  <c r="DQ196" i="2"/>
  <c r="DR196" i="2"/>
  <c r="DS196" i="2"/>
  <c r="CT197" i="2"/>
  <c r="CU196" i="2"/>
  <c r="CV196" i="2"/>
  <c r="CW196" i="2"/>
  <c r="CX196" i="2"/>
  <c r="BY197" i="2"/>
  <c r="BZ196" i="2"/>
  <c r="CA196" i="2"/>
  <c r="CB196" i="2"/>
  <c r="CC196" i="2"/>
  <c r="N197" i="2"/>
  <c r="O196" i="2"/>
  <c r="P196" i="2"/>
  <c r="Q196" i="2"/>
  <c r="R196" i="2"/>
  <c r="GA196" i="2"/>
  <c r="GB196" i="2"/>
  <c r="GC196" i="2"/>
  <c r="GD196" i="2"/>
  <c r="GV196" i="2"/>
  <c r="GW196" i="2"/>
  <c r="GX196" i="2"/>
  <c r="GY196" i="2"/>
  <c r="AJ196" i="2"/>
  <c r="AK196" i="2"/>
  <c r="AL196" i="2"/>
  <c r="AM196" i="2"/>
  <c r="BF109" i="2"/>
  <c r="BG109" i="2"/>
  <c r="BH109" i="2"/>
  <c r="BS108" i="2"/>
  <c r="BE110" i="2"/>
  <c r="FE198" i="2"/>
  <c r="FF197" i="2"/>
  <c r="FG197" i="2"/>
  <c r="FH197" i="2"/>
  <c r="FI197" i="2"/>
  <c r="EJ198" i="2"/>
  <c r="EK197" i="2"/>
  <c r="EL197" i="2"/>
  <c r="EM197" i="2"/>
  <c r="EN197" i="2"/>
  <c r="DO198" i="2"/>
  <c r="DP197" i="2"/>
  <c r="DQ197" i="2"/>
  <c r="DR197" i="2"/>
  <c r="DS197" i="2"/>
  <c r="CT198" i="2"/>
  <c r="CU197" i="2"/>
  <c r="CV197" i="2"/>
  <c r="CW197" i="2"/>
  <c r="CX197" i="2"/>
  <c r="BY198" i="2"/>
  <c r="BZ197" i="2"/>
  <c r="CA197" i="2"/>
  <c r="CB197" i="2"/>
  <c r="CC197" i="2"/>
  <c r="N198" i="2"/>
  <c r="O197" i="2"/>
  <c r="P197" i="2"/>
  <c r="Q197" i="2"/>
  <c r="R197" i="2"/>
  <c r="GA197" i="2"/>
  <c r="GB197" i="2"/>
  <c r="GC197" i="2"/>
  <c r="GD197" i="2"/>
  <c r="GV197" i="2"/>
  <c r="GW197" i="2"/>
  <c r="GX197" i="2"/>
  <c r="GY197" i="2"/>
  <c r="AJ197" i="2"/>
  <c r="AK197" i="2"/>
  <c r="AL197" i="2"/>
  <c r="AM197" i="2"/>
  <c r="BF110" i="2"/>
  <c r="BG110" i="2"/>
  <c r="BH110" i="2"/>
  <c r="BE111" i="2"/>
  <c r="BS109" i="2"/>
  <c r="FE199" i="2"/>
  <c r="FF198" i="2"/>
  <c r="FG198" i="2"/>
  <c r="FH198" i="2"/>
  <c r="FI198" i="2"/>
  <c r="EJ199" i="2"/>
  <c r="EK198" i="2"/>
  <c r="EL198" i="2"/>
  <c r="EM198" i="2"/>
  <c r="EN198" i="2"/>
  <c r="DO199" i="2"/>
  <c r="DP198" i="2"/>
  <c r="DQ198" i="2"/>
  <c r="DR198" i="2"/>
  <c r="DS198" i="2"/>
  <c r="CT199" i="2"/>
  <c r="CU198" i="2"/>
  <c r="CV198" i="2"/>
  <c r="CW198" i="2"/>
  <c r="CX198" i="2"/>
  <c r="BY199" i="2"/>
  <c r="BZ198" i="2"/>
  <c r="CA198" i="2"/>
  <c r="CB198" i="2"/>
  <c r="CC198" i="2"/>
  <c r="N199" i="2"/>
  <c r="O198" i="2"/>
  <c r="P198" i="2"/>
  <c r="Q198" i="2"/>
  <c r="R198" i="2"/>
  <c r="GA198" i="2"/>
  <c r="GB198" i="2"/>
  <c r="GC198" i="2"/>
  <c r="GD198" i="2"/>
  <c r="GV198" i="2"/>
  <c r="GW198" i="2"/>
  <c r="GX198" i="2"/>
  <c r="GY198" i="2"/>
  <c r="AJ198" i="2"/>
  <c r="AK198" i="2"/>
  <c r="AL198" i="2"/>
  <c r="AM198" i="2"/>
  <c r="BF111" i="2"/>
  <c r="BG111" i="2"/>
  <c r="BH111" i="2"/>
  <c r="BS110" i="2"/>
  <c r="BE112" i="2"/>
  <c r="FE200" i="2"/>
  <c r="FF199" i="2"/>
  <c r="FG199" i="2"/>
  <c r="FH199" i="2"/>
  <c r="FI199" i="2"/>
  <c r="EJ200" i="2"/>
  <c r="EK199" i="2"/>
  <c r="EL199" i="2"/>
  <c r="EM199" i="2"/>
  <c r="EN199" i="2"/>
  <c r="DO200" i="2"/>
  <c r="DP199" i="2"/>
  <c r="DQ199" i="2"/>
  <c r="DR199" i="2"/>
  <c r="DS199" i="2"/>
  <c r="CT200" i="2"/>
  <c r="CU199" i="2"/>
  <c r="CV199" i="2"/>
  <c r="CW199" i="2"/>
  <c r="CX199" i="2"/>
  <c r="BY200" i="2"/>
  <c r="BZ199" i="2"/>
  <c r="CA199" i="2"/>
  <c r="CB199" i="2"/>
  <c r="CC199" i="2"/>
  <c r="N200" i="2"/>
  <c r="O199" i="2"/>
  <c r="P199" i="2"/>
  <c r="Q199" i="2"/>
  <c r="R199" i="2"/>
  <c r="GA199" i="2"/>
  <c r="GB199" i="2"/>
  <c r="GC199" i="2"/>
  <c r="GD199" i="2"/>
  <c r="GV199" i="2"/>
  <c r="GW199" i="2"/>
  <c r="GX199" i="2"/>
  <c r="GY199" i="2"/>
  <c r="AJ199" i="2"/>
  <c r="AK199" i="2"/>
  <c r="AL199" i="2"/>
  <c r="AM199" i="2"/>
  <c r="BF112" i="2"/>
  <c r="BG112" i="2"/>
  <c r="BH112" i="2"/>
  <c r="BE113" i="2"/>
  <c r="BS111" i="2"/>
  <c r="FE201" i="2"/>
  <c r="FF200" i="2"/>
  <c r="FG200" i="2"/>
  <c r="FH200" i="2"/>
  <c r="FI200" i="2"/>
  <c r="EJ201" i="2"/>
  <c r="EK200" i="2"/>
  <c r="EL200" i="2"/>
  <c r="EM200" i="2"/>
  <c r="EN200" i="2"/>
  <c r="DO201" i="2"/>
  <c r="DP200" i="2"/>
  <c r="DQ200" i="2"/>
  <c r="DR200" i="2"/>
  <c r="DS200" i="2"/>
  <c r="CT201" i="2"/>
  <c r="CU200" i="2"/>
  <c r="CV200" i="2"/>
  <c r="CW200" i="2"/>
  <c r="CX200" i="2"/>
  <c r="BY201" i="2"/>
  <c r="BZ200" i="2"/>
  <c r="CA200" i="2"/>
  <c r="CB200" i="2"/>
  <c r="CC200" i="2"/>
  <c r="N201" i="2"/>
  <c r="O200" i="2"/>
  <c r="P200" i="2"/>
  <c r="Q200" i="2"/>
  <c r="R200" i="2"/>
  <c r="GA200" i="2"/>
  <c r="GB200" i="2"/>
  <c r="GC200" i="2"/>
  <c r="GD200" i="2"/>
  <c r="GV200" i="2"/>
  <c r="GW200" i="2"/>
  <c r="GX200" i="2"/>
  <c r="GY200" i="2"/>
  <c r="AJ200" i="2"/>
  <c r="AK200" i="2"/>
  <c r="AL200" i="2"/>
  <c r="AM200" i="2"/>
  <c r="BF113" i="2"/>
  <c r="BG113" i="2"/>
  <c r="BH113" i="2"/>
  <c r="BS112" i="2"/>
  <c r="BE114" i="2"/>
  <c r="FE202" i="2"/>
  <c r="FF201" i="2"/>
  <c r="FG201" i="2"/>
  <c r="FH201" i="2"/>
  <c r="FI201" i="2"/>
  <c r="EJ202" i="2"/>
  <c r="EK201" i="2"/>
  <c r="EL201" i="2"/>
  <c r="EM201" i="2"/>
  <c r="EN201" i="2"/>
  <c r="DO202" i="2"/>
  <c r="DP201" i="2"/>
  <c r="DQ201" i="2"/>
  <c r="DR201" i="2"/>
  <c r="DS201" i="2"/>
  <c r="CT202" i="2"/>
  <c r="CU201" i="2"/>
  <c r="CV201" i="2"/>
  <c r="CW201" i="2"/>
  <c r="CX201" i="2"/>
  <c r="BY202" i="2"/>
  <c r="BZ201" i="2"/>
  <c r="CA201" i="2"/>
  <c r="CB201" i="2"/>
  <c r="CC201" i="2"/>
  <c r="N202" i="2"/>
  <c r="O201" i="2"/>
  <c r="P201" i="2"/>
  <c r="Q201" i="2"/>
  <c r="R201" i="2"/>
  <c r="GA201" i="2"/>
  <c r="GB201" i="2"/>
  <c r="GC201" i="2"/>
  <c r="GD201" i="2"/>
  <c r="GV201" i="2"/>
  <c r="GW201" i="2"/>
  <c r="GX201" i="2"/>
  <c r="GY201" i="2"/>
  <c r="AJ201" i="2"/>
  <c r="AK201" i="2"/>
  <c r="AL201" i="2"/>
  <c r="AM201" i="2"/>
  <c r="BF114" i="2"/>
  <c r="BG114" i="2"/>
  <c r="BH114" i="2"/>
  <c r="BE115" i="2"/>
  <c r="BS113" i="2"/>
  <c r="FE203" i="2"/>
  <c r="FF203" i="2"/>
  <c r="FG203" i="2"/>
  <c r="FH203" i="2"/>
  <c r="FI203" i="2"/>
  <c r="FF202" i="2"/>
  <c r="FG202" i="2"/>
  <c r="FH202" i="2"/>
  <c r="FI202" i="2"/>
  <c r="EJ203" i="2"/>
  <c r="EK203" i="2"/>
  <c r="EL203" i="2"/>
  <c r="EM203" i="2"/>
  <c r="EN203" i="2"/>
  <c r="EK202" i="2"/>
  <c r="EL202" i="2"/>
  <c r="EM202" i="2"/>
  <c r="EN202" i="2"/>
  <c r="DO203" i="2"/>
  <c r="DP203" i="2"/>
  <c r="DQ203" i="2"/>
  <c r="DR203" i="2"/>
  <c r="DS203" i="2"/>
  <c r="DP202" i="2"/>
  <c r="DQ202" i="2"/>
  <c r="DR202" i="2"/>
  <c r="DS202" i="2"/>
  <c r="CT203" i="2"/>
  <c r="CU203" i="2"/>
  <c r="CV203" i="2"/>
  <c r="CW203" i="2"/>
  <c r="CX203" i="2"/>
  <c r="CU202" i="2"/>
  <c r="CV202" i="2"/>
  <c r="CW202" i="2"/>
  <c r="CX202" i="2"/>
  <c r="BY203" i="2"/>
  <c r="BZ203" i="2"/>
  <c r="CA203" i="2"/>
  <c r="CB203" i="2"/>
  <c r="CC203" i="2"/>
  <c r="BZ202" i="2"/>
  <c r="CA202" i="2"/>
  <c r="CB202" i="2"/>
  <c r="CC202" i="2"/>
  <c r="N203" i="2"/>
  <c r="O203" i="2"/>
  <c r="P203" i="2"/>
  <c r="Q203" i="2"/>
  <c r="R203" i="2"/>
  <c r="O202" i="2"/>
  <c r="P202" i="2"/>
  <c r="Q202" i="2"/>
  <c r="R202" i="2"/>
  <c r="GA202" i="2"/>
  <c r="GB202" i="2"/>
  <c r="GC202" i="2"/>
  <c r="GD202" i="2"/>
  <c r="GA203" i="2"/>
  <c r="GB203" i="2"/>
  <c r="GC203" i="2"/>
  <c r="GD203" i="2"/>
  <c r="GV203" i="2"/>
  <c r="GW203" i="2"/>
  <c r="GX203" i="2"/>
  <c r="GY203" i="2"/>
  <c r="GV202" i="2"/>
  <c r="GW202" i="2"/>
  <c r="GX202" i="2"/>
  <c r="GY202" i="2"/>
  <c r="AJ202" i="2"/>
  <c r="AK202" i="2"/>
  <c r="AL202" i="2"/>
  <c r="AM202" i="2"/>
  <c r="AJ203" i="2"/>
  <c r="AK203" i="2"/>
  <c r="AL203" i="2"/>
  <c r="AM203" i="2"/>
  <c r="BF115" i="2"/>
  <c r="BG115" i="2"/>
  <c r="BH115" i="2"/>
  <c r="BS114" i="2"/>
  <c r="BE116" i="2"/>
  <c r="BF116" i="2"/>
  <c r="BG116" i="2"/>
  <c r="BH116" i="2"/>
  <c r="BE117" i="2"/>
  <c r="BS115" i="2"/>
  <c r="BF117" i="2"/>
  <c r="BG117" i="2"/>
  <c r="BH117" i="2"/>
  <c r="BS116" i="2"/>
  <c r="BE118" i="2"/>
  <c r="BF118" i="2"/>
  <c r="BG118" i="2"/>
  <c r="BH118" i="2"/>
  <c r="BE119" i="2"/>
  <c r="BS117" i="2"/>
  <c r="BF119" i="2"/>
  <c r="BG119" i="2"/>
  <c r="BH119" i="2"/>
  <c r="BS118" i="2"/>
  <c r="BE120" i="2"/>
  <c r="BF120" i="2"/>
  <c r="BG120" i="2"/>
  <c r="BH120" i="2"/>
  <c r="BE121" i="2"/>
  <c r="BS119" i="2"/>
  <c r="BF121" i="2"/>
  <c r="BG121" i="2"/>
  <c r="BH121" i="2"/>
  <c r="BS120" i="2"/>
  <c r="BE122" i="2"/>
  <c r="BF122" i="2"/>
  <c r="BG122" i="2"/>
  <c r="BH122" i="2"/>
  <c r="BE123" i="2"/>
  <c r="BS121" i="2"/>
  <c r="BF123" i="2"/>
  <c r="BG123" i="2"/>
  <c r="BH123" i="2"/>
  <c r="BS122" i="2"/>
  <c r="BE124" i="2"/>
  <c r="BF124" i="2"/>
  <c r="BG124" i="2"/>
  <c r="BH124" i="2"/>
  <c r="BS123" i="2"/>
  <c r="BE125" i="2"/>
  <c r="BF125" i="2"/>
  <c r="BG125" i="2"/>
  <c r="BH125" i="2"/>
  <c r="BE126" i="2"/>
  <c r="BS124" i="2"/>
  <c r="BF126" i="2"/>
  <c r="BG126" i="2"/>
  <c r="BH126" i="2"/>
  <c r="BE127" i="2"/>
  <c r="BS125" i="2"/>
  <c r="BF127" i="2"/>
  <c r="BG127" i="2"/>
  <c r="BH127" i="2"/>
  <c r="BS126" i="2"/>
  <c r="BE128" i="2"/>
  <c r="BF128" i="2"/>
  <c r="BG128" i="2"/>
  <c r="BH128" i="2"/>
  <c r="BS127" i="2"/>
  <c r="BE129" i="2"/>
  <c r="BF129" i="2"/>
  <c r="BG129" i="2"/>
  <c r="BH129" i="2"/>
  <c r="BE130" i="2"/>
  <c r="BS128" i="2"/>
  <c r="BF130" i="2"/>
  <c r="BG130" i="2"/>
  <c r="BH130" i="2"/>
  <c r="BE131" i="2"/>
  <c r="BS129" i="2"/>
  <c r="BF131" i="2"/>
  <c r="BG131" i="2"/>
  <c r="BH131" i="2"/>
  <c r="BS130" i="2"/>
  <c r="BE132" i="2"/>
  <c r="BF132" i="2"/>
  <c r="BG132" i="2"/>
  <c r="BH132" i="2"/>
  <c r="BS131" i="2"/>
  <c r="BE133" i="2"/>
  <c r="BF133" i="2"/>
  <c r="BG133" i="2"/>
  <c r="BH133" i="2"/>
  <c r="BE134" i="2"/>
  <c r="BS132" i="2"/>
  <c r="BF134" i="2"/>
  <c r="BG134" i="2"/>
  <c r="BH134" i="2"/>
  <c r="BE135" i="2"/>
  <c r="BS133" i="2"/>
  <c r="BF135" i="2"/>
  <c r="BG135" i="2"/>
  <c r="BH135" i="2"/>
  <c r="BS134" i="2"/>
  <c r="BE136" i="2"/>
  <c r="BF136" i="2"/>
  <c r="BG136" i="2"/>
  <c r="BH136" i="2"/>
  <c r="BS135" i="2"/>
  <c r="BE137" i="2"/>
  <c r="BF137" i="2"/>
  <c r="BG137" i="2"/>
  <c r="BH137" i="2"/>
  <c r="BE138" i="2"/>
  <c r="BS136" i="2"/>
  <c r="BS137" i="2"/>
  <c r="BF138" i="2"/>
  <c r="BG138" i="2"/>
  <c r="BH138" i="2"/>
  <c r="BE139" i="2"/>
  <c r="BF139" i="2"/>
  <c r="BG139" i="2"/>
  <c r="BH139" i="2"/>
  <c r="BE140" i="2"/>
  <c r="BS138" i="2"/>
  <c r="BF140" i="2"/>
  <c r="BG140" i="2"/>
  <c r="BH140" i="2"/>
  <c r="BE141" i="2"/>
  <c r="BS139" i="2"/>
  <c r="BF141" i="2"/>
  <c r="BG141" i="2"/>
  <c r="BH141" i="2"/>
  <c r="BS140" i="2"/>
  <c r="BE142" i="2"/>
  <c r="BF142" i="2"/>
  <c r="BG142" i="2"/>
  <c r="BH142" i="2"/>
  <c r="BS141" i="2"/>
  <c r="BE143" i="2"/>
  <c r="BF143" i="2"/>
  <c r="BG143" i="2"/>
  <c r="BH143" i="2"/>
  <c r="BE144" i="2"/>
  <c r="BS142" i="2"/>
  <c r="BF144" i="2"/>
  <c r="BG144" i="2"/>
  <c r="BH144" i="2"/>
  <c r="BE145" i="2"/>
  <c r="BS143" i="2"/>
  <c r="BF145" i="2"/>
  <c r="BG145" i="2"/>
  <c r="BH145" i="2"/>
  <c r="BS144" i="2"/>
  <c r="BE146" i="2"/>
  <c r="BF146" i="2"/>
  <c r="BG146" i="2"/>
  <c r="BH146" i="2"/>
  <c r="BS145" i="2"/>
  <c r="BE147" i="2"/>
  <c r="BF147" i="2"/>
  <c r="BG147" i="2"/>
  <c r="BH147" i="2"/>
  <c r="BE148" i="2"/>
  <c r="BS146" i="2"/>
  <c r="BF148" i="2"/>
  <c r="BG148" i="2"/>
  <c r="BH148" i="2"/>
  <c r="BE149" i="2"/>
  <c r="BS147" i="2"/>
  <c r="BF149" i="2"/>
  <c r="BG149" i="2"/>
  <c r="BH149" i="2"/>
  <c r="BS148" i="2"/>
  <c r="BE150" i="2"/>
  <c r="BF150" i="2"/>
  <c r="BG150" i="2"/>
  <c r="BH150" i="2"/>
  <c r="BS149" i="2"/>
  <c r="BE151" i="2"/>
  <c r="BF151" i="2"/>
  <c r="BG151" i="2"/>
  <c r="BH151" i="2"/>
  <c r="BE152" i="2"/>
  <c r="BE153" i="2"/>
  <c r="BS150" i="2"/>
  <c r="BF152" i="2"/>
  <c r="BG152" i="2"/>
  <c r="BH152" i="2"/>
  <c r="BF153" i="2"/>
  <c r="BG153" i="2"/>
  <c r="BH153" i="2"/>
  <c r="BS151" i="2"/>
  <c r="BS152" i="2"/>
  <c r="BS153" i="2"/>
  <c r="P4" i="2"/>
  <c r="Q4" i="2"/>
  <c r="R4" i="2"/>
  <c r="S3" i="2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/>
  <c r="BS156" i="2"/>
  <c r="BS157" i="2"/>
  <c r="D6" i="4"/>
  <c r="BS158" i="2"/>
  <c r="BS159" i="2"/>
  <c r="C6" i="4"/>
  <c r="E6" i="4"/>
  <c r="F6" i="4"/>
  <c r="BS160" i="2"/>
  <c r="G6" i="4"/>
  <c r="L6" i="4"/>
  <c r="F16" i="4"/>
  <c r="BS161" i="2"/>
  <c r="G16" i="4"/>
  <c r="L16" i="4"/>
  <c r="BS162" i="2"/>
  <c r="BS163" i="2"/>
  <c r="BS164" i="2"/>
  <c r="BS165" i="2"/>
  <c r="BS166" i="2"/>
  <c r="BS167" i="2"/>
  <c r="BS168" i="2"/>
  <c r="BS169" i="2"/>
  <c r="BS170" i="2"/>
  <c r="BS171" i="2"/>
  <c r="BS172" i="2"/>
  <c r="BS173" i="2"/>
  <c r="BS174" i="2"/>
  <c r="BS175" i="2"/>
  <c r="BS176" i="2"/>
  <c r="BS177" i="2"/>
  <c r="BS178" i="2"/>
  <c r="BS179" i="2"/>
  <c r="BS180" i="2"/>
  <c r="BS181" i="2"/>
  <c r="BS182" i="2"/>
  <c r="BS183" i="2"/>
  <c r="BS184" i="2"/>
  <c r="BS185" i="2"/>
  <c r="BS186" i="2"/>
  <c r="BS187" i="2"/>
  <c r="BS188" i="2"/>
  <c r="BS189" i="2"/>
  <c r="BS190" i="2"/>
  <c r="BS191" i="2"/>
  <c r="BS192" i="2"/>
  <c r="BS193" i="2"/>
  <c r="BS194" i="2"/>
  <c r="BS195" i="2"/>
  <c r="BS196" i="2"/>
  <c r="BS197" i="2"/>
  <c r="BS198" i="2"/>
  <c r="BS199" i="2"/>
  <c r="BS200" i="2"/>
  <c r="BS201" i="2"/>
  <c r="BS202" i="2"/>
  <c r="BS203" i="2"/>
</calcChain>
</file>

<file path=xl/sharedStrings.xml><?xml version="1.0" encoding="utf-8"?>
<sst xmlns="http://schemas.openxmlformats.org/spreadsheetml/2006/main" count="1305" uniqueCount="385">
  <si>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</si>
  <si>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</si>
  <si>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</si>
  <si>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</si>
  <si>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</si>
  <si>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</si>
  <si>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</si>
  <si>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</si>
  <si>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</si>
  <si>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</si>
  <si>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</si>
  <si>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</si>
  <si>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</si>
  <si>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</si>
  <si>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</si>
  <si>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</si>
  <si>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</si>
  <si>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</si>
  <si>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</si>
  <si>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</si>
  <si>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</si>
  <si>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</si>
  <si>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</si>
  <si>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</si>
  <si>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</si>
  <si>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</si>
  <si>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</si>
  <si>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</si>
  <si>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</si>
  <si>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</si>
  <si>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</si>
  <si>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</si>
  <si>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</si>
  <si>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</si>
  <si>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</si>
  <si>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</si>
  <si>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</si>
  <si>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</si>
  <si>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</si>
  <si>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</si>
  <si>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</si>
  <si>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</si>
  <si>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</si>
  <si>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</si>
  <si>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</si>
  <si>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</si>
  <si>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</si>
  <si>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</si>
  <si>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</si>
  <si>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</si>
  <si>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</si>
  <si>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</si>
  <si>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</si>
  <si>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</si>
  <si>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</si>
  <si>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</si>
  <si>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</si>
  <si>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</si>
  <si>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</si>
  <si>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</si>
  <si>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</si>
  <si>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</si>
  <si>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</si>
  <si>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</si>
  <si>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</si>
  <si>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</si>
  <si>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</si>
  <si>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</si>
  <si>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</si>
  <si>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</si>
  <si>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</si>
  <si>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</si>
  <si>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</si>
  <si>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</si>
  <si>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</si>
  <si>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</si>
  <si>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</si>
  <si>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</si>
  <si>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</si>
  <si>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</si>
  <si>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</si>
  <si>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</si>
  <si>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</si>
  <si>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</si>
  <si>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</si>
  <si>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</si>
  <si>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</si>
  <si>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</si>
  <si>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</si>
  <si>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</si>
  <si>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</si>
  <si>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</si>
  <si>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</si>
  <si>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</si>
  <si>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</si>
  <si>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</si>
  <si>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</si>
  <si>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</si>
  <si>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</si>
  <si>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</si>
  <si>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</si>
  <si>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</si>
  <si>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</si>
  <si>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</si>
  <si>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</si>
  <si>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</si>
  <si>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</si>
  <si>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</si>
  <si>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</si>
  <si>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</si>
  <si>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</si>
  <si>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</si>
  <si>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</si>
  <si>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</si>
  <si>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</si>
  <si>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</si>
  <si>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</si>
  <si>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</si>
  <si>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</si>
  <si>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</si>
  <si>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</si>
  <si>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</si>
  <si>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</si>
  <si>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</si>
  <si>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</si>
  <si>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</si>
  <si>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</si>
  <si>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</si>
  <si>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</si>
  <si>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</si>
  <si>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</si>
  <si>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</si>
  <si>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</si>
  <si>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</si>
  <si>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</si>
  <si>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</si>
  <si>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</si>
  <si>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</si>
  <si>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</si>
  <si>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</si>
  <si>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</si>
  <si>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</si>
  <si>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</si>
  <si>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</si>
  <si>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</si>
  <si>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</si>
  <si>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</si>
  <si>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</si>
  <si>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</si>
  <si>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</si>
  <si>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</si>
  <si>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</si>
  <si>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</si>
  <si>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</si>
  <si>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</si>
  <si>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</si>
  <si>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</si>
  <si>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</si>
  <si>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</si>
  <si>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</si>
  <si>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</si>
  <si>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</si>
  <si>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</si>
  <si>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</si>
  <si>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</si>
  <si>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</si>
  <si>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</si>
  <si>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</si>
  <si>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</si>
  <si>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</si>
  <si>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</si>
  <si>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</si>
  <si>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</si>
  <si>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</si>
  <si>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</si>
  <si>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</si>
  <si>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</si>
  <si>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</si>
  <si>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</si>
  <si>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</si>
  <si>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</si>
  <si>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</si>
  <si>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</si>
  <si>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</si>
  <si>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</si>
  <si>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</si>
  <si>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</si>
  <si>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</si>
  <si>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</si>
  <si>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</si>
  <si>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</si>
  <si>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</si>
  <si>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</si>
  <si>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</si>
  <si>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</si>
  <si>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</si>
  <si>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</si>
  <si>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</si>
  <si>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</si>
  <si>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</si>
  <si>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</si>
  <si>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</si>
  <si>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</si>
  <si>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</si>
  <si>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</si>
  <si>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</si>
  <si>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</si>
  <si>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</si>
  <si>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</si>
  <si>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</si>
  <si>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</si>
  <si>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</si>
  <si>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</si>
  <si>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</si>
  <si>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</si>
  <si>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</si>
  <si>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</si>
  <si>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</si>
  <si>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</si>
  <si>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</si>
  <si>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</si>
  <si>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</si>
  <si>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</si>
  <si>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</si>
  <si>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</si>
  <si>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</si>
  <si>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</si>
  <si>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</si>
  <si>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</si>
  <si>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</si>
  <si>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</si>
  <si>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</si>
  <si>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</si>
  <si>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</si>
  <si>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</si>
  <si>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</si>
  <si>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</si>
  <si>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</si>
  <si>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</si>
  <si>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</si>
  <si>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</si>
  <si>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</si>
  <si>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</si>
  <si>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</si>
  <si>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</si>
  <si>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</si>
  <si>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</si>
  <si>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</si>
  <si>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</si>
  <si>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</si>
  <si>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</si>
  <si>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</si>
  <si>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</si>
  <si>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</si>
  <si>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</si>
  <si>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</si>
  <si>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</si>
  <si>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</si>
  <si>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</si>
  <si>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</si>
  <si>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</si>
  <si>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</si>
  <si>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</si>
  <si>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</si>
  <si>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</si>
  <si>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</si>
  <si>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</si>
  <si>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</si>
  <si>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</si>
  <si>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</si>
  <si>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</si>
  <si>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</si>
  <si>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</si>
  <si>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</si>
  <si>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</si>
  <si>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</si>
  <si>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</si>
  <si>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</si>
  <si>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</si>
  <si>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</si>
  <si>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</si>
  <si>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</si>
  <si>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</si>
  <si>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</si>
  <si>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</si>
  <si>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</si>
  <si>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</si>
  <si>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</si>
  <si>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</si>
  <si>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</si>
  <si>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</si>
  <si>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</si>
  <si>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</si>
  <si>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</si>
  <si>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</si>
  <si>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</si>
  <si>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</si>
  <si>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</si>
  <si>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</si>
  <si>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</si>
  <si>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</si>
  <si>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</si>
  <si>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</si>
  <si>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</si>
  <si>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</si>
  <si>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</si>
  <si>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</si>
  <si>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</si>
  <si>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</si>
  <si>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</si>
  <si>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</si>
  <si>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</si>
  <si>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</si>
  <si>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</si>
  <si>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</si>
  <si>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</si>
  <si>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</si>
  <si>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</si>
  <si>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</si>
  <si>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</si>
  <si>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</si>
  <si>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</si>
  <si>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</si>
  <si>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</si>
  <si>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1) Expertises</t>
  </si>
  <si>
    <t>Année réalisation</t>
  </si>
  <si>
    <t>Nombre</t>
  </si>
  <si>
    <t>PU HT (€/ha)</t>
  </si>
  <si>
    <t>TOTAL HT</t>
  </si>
  <si>
    <t>TVA</t>
  </si>
  <si>
    <t>TOTAL TTC
(€)</t>
  </si>
  <si>
    <t>TOTAL TTC
(€/ha)</t>
  </si>
  <si>
    <t>1.3) Dossier LBC - expertise</t>
  </si>
  <si>
    <t>TOTAL 1</t>
  </si>
  <si>
    <t>2) Préparation terrain (en bande)</t>
  </si>
  <si>
    <t>TOTAL 2</t>
  </si>
  <si>
    <t>3) Achats des plants</t>
  </si>
  <si>
    <t>PU HT</t>
  </si>
  <si>
    <t>QPE 103 MAS Armorique 1+0 30/80</t>
  </si>
  <si>
    <t>Chêne d'Amérique</t>
  </si>
  <si>
    <t>QRU 901 NO 1+0 30/50</t>
  </si>
  <si>
    <t>PAV 901 France 1+0 60/80</t>
  </si>
  <si>
    <t>Regarnissage</t>
  </si>
  <si>
    <t>TOTAL 3</t>
  </si>
  <si>
    <t>4) Plantation et protection</t>
  </si>
  <si>
    <t>4) Plantation</t>
  </si>
  <si>
    <t>4) Protection</t>
  </si>
  <si>
    <t>TOTAL 4</t>
  </si>
  <si>
    <t>5) TOTAL dégagement</t>
  </si>
  <si>
    <t>5.1 Dégagement année 1</t>
  </si>
  <si>
    <t>5.2 Dégagement année 2</t>
  </si>
  <si>
    <t>5.3 Dégagement année 3</t>
  </si>
  <si>
    <t>5.4 Dégagement année 4</t>
  </si>
  <si>
    <t>5.5 Dégagement année 5</t>
  </si>
  <si>
    <t>TOTAL 5</t>
  </si>
  <si>
    <t>TOTAL COUT BOISEMENT 
par année</t>
  </si>
  <si>
    <t>TOTAL TTC</t>
  </si>
  <si>
    <t>TOTAL général</t>
  </si>
  <si>
    <r>
      <rPr>
        <b/>
        <sz val="18"/>
        <color theme="8"/>
        <rFont val="Calibri"/>
        <family val="2"/>
        <scheme val="minor"/>
      </rPr>
      <t>GFR de Beauchêne - Derek de Villenfagne</t>
    </r>
    <r>
      <rPr>
        <b/>
        <sz val="18"/>
        <color rgb="FF595959"/>
        <rFont val="Calibri"/>
        <family val="2"/>
        <scheme val="minor"/>
      </rPr>
      <t xml:space="preserve">
Document 4 : Tables de production utilisées 
</t>
    </r>
    <r>
      <rPr>
        <sz val="18"/>
        <color rgb="FF595959"/>
        <rFont val="Calibri"/>
        <family val="2"/>
        <scheme val="minor"/>
      </rPr>
      <t>Chêne sessile (table 2), Chêne d'amérique (table 1) et Merisier (table 2)</t>
    </r>
  </si>
  <si>
    <t>TABLE DE PRODUCTION 1 : PARDE (1962)</t>
  </si>
  <si>
    <t>TABLE DE PRODUCTION 1 et 2 
Répartition des circonférences par pourcentiles</t>
  </si>
  <si>
    <t>CMOY</t>
  </si>
  <si>
    <t>HMOY</t>
  </si>
  <si>
    <t>HDOM</t>
  </si>
  <si>
    <t>PTV</t>
  </si>
  <si>
    <t>V AVE</t>
  </si>
  <si>
    <t>V ECL</t>
  </si>
  <si>
    <t>V APE</t>
  </si>
  <si>
    <t>ACV</t>
  </si>
  <si>
    <t>AMV</t>
  </si>
  <si>
    <t>% sciages
(80 cm et &gt;)
(max 75% du total)</t>
  </si>
  <si>
    <t>% panneaux
(25% du solde)</t>
  </si>
  <si>
    <t>% Bois énergie
(75% du solde)</t>
  </si>
  <si>
    <t>TABLE DE PRODUCTION 2 : BEAUCHENE (2025)</t>
  </si>
  <si>
    <r>
      <rPr>
        <b/>
        <sz val="18"/>
        <color theme="8"/>
        <rFont val="Calibri"/>
        <family val="2"/>
        <scheme val="minor"/>
      </rPr>
      <t>GFR de Beauchêne - D. de Villenfagne</t>
    </r>
    <r>
      <rPr>
        <b/>
        <sz val="18"/>
        <color rgb="FF595959"/>
        <rFont val="Calibri"/>
        <family val="2"/>
        <scheme val="minor"/>
      </rPr>
      <t xml:space="preserve">
Annexe 8.a : Ventilation des produits bois</t>
    </r>
  </si>
  <si>
    <t>Entrepreneur</t>
  </si>
  <si>
    <t>1.2) Dossier CERFA - Analyse des sols</t>
  </si>
  <si>
    <t>1.1) Dossier CERFA - Expertise</t>
  </si>
  <si>
    <t>Michel COLOMBET</t>
  </si>
  <si>
    <t>Geoffroy de LAVERGNEE</t>
  </si>
  <si>
    <t>Anthony van ZUYLEN</t>
  </si>
  <si>
    <t>EARL de Beauchêne</t>
  </si>
  <si>
    <t>Pepinières Levavasseur</t>
  </si>
  <si>
    <t>de TALHOUET</t>
  </si>
  <si>
    <r>
      <rPr>
        <b/>
        <sz val="18"/>
        <color theme="8"/>
        <rFont val="Calibri"/>
        <family val="2"/>
        <scheme val="minor"/>
      </rPr>
      <t>GFR de Beauchêne - D. de Villenfagne</t>
    </r>
    <r>
      <rPr>
        <b/>
        <sz val="18"/>
        <color rgb="FF595959"/>
        <rFont val="Calibri"/>
        <family val="2"/>
        <scheme val="minor"/>
      </rPr>
      <t xml:space="preserve">
Annexe 8.b : Coûts du projet de boisement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</si>
</sst>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_-* #,##0\ [$€-40C]_-;\-* #,##0\ [$€-40C]_-;_-* &quot;-&quot;??\ [$€-40C]_-;_-@_-"/>
    <numFmt numFmtId="170" formatCode="_-* #,##0.00\ _€_-;\-* #,##0.00\ _€_-;_-* &quot;-&quot;??\ _€_-;_-@_-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8"/>
      <color rgb="FF595959"/>
      <name val="Calibri"/>
      <family val="2"/>
      <scheme val="minor"/>
    </font>
    <font>
      <b/>
      <sz val="18"/>
      <color theme="8"/>
      <name val="Calibri"/>
      <family val="2"/>
      <scheme val="minor"/>
    </font>
    <font>
      <sz val="18"/>
      <color rgb="FF595959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7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7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double">
        <color indexed="64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0" fontId="4" fillId="0" borderId="0" applyFont="0" applyFill="0" applyBorder="0" applyAlignment="0" applyProtection="0"/>
  </cellStyleXfs>
  <cellXfs count="42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1" borderId="54" xfId="0" applyFont="1" applyFill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169" fontId="1" fillId="0" borderId="54" xfId="4" applyNumberFormat="1" applyFont="1" applyBorder="1" applyAlignment="1">
      <alignment horizontal="center" vertical="center"/>
    </xf>
    <xf numFmtId="10" fontId="1" fillId="0" borderId="54" xfId="1" applyNumberFormat="1" applyFont="1" applyBorder="1" applyAlignment="1">
      <alignment horizontal="center" vertical="center"/>
    </xf>
    <xf numFmtId="169" fontId="1" fillId="0" borderId="54" xfId="4" applyNumberFormat="1" applyFont="1" applyBorder="1" applyAlignment="1">
      <alignment horizontal="center" vertical="center" wrapText="1"/>
    </xf>
    <xf numFmtId="0" fontId="1" fillId="20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44" fontId="4" fillId="0" borderId="10" xfId="4" applyFont="1" applyBorder="1" applyAlignment="1">
      <alignment horizontal="center" vertical="center"/>
    </xf>
    <xf numFmtId="169" fontId="0" fillId="0" borderId="10" xfId="4" applyNumberFormat="1" applyFont="1" applyBorder="1" applyAlignment="1">
      <alignment vertical="center"/>
    </xf>
    <xf numFmtId="10" fontId="0" fillId="0" borderId="10" xfId="1" applyNumberFormat="1" applyFont="1" applyBorder="1" applyAlignment="1">
      <alignment horizontal="center" vertical="center"/>
    </xf>
    <xf numFmtId="0" fontId="1" fillId="20" borderId="54" xfId="0" applyFont="1" applyFill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/>
    </xf>
    <xf numFmtId="44" fontId="4" fillId="0" borderId="54" xfId="4" applyFont="1" applyBorder="1" applyAlignment="1">
      <alignment horizontal="center" vertical="center"/>
    </xf>
    <xf numFmtId="169" fontId="0" fillId="0" borderId="54" xfId="4" applyNumberFormat="1" applyFont="1" applyBorder="1" applyAlignment="1">
      <alignment vertical="center"/>
    </xf>
    <xf numFmtId="10" fontId="0" fillId="0" borderId="54" xfId="1" applyNumberFormat="1" applyFont="1" applyBorder="1" applyAlignment="1">
      <alignment horizontal="center" vertical="center"/>
    </xf>
    <xf numFmtId="0" fontId="1" fillId="22" borderId="10" xfId="0" applyFont="1" applyFill="1" applyBorder="1" applyAlignment="1">
      <alignment horizontal="center" vertical="center" wrapText="1"/>
    </xf>
    <xf numFmtId="169" fontId="1" fillId="23" borderId="10" xfId="4" applyNumberFormat="1" applyFont="1" applyFill="1" applyBorder="1" applyAlignment="1">
      <alignment vertical="center"/>
    </xf>
    <xf numFmtId="169" fontId="0" fillId="0" borderId="0" xfId="4" applyNumberFormat="1" applyFont="1"/>
    <xf numFmtId="10" fontId="0" fillId="0" borderId="0" xfId="1" applyNumberFormat="1" applyFont="1" applyAlignment="1">
      <alignment horizontal="center"/>
    </xf>
    <xf numFmtId="169" fontId="12" fillId="23" borderId="10" xfId="4" applyNumberFormat="1" applyFont="1" applyFill="1" applyBorder="1" applyAlignment="1">
      <alignment vertical="center"/>
    </xf>
    <xf numFmtId="0" fontId="1" fillId="21" borderId="56" xfId="0" applyFont="1" applyFill="1" applyBorder="1" applyAlignment="1">
      <alignment horizontal="center" vertical="center"/>
    </xf>
    <xf numFmtId="0" fontId="0" fillId="24" borderId="10" xfId="0" applyFill="1" applyBorder="1" applyAlignment="1">
      <alignment horizontal="center" vertical="center"/>
    </xf>
    <xf numFmtId="0" fontId="0" fillId="24" borderId="10" xfId="0" applyFill="1" applyBorder="1" applyAlignment="1">
      <alignment vertical="center"/>
    </xf>
    <xf numFmtId="43" fontId="0" fillId="0" borderId="10" xfId="3" applyFont="1" applyBorder="1" applyAlignment="1">
      <alignment vertical="center"/>
    </xf>
    <xf numFmtId="8" fontId="0" fillId="0" borderId="10" xfId="0" applyNumberFormat="1" applyBorder="1" applyAlignment="1">
      <alignment vertical="center"/>
    </xf>
    <xf numFmtId="0" fontId="0" fillId="24" borderId="1" xfId="0" applyFill="1" applyBorder="1" applyAlignment="1">
      <alignment horizontal="center" vertical="center"/>
    </xf>
    <xf numFmtId="0" fontId="0" fillId="24" borderId="1" xfId="0" applyFill="1" applyBorder="1" applyAlignment="1">
      <alignment vertical="center"/>
    </xf>
    <xf numFmtId="43" fontId="0" fillId="0" borderId="1" xfId="3" applyFont="1" applyBorder="1" applyAlignment="1">
      <alignment vertical="center"/>
    </xf>
    <xf numFmtId="8" fontId="0" fillId="0" borderId="1" xfId="0" applyNumberFormat="1" applyBorder="1" applyAlignment="1">
      <alignment vertical="center"/>
    </xf>
    <xf numFmtId="169" fontId="0" fillId="0" borderId="1" xfId="4" applyNumberFormat="1" applyFont="1" applyBorder="1" applyAlignment="1">
      <alignment vertical="center"/>
    </xf>
    <xf numFmtId="10" fontId="0" fillId="0" borderId="1" xfId="1" applyNumberFormat="1" applyFont="1" applyBorder="1" applyAlignment="1">
      <alignment horizontal="center" vertical="center"/>
    </xf>
    <xf numFmtId="0" fontId="0" fillId="24" borderId="54" xfId="0" applyFill="1" applyBorder="1" applyAlignment="1">
      <alignment horizontal="center" vertical="center"/>
    </xf>
    <xf numFmtId="0" fontId="0" fillId="24" borderId="54" xfId="0" applyFill="1" applyBorder="1" applyAlignment="1">
      <alignment vertical="center"/>
    </xf>
    <xf numFmtId="43" fontId="0" fillId="0" borderId="54" xfId="3" applyFont="1" applyBorder="1" applyAlignment="1">
      <alignment vertical="center"/>
    </xf>
    <xf numFmtId="8" fontId="0" fillId="0" borderId="54" xfId="0" applyNumberFormat="1" applyBorder="1" applyAlignment="1">
      <alignment vertical="center"/>
    </xf>
    <xf numFmtId="43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1" fillId="24" borderId="10" xfId="0" applyFont="1" applyFill="1" applyBorder="1" applyAlignment="1">
      <alignment horizontal="center" vertical="center"/>
    </xf>
    <xf numFmtId="1" fontId="1" fillId="0" borderId="10" xfId="3" applyNumberFormat="1" applyFont="1" applyBorder="1" applyAlignment="1">
      <alignment horizontal="center" vertical="center"/>
    </xf>
    <xf numFmtId="169" fontId="12" fillId="24" borderId="10" xfId="4" applyNumberFormat="1" applyFont="1" applyFill="1" applyBorder="1" applyAlignment="1">
      <alignment vertical="center"/>
    </xf>
    <xf numFmtId="0" fontId="1" fillId="24" borderId="54" xfId="0" applyFont="1" applyFill="1" applyBorder="1" applyAlignment="1">
      <alignment horizontal="center" vertical="center"/>
    </xf>
    <xf numFmtId="1" fontId="1" fillId="0" borderId="54" xfId="3" applyNumberFormat="1" applyFont="1" applyBorder="1" applyAlignment="1">
      <alignment horizontal="center" vertical="center"/>
    </xf>
    <xf numFmtId="169" fontId="12" fillId="24" borderId="54" xfId="4" applyNumberFormat="1" applyFont="1" applyFill="1" applyBorder="1" applyAlignment="1">
      <alignment vertical="center"/>
    </xf>
    <xf numFmtId="0" fontId="0" fillId="0" borderId="52" xfId="0" applyBorder="1"/>
    <xf numFmtId="0" fontId="1" fillId="21" borderId="56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0" fontId="1" fillId="24" borderId="5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9" fontId="1" fillId="0" borderId="10" xfId="4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69" fontId="1" fillId="0" borderId="1" xfId="4" applyNumberFormat="1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169" fontId="1" fillId="0" borderId="57" xfId="4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5" borderId="0" xfId="0" applyFill="1"/>
    <xf numFmtId="1" fontId="1" fillId="26" borderId="59" xfId="0" applyNumberFormat="1" applyFont="1" applyFill="1" applyBorder="1" applyAlignment="1">
      <alignment horizontal="center" vertical="center" wrapText="1"/>
    </xf>
    <xf numFmtId="164" fontId="1" fillId="26" borderId="60" xfId="0" applyNumberFormat="1" applyFont="1" applyFill="1" applyBorder="1" applyAlignment="1">
      <alignment horizontal="center" vertical="center" wrapText="1"/>
    </xf>
    <xf numFmtId="1" fontId="1" fillId="26" borderId="60" xfId="0" applyNumberFormat="1" applyFont="1" applyFill="1" applyBorder="1" applyAlignment="1">
      <alignment horizontal="center" vertical="center" wrapText="1"/>
    </xf>
    <xf numFmtId="1" fontId="1" fillId="26" borderId="60" xfId="5" applyNumberFormat="1" applyFont="1" applyFill="1" applyBorder="1" applyAlignment="1">
      <alignment horizontal="center" vertical="center" wrapText="1"/>
    </xf>
    <xf numFmtId="164" fontId="1" fillId="26" borderId="61" xfId="0" applyNumberFormat="1" applyFont="1" applyFill="1" applyBorder="1" applyAlignment="1">
      <alignment horizontal="center" vertical="center" wrapText="1"/>
    </xf>
    <xf numFmtId="164" fontId="1" fillId="26" borderId="62" xfId="0" applyNumberFormat="1" applyFont="1" applyFill="1" applyBorder="1" applyAlignment="1">
      <alignment horizontal="center" vertical="center" wrapText="1"/>
    </xf>
    <xf numFmtId="164" fontId="1" fillId="26" borderId="10" xfId="0" applyNumberFormat="1" applyFont="1" applyFill="1" applyBorder="1" applyAlignment="1">
      <alignment horizontal="center" vertical="center" wrapText="1"/>
    </xf>
    <xf numFmtId="1" fontId="0" fillId="0" borderId="63" xfId="0" applyNumberFormat="1" applyBorder="1" applyAlignment="1">
      <alignment horizontal="center" vertical="center"/>
    </xf>
    <xf numFmtId="164" fontId="0" fillId="0" borderId="64" xfId="0" applyNumberFormat="1" applyBorder="1" applyAlignment="1">
      <alignment horizontal="center" vertical="center"/>
    </xf>
    <xf numFmtId="1" fontId="0" fillId="0" borderId="64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9" xfId="0" applyNumberFormat="1" applyBorder="1" applyAlignment="1">
      <alignment horizontal="center" vertical="center"/>
    </xf>
    <xf numFmtId="1" fontId="0" fillId="0" borderId="65" xfId="0" applyNumberFormat="1" applyBorder="1" applyAlignment="1">
      <alignment horizontal="center" vertical="center"/>
    </xf>
    <xf numFmtId="164" fontId="0" fillId="0" borderId="66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1" fontId="0" fillId="0" borderId="67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" fontId="0" fillId="0" borderId="58" xfId="0" applyNumberFormat="1" applyBorder="1" applyAlignment="1">
      <alignment horizontal="center" vertical="center"/>
    </xf>
    <xf numFmtId="1" fontId="0" fillId="0" borderId="68" xfId="0" applyNumberFormat="1" applyBorder="1" applyAlignment="1">
      <alignment horizontal="center" vertical="center"/>
    </xf>
    <xf numFmtId="164" fontId="0" fillId="0" borderId="69" xfId="0" applyNumberFormat="1" applyBorder="1" applyAlignment="1">
      <alignment horizontal="center" vertical="center"/>
    </xf>
    <xf numFmtId="1" fontId="0" fillId="0" borderId="70" xfId="0" applyNumberFormat="1" applyBorder="1" applyAlignment="1">
      <alignment horizontal="center" vertical="center"/>
    </xf>
    <xf numFmtId="164" fontId="0" fillId="0" borderId="71" xfId="0" applyNumberFormat="1" applyBorder="1" applyAlignment="1">
      <alignment horizontal="center" vertical="center"/>
    </xf>
    <xf numFmtId="1" fontId="0" fillId="0" borderId="71" xfId="0" applyNumberFormat="1" applyBorder="1" applyAlignment="1">
      <alignment horizontal="center" vertical="center"/>
    </xf>
    <xf numFmtId="164" fontId="0" fillId="0" borderId="52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" fontId="0" fillId="0" borderId="72" xfId="0" applyNumberFormat="1" applyBorder="1" applyAlignment="1">
      <alignment horizontal="center" vertical="center"/>
    </xf>
    <xf numFmtId="164" fontId="0" fillId="0" borderId="73" xfId="0" applyNumberFormat="1" applyBorder="1" applyAlignment="1">
      <alignment horizontal="center" vertical="center"/>
    </xf>
    <xf numFmtId="0" fontId="0" fillId="25" borderId="0" xfId="0" applyFill="1" applyAlignment="1">
      <alignment horizontal="center" vertical="center"/>
    </xf>
    <xf numFmtId="1" fontId="1" fillId="26" borderId="74" xfId="0" applyNumberFormat="1" applyFont="1" applyFill="1" applyBorder="1" applyAlignment="1">
      <alignment horizontal="center" vertical="center" wrapText="1"/>
    </xf>
    <xf numFmtId="164" fontId="1" fillId="26" borderId="75" xfId="0" applyNumberFormat="1" applyFont="1" applyFill="1" applyBorder="1" applyAlignment="1">
      <alignment horizontal="center" vertical="center" wrapText="1"/>
    </xf>
    <xf numFmtId="9" fontId="1" fillId="26" borderId="1" xfId="1" applyFont="1" applyFill="1" applyBorder="1" applyAlignment="1">
      <alignment horizontal="center" vertical="center" wrapText="1"/>
    </xf>
    <xf numFmtId="164" fontId="0" fillId="0" borderId="76" xfId="0" applyNumberFormat="1" applyBorder="1" applyAlignment="1">
      <alignment horizontal="center" vertical="center"/>
    </xf>
    <xf numFmtId="1" fontId="0" fillId="0" borderId="77" xfId="0" applyNumberFormat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32" fillId="20" borderId="4" xfId="0" applyFont="1" applyFill="1" applyBorder="1" applyAlignment="1">
      <alignment horizontal="center" vertical="center" wrapText="1" readingOrder="1"/>
    </xf>
    <xf numFmtId="0" fontId="32" fillId="20" borderId="5" xfId="0" applyFont="1" applyFill="1" applyBorder="1" applyAlignment="1">
      <alignment horizontal="center" vertical="center" wrapText="1" readingOrder="1"/>
    </xf>
    <xf numFmtId="0" fontId="32" fillId="20" borderId="6" xfId="0" applyFont="1" applyFill="1" applyBorder="1" applyAlignment="1">
      <alignment horizontal="center" vertical="center" wrapText="1" readingOrder="1"/>
    </xf>
    <xf numFmtId="0" fontId="1" fillId="6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" fillId="6" borderId="0" xfId="0" applyFont="1" applyFill="1" applyAlignment="1">
      <alignment horizontal="center" vertical="center" wrapText="1"/>
    </xf>
    <xf numFmtId="0" fontId="1" fillId="6" borderId="39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5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" fillId="24" borderId="54" xfId="0" applyFont="1" applyFill="1" applyBorder="1" applyAlignment="1">
      <alignment horizontal="center" vertical="center" wrapText="1"/>
    </xf>
    <xf numFmtId="0" fontId="1" fillId="22" borderId="10" xfId="0" applyFont="1" applyFill="1" applyBorder="1" applyAlignment="1">
      <alignment horizontal="center" vertical="center" wrapText="1"/>
    </xf>
    <xf numFmtId="0" fontId="1" fillId="21" borderId="55" xfId="0" applyFont="1" applyFill="1" applyBorder="1" applyAlignment="1">
      <alignment horizontal="center" vertical="center" wrapText="1"/>
    </xf>
    <xf numFmtId="0" fontId="1" fillId="21" borderId="56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0" fontId="1" fillId="21" borderId="55" xfId="0" applyFont="1" applyFill="1" applyBorder="1" applyAlignment="1">
      <alignment horizontal="center" vertical="center"/>
    </xf>
    <xf numFmtId="0" fontId="1" fillId="21" borderId="56" xfId="0" applyFont="1" applyFill="1" applyBorder="1" applyAlignment="1">
      <alignment horizontal="center" vertical="center"/>
    </xf>
    <xf numFmtId="0" fontId="1" fillId="24" borderId="10" xfId="0" applyFont="1" applyFill="1" applyBorder="1" applyAlignment="1">
      <alignment horizontal="center" vertical="center"/>
    </xf>
    <xf numFmtId="0" fontId="1" fillId="24" borderId="54" xfId="0" applyFont="1" applyFill="1" applyBorder="1" applyAlignment="1">
      <alignment horizontal="center" vertical="center"/>
    </xf>
    <xf numFmtId="0" fontId="1" fillId="21" borderId="54" xfId="0" applyFont="1" applyFill="1" applyBorder="1" applyAlignment="1">
      <alignment horizontal="center" vertical="center" wrapText="1"/>
    </xf>
    <xf numFmtId="0" fontId="1" fillId="20" borderId="10" xfId="0" applyFont="1" applyFill="1" applyBorder="1" applyAlignment="1">
      <alignment horizontal="center" vertical="center" wrapText="1"/>
    </xf>
    <xf numFmtId="0" fontId="1" fillId="20" borderId="54" xfId="0" applyFont="1" applyFill="1" applyBorder="1" applyAlignment="1">
      <alignment horizontal="center" vertical="center" wrapText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" fillId="22" borderId="52" xfId="0" applyFont="1" applyFill="1" applyBorder="1" applyAlignment="1">
      <alignment horizontal="center" vertical="center" wrapText="1"/>
    </xf>
    <xf numFmtId="0" fontId="1" fillId="21" borderId="47" xfId="0" applyFont="1" applyFill="1" applyBorder="1" applyAlignment="1">
      <alignment horizontal="center" vertical="center" wrapText="1"/>
    </xf>
    <xf numFmtId="0" fontId="1" fillId="21" borderId="78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169" fontId="12" fillId="23" borderId="10" xfId="4" applyNumberFormat="1" applyFont="1" applyFill="1" applyBorder="1" applyAlignment="1">
      <alignment horizontal="center" vertical="center"/>
    </xf>
    <xf numFmtId="169" fontId="1" fillId="15" borderId="10" xfId="4" applyNumberFormat="1" applyFont="1" applyFill="1" applyBorder="1" applyAlignment="1">
      <alignment horizontal="center" vertical="center"/>
    </xf>
  </cellXfs>
  <cellStyles count="6">
    <cellStyle name="Lien hypertexte" xfId="2" builtinId="8"/>
    <cellStyle name="Milliers" xfId="3" builtinId="3"/>
    <cellStyle name="Milliers 2" xfId="5" xr:uid="{A957E2C1-3764-44AB-A497-735328A4E60F}"/>
    <cellStyle name="Monétaire" xfId="4" builtinId="4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2.4954849352762074</c:v>
                </c:pt>
                <c:pt idx="2">
                  <c:v>2.6952272833627089</c:v>
                </c:pt>
                <c:pt idx="3">
                  <c:v>2.9110115813522435</c:v>
                </c:pt>
                <c:pt idx="4">
                  <c:v>3.1441303387968387</c:v>
                </c:pt>
                <c:pt idx="5">
                  <c:v>3.395980516582354</c:v>
                </c:pt>
                <c:pt idx="6">
                  <c:v>3.6680719915952782</c:v>
                </c:pt>
                <c:pt idx="7">
                  <c:v>3.9620367091433759</c:v>
                </c:pt>
                <c:pt idx="8">
                  <c:v>4.2796385791441125</c:v>
                </c:pt>
                <c:pt idx="9">
                  <c:v>4.6227841766668867</c:v>
                </c:pt>
                <c:pt idx="10">
                  <c:v>4.993534312361116</c:v>
                </c:pt>
                <c:pt idx="11">
                  <c:v>5.3941165436527987</c:v>
                </c:pt>
                <c:pt idx="12">
                  <c:v>5.8269387033805886</c:v>
                </c:pt>
                <c:pt idx="13">
                  <c:v>6.2946035288042879</c:v>
                </c:pt>
                <c:pt idx="14">
                  <c:v>6.7999244806931367</c:v>
                </c:pt>
                <c:pt idx="15">
                  <c:v>7.3459428495300259</c:v>
                </c:pt>
                <c:pt idx="16">
                  <c:v>7.9359462537966037</c:v>
                </c:pt>
                <c:pt idx="17">
                  <c:v>8.573488643881964</c:v>
                </c:pt>
                <c:pt idx="18">
                  <c:v>9.2624119344378322</c:v>
                </c:pt>
                <c:pt idx="19">
                  <c:v>10.006869398043225</c:v>
                </c:pt>
                <c:pt idx="20">
                  <c:v>10.811350963903896</c:v>
                </c:pt>
                <c:pt idx="21">
                  <c:v>11.680710577063934</c:v>
                </c:pt>
                <c:pt idx="22">
                  <c:v>12.620195786321709</c:v>
                </c:pt>
                <c:pt idx="23">
                  <c:v>13.6354797427988</c:v>
                </c:pt>
                <c:pt idx="24">
                  <c:v>14.732695805994283</c:v>
                </c:pt>
                <c:pt idx="25">
                  <c:v>15.918474970260172</c:v>
                </c:pt>
                <c:pt idx="26">
                  <c:v>17.19998634205707</c:v>
                </c:pt>
                <c:pt idx="27">
                  <c:v>18.584980917200593</c:v>
                </c:pt>
                <c:pt idx="28">
                  <c:v>20.081838927706048</c:v>
                </c:pt>
                <c:pt idx="29">
                  <c:v>21.699621049907986</c:v>
                </c:pt>
                <c:pt idx="30">
                  <c:v>23.448123789410563</c:v>
                </c:pt>
                <c:pt idx="31">
                  <c:v>31.337465061498268</c:v>
                </c:pt>
                <c:pt idx="32">
                  <c:v>41.207597838159799</c:v>
                </c:pt>
                <c:pt idx="33">
                  <c:v>51.013494554919049</c:v>
                </c:pt>
                <c:pt idx="34">
                  <c:v>60.769349159656308</c:v>
                </c:pt>
                <c:pt idx="35">
                  <c:v>70.484370929569238</c:v>
                </c:pt>
                <c:pt idx="36">
                  <c:v>80.165002252238452</c:v>
                </c:pt>
                <c:pt idx="37">
                  <c:v>85.493098566478125</c:v>
                </c:pt>
                <c:pt idx="38">
                  <c:v>96.788234824970303</c:v>
                </c:pt>
                <c:pt idx="39">
                  <c:v>108.05055657811404</c:v>
                </c:pt>
                <c:pt idx="40">
                  <c:v>119.2839721559787</c:v>
                </c:pt>
                <c:pt idx="41">
                  <c:v>130.49159133502775</c:v>
                </c:pt>
                <c:pt idx="42">
                  <c:v>141.67594470663133</c:v>
                </c:pt>
                <c:pt idx="43">
                  <c:v>141.34730466876132</c:v>
                </c:pt>
                <c:pt idx="44">
                  <c:v>154.80704360145447</c:v>
                </c:pt>
                <c:pt idx="45">
                  <c:v>168.23896573280723</c:v>
                </c:pt>
                <c:pt idx="46">
                  <c:v>181.64560629406211</c:v>
                </c:pt>
                <c:pt idx="47">
                  <c:v>195.02909518291338</c:v>
                </c:pt>
                <c:pt idx="48">
                  <c:v>208.39124575488825</c:v>
                </c:pt>
                <c:pt idx="49">
                  <c:v>197.63796759548225</c:v>
                </c:pt>
                <c:pt idx="50">
                  <c:v>212.29831377776429</c:v>
                </c:pt>
                <c:pt idx="51">
                  <c:v>226.93533421549967</c:v>
                </c:pt>
                <c:pt idx="52">
                  <c:v>241.55074565033257</c:v>
                </c:pt>
                <c:pt idx="53">
                  <c:v>256.14603997721741</c:v>
                </c:pt>
                <c:pt idx="54">
                  <c:v>270.72252510244931</c:v>
                </c:pt>
                <c:pt idx="55">
                  <c:v>244.14689519730447</c:v>
                </c:pt>
                <c:pt idx="56">
                  <c:v>258.41469771696387</c:v>
                </c:pt>
                <c:pt idx="57">
                  <c:v>272.6646989766358</c:v>
                </c:pt>
                <c:pt idx="58">
                  <c:v>286.89796048836735</c:v>
                </c:pt>
                <c:pt idx="59">
                  <c:v>301.11542980398383</c:v>
                </c:pt>
                <c:pt idx="60">
                  <c:v>315.3179576667585</c:v>
                </c:pt>
                <c:pt idx="61">
                  <c:v>294.00861390700965</c:v>
                </c:pt>
                <c:pt idx="62">
                  <c:v>307.57292859760338</c:v>
                </c:pt>
                <c:pt idx="63">
                  <c:v>321.1239565017508</c:v>
                </c:pt>
                <c:pt idx="64">
                  <c:v>334.66233736464409</c:v>
                </c:pt>
                <c:pt idx="65">
                  <c:v>348.18865493629556</c:v>
                </c:pt>
                <c:pt idx="66">
                  <c:v>361.70344390352284</c:v>
                </c:pt>
                <c:pt idx="67">
                  <c:v>343.68118883146718</c:v>
                </c:pt>
                <c:pt idx="68">
                  <c:v>356.55628008652246</c:v>
                </c:pt>
                <c:pt idx="69">
                  <c:v>369.42119511414558</c:v>
                </c:pt>
                <c:pt idx="70">
                  <c:v>382.27633826679329</c:v>
                </c:pt>
                <c:pt idx="71">
                  <c:v>395.12208447960234</c:v>
                </c:pt>
                <c:pt idx="72">
                  <c:v>407.95878231757433</c:v>
                </c:pt>
                <c:pt idx="73">
                  <c:v>385.48864173826087</c:v>
                </c:pt>
                <c:pt idx="74">
                  <c:v>397.69013719621654</c:v>
                </c:pt>
                <c:pt idx="75">
                  <c:v>409.88352694182043</c:v>
                </c:pt>
                <c:pt idx="76">
                  <c:v>422.06908611066177</c:v>
                </c:pt>
                <c:pt idx="77">
                  <c:v>434.24707265402543</c:v>
                </c:pt>
                <c:pt idx="78">
                  <c:v>446.4177288742074</c:v>
                </c:pt>
                <c:pt idx="79">
                  <c:v>420.14556032232673</c:v>
                </c:pt>
                <c:pt idx="80">
                  <c:v>432.32472605000459</c:v>
                </c:pt>
                <c:pt idx="81">
                  <c:v>444.49652417922863</c:v>
                </c:pt>
                <c:pt idx="82">
                  <c:v>456.66118489484523</c:v>
                </c:pt>
                <c:pt idx="83">
                  <c:v>468.81892511786845</c:v>
                </c:pt>
                <c:pt idx="84">
                  <c:v>480.96994960119656</c:v>
                </c:pt>
                <c:pt idx="85">
                  <c:v>460.18123317596269</c:v>
                </c:pt>
                <c:pt idx="86">
                  <c:v>472.01720615763202</c:v>
                </c:pt>
                <c:pt idx="87">
                  <c:v>483.84686153879875</c:v>
                </c:pt>
                <c:pt idx="88">
                  <c:v>495.67037554344824</c:v>
                </c:pt>
                <c:pt idx="89">
                  <c:v>507.48791530316731</c:v>
                </c:pt>
                <c:pt idx="90">
                  <c:v>519.29963953155595</c:v>
                </c:pt>
                <c:pt idx="91">
                  <c:v>494.63206534046361</c:v>
                </c:pt>
                <c:pt idx="92">
                  <c:v>506.37029138024485</c:v>
                </c:pt>
                <c:pt idx="93">
                  <c:v>518.10276574773206</c:v>
                </c:pt>
                <c:pt idx="94">
                  <c:v>529.82963703400844</c:v>
                </c:pt>
                <c:pt idx="95">
                  <c:v>541.55104671689571</c:v>
                </c:pt>
                <c:pt idx="96">
                  <c:v>553.26712965131992</c:v>
                </c:pt>
                <c:pt idx="97">
                  <c:v>564.97801451598798</c:v>
                </c:pt>
                <c:pt idx="98">
                  <c:v>576.68382422111188</c:v>
                </c:pt>
                <c:pt idx="99">
                  <c:v>542.26850965950405</c:v>
                </c:pt>
                <c:pt idx="100">
                  <c:v>553.74522585166335</c:v>
                </c:pt>
                <c:pt idx="101">
                  <c:v>565.21695891368097</c:v>
                </c:pt>
                <c:pt idx="102">
                  <c:v>576.68382422111188</c:v>
                </c:pt>
                <c:pt idx="103">
                  <c:v>588.14593218797006</c:v>
                </c:pt>
                <c:pt idx="104">
                  <c:v>599.60338857466729</c:v>
                </c:pt>
                <c:pt idx="105">
                  <c:v>611.05629477119896</c:v>
                </c:pt>
                <c:pt idx="106">
                  <c:v>622.50474805800388</c:v>
                </c:pt>
                <c:pt idx="107">
                  <c:v>587.907186075867</c:v>
                </c:pt>
                <c:pt idx="108">
                  <c:v>599.12608609294523</c:v>
                </c:pt>
                <c:pt idx="109">
                  <c:v>610.34061957971073</c:v>
                </c:pt>
                <c:pt idx="110">
                  <c:v>621.5508780563988</c:v>
                </c:pt>
                <c:pt idx="111">
                  <c:v>632.75694947363297</c:v>
                </c:pt>
                <c:pt idx="112">
                  <c:v>643.95891841373896</c:v>
                </c:pt>
                <c:pt idx="113">
                  <c:v>655.15686627732646</c:v>
                </c:pt>
                <c:pt idx="114">
                  <c:v>666.35087145645718</c:v>
                </c:pt>
                <c:pt idx="115">
                  <c:v>624.17394775015475</c:v>
                </c:pt>
                <c:pt idx="116">
                  <c:v>635.37905155201963</c:v>
                </c:pt>
                <c:pt idx="117">
                  <c:v>646.58007220655657</c:v>
                </c:pt>
                <c:pt idx="118">
                  <c:v>657.77709039519425</c:v>
                </c:pt>
                <c:pt idx="119">
                  <c:v>668.97018382953559</c:v>
                </c:pt>
                <c:pt idx="120">
                  <c:v>680.15942740958053</c:v>
                </c:pt>
                <c:pt idx="121">
                  <c:v>691.34489337100479</c:v>
                </c:pt>
                <c:pt idx="122">
                  <c:v>702.52665142241483</c:v>
                </c:pt>
                <c:pt idx="123">
                  <c:v>663.73134726887406</c:v>
                </c:pt>
                <c:pt idx="124">
                  <c:v>674.44624758587668</c:v>
                </c:pt>
                <c:pt idx="125">
                  <c:v>685.15765144312945</c:v>
                </c:pt>
                <c:pt idx="126">
                  <c:v>695.86562118765926</c:v>
                </c:pt>
                <c:pt idx="127">
                  <c:v>706.57021709198079</c:v>
                </c:pt>
                <c:pt idx="128">
                  <c:v>717.27149745416943</c:v>
                </c:pt>
                <c:pt idx="129">
                  <c:v>727.96951869165378</c:v>
                </c:pt>
                <c:pt idx="130">
                  <c:v>738.66433542921129</c:v>
                </c:pt>
                <c:pt idx="131">
                  <c:v>701.76545648067929</c:v>
                </c:pt>
                <c:pt idx="132">
                  <c:v>712.42065754245129</c:v>
                </c:pt>
                <c:pt idx="133">
                  <c:v>723.0726032626817</c:v>
                </c:pt>
                <c:pt idx="134">
                  <c:v>733.72134833634857</c:v>
                </c:pt>
                <c:pt idx="135">
                  <c:v>744.36694574208707</c:v>
                </c:pt>
                <c:pt idx="136">
                  <c:v>755.00944682034196</c:v>
                </c:pt>
                <c:pt idx="137">
                  <c:v>765.64890134688619</c:v>
                </c:pt>
                <c:pt idx="138">
                  <c:v>776.28535760204306</c:v>
                </c:pt>
                <c:pt idx="139">
                  <c:v>786.91886243592126</c:v>
                </c:pt>
                <c:pt idx="140">
                  <c:v>797.54946132993916</c:v>
                </c:pt>
                <c:pt idx="141">
                  <c:v>745.50736092568752</c:v>
                </c:pt>
                <c:pt idx="142">
                  <c:v>756.14953323379268</c:v>
                </c:pt>
                <c:pt idx="143">
                  <c:v>766.78866423342504</c:v>
                </c:pt>
                <c:pt idx="144">
                  <c:v>777.42480204861806</c:v>
                </c:pt>
                <c:pt idx="145">
                  <c:v>788.05799337995495</c:v>
                </c:pt>
                <c:pt idx="146">
                  <c:v>798.68828356571248</c:v>
                </c:pt>
                <c:pt idx="147">
                  <c:v>809.3157166395855</c:v>
                </c:pt>
                <c:pt idx="148">
                  <c:v>819.94033538522251</c:v>
                </c:pt>
                <c:pt idx="149">
                  <c:v>830.56218138778888</c:v>
                </c:pt>
                <c:pt idx="150">
                  <c:v>841.18129508275888</c:v>
                </c:pt>
                <c:pt idx="151">
                  <c:v>780.46315536858401</c:v>
                </c:pt>
                <c:pt idx="152">
                  <c:v>780.46315536858401</c:v>
                </c:pt>
                <c:pt idx="153">
                  <c:v>780.46315536858401</c:v>
                </c:pt>
                <c:pt idx="154">
                  <c:v>780.46315536858401</c:v>
                </c:pt>
                <c:pt idx="155">
                  <c:v>780.46315536858401</c:v>
                </c:pt>
                <c:pt idx="156">
                  <c:v>780.46315536858401</c:v>
                </c:pt>
                <c:pt idx="157">
                  <c:v>780.46315536858401</c:v>
                </c:pt>
                <c:pt idx="158">
                  <c:v>780.46315536858401</c:v>
                </c:pt>
                <c:pt idx="159">
                  <c:v>780.46315536858401</c:v>
                </c:pt>
                <c:pt idx="160">
                  <c:v>780.46315536858401</c:v>
                </c:pt>
                <c:pt idx="161">
                  <c:v>780.46315536858401</c:v>
                </c:pt>
                <c:pt idx="162">
                  <c:v>780.46315536858401</c:v>
                </c:pt>
                <c:pt idx="163">
                  <c:v>780.46315536858401</c:v>
                </c:pt>
                <c:pt idx="164">
                  <c:v>780.46315536858401</c:v>
                </c:pt>
                <c:pt idx="165">
                  <c:v>780.46315536858401</c:v>
                </c:pt>
                <c:pt idx="166">
                  <c:v>780.46315536858401</c:v>
                </c:pt>
                <c:pt idx="167">
                  <c:v>780.46315536858401</c:v>
                </c:pt>
                <c:pt idx="168">
                  <c:v>780.46315536858401</c:v>
                </c:pt>
                <c:pt idx="169">
                  <c:v>780.46315536858401</c:v>
                </c:pt>
                <c:pt idx="170">
                  <c:v>780.46315536858401</c:v>
                </c:pt>
                <c:pt idx="171">
                  <c:v>780.46315536858401</c:v>
                </c:pt>
                <c:pt idx="172">
                  <c:v>780.46315536858401</c:v>
                </c:pt>
                <c:pt idx="173">
                  <c:v>780.46315536858401</c:v>
                </c:pt>
                <c:pt idx="174">
                  <c:v>780.46315536858401</c:v>
                </c:pt>
                <c:pt idx="175">
                  <c:v>780.46315536858401</c:v>
                </c:pt>
                <c:pt idx="176">
                  <c:v>780.46315536858401</c:v>
                </c:pt>
                <c:pt idx="177">
                  <c:v>780.46315536858401</c:v>
                </c:pt>
                <c:pt idx="178">
                  <c:v>780.46315536858401</c:v>
                </c:pt>
                <c:pt idx="179">
                  <c:v>780.46315536858401</c:v>
                </c:pt>
                <c:pt idx="180">
                  <c:v>780.46315536858401</c:v>
                </c:pt>
                <c:pt idx="181">
                  <c:v>780.46315536858401</c:v>
                </c:pt>
                <c:pt idx="182">
                  <c:v>780.46315536858401</c:v>
                </c:pt>
                <c:pt idx="183">
                  <c:v>780.46315536858401</c:v>
                </c:pt>
                <c:pt idx="184">
                  <c:v>780.46315536858401</c:v>
                </c:pt>
                <c:pt idx="185">
                  <c:v>780.46315536858401</c:v>
                </c:pt>
                <c:pt idx="186">
                  <c:v>780.46315536858401</c:v>
                </c:pt>
                <c:pt idx="187">
                  <c:v>780.46315536858401</c:v>
                </c:pt>
                <c:pt idx="188">
                  <c:v>780.46315536858401</c:v>
                </c:pt>
                <c:pt idx="189">
                  <c:v>780.46315536858401</c:v>
                </c:pt>
                <c:pt idx="190">
                  <c:v>780.46315536858401</c:v>
                </c:pt>
                <c:pt idx="191">
                  <c:v>780.46315536858401</c:v>
                </c:pt>
                <c:pt idx="192">
                  <c:v>780.46315536858401</c:v>
                </c:pt>
                <c:pt idx="193">
                  <c:v>780.46315536858401</c:v>
                </c:pt>
                <c:pt idx="194">
                  <c:v>780.46315536858401</c:v>
                </c:pt>
                <c:pt idx="195">
                  <c:v>780.46315536858401</c:v>
                </c:pt>
                <c:pt idx="196">
                  <c:v>780.46315536858401</c:v>
                </c:pt>
                <c:pt idx="197">
                  <c:v>780.46315536858401</c:v>
                </c:pt>
                <c:pt idx="198">
                  <c:v>780.46315536858401</c:v>
                </c:pt>
                <c:pt idx="199">
                  <c:v>780.46315536858401</c:v>
                </c:pt>
                <c:pt idx="200">
                  <c:v>780.46315536858401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6324424"/>
        <c:axId val="376325208"/>
      </c:scatterChart>
      <c:valAx>
        <c:axId val="3763244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6325208"/>
        <c:crosses val="autoZero"/>
        <c:crossBetween val="midCat"/>
      </c:valAx>
      <c:valAx>
        <c:axId val="37632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6324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6319328"/>
        <c:axId val="376319720"/>
      </c:scatterChart>
      <c:valAx>
        <c:axId val="376319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6319720"/>
        <c:crosses val="autoZero"/>
        <c:crossBetween val="midCat"/>
      </c:valAx>
      <c:valAx>
        <c:axId val="376319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6319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2.4417464476483737</c:v>
                </c:pt>
                <c:pt idx="2">
                  <c:v>2.6690976705287301</c:v>
                </c:pt>
                <c:pt idx="3">
                  <c:v>2.9176903436306314</c:v>
                </c:pt>
                <c:pt idx="4">
                  <c:v>3.1895154959521861</c:v>
                </c:pt>
                <c:pt idx="5">
                  <c:v>3.486751349702073</c:v>
                </c:pt>
                <c:pt idx="6">
                  <c:v>3.8117809697899965</c:v>
                </c:pt>
                <c:pt idx="7">
                  <c:v>4.1672115817698883</c:v>
                </c:pt>
                <c:pt idx="8">
                  <c:v>4.5558957163411691</c:v>
                </c:pt>
                <c:pt idx="9">
                  <c:v>4.9809543535289569</c:v>
                </c:pt>
                <c:pt idx="10">
                  <c:v>5.4458022561087533</c:v>
                </c:pt>
                <c:pt idx="11">
                  <c:v>5.9541756998508832</c:v>
                </c:pt>
                <c:pt idx="12">
                  <c:v>6.5101628278841517</c:v>
                </c:pt>
                <c:pt idx="13">
                  <c:v>7.1182368780804524</c:v>
                </c:pt>
                <c:pt idx="14">
                  <c:v>7.7832925560212347</c:v>
                </c:pt>
                <c:pt idx="15">
                  <c:v>8.5106858520193533</c:v>
                </c:pt>
                <c:pt idx="16">
                  <c:v>9.306277629050685</c:v>
                </c:pt>
                <c:pt idx="17">
                  <c:v>10.176481339534618</c:v>
                </c:pt>
                <c:pt idx="18">
                  <c:v>11.128315262949025</c:v>
                </c:pt>
                <c:pt idx="19">
                  <c:v>12.169459693556602</c:v>
                </c:pt>
                <c:pt idx="20">
                  <c:v>13.308319548364835</c:v>
                </c:pt>
                <c:pt idx="21">
                  <c:v>14.554092910181012</c:v>
                </c:pt>
                <c:pt idx="22">
                  <c:v>15.91684606962834</c:v>
                </c:pt>
                <c:pt idx="23">
                  <c:v>17.407595683666514</c:v>
                </c:pt>
                <c:pt idx="24">
                  <c:v>19.038398726956792</c:v>
                </c:pt>
                <c:pt idx="25">
                  <c:v>20.822450976816054</c:v>
                </c:pt>
                <c:pt idx="26">
                  <c:v>22.774194843053152</c:v>
                </c:pt>
                <c:pt idx="27">
                  <c:v>24.909437431260191</c:v>
                </c:pt>
                <c:pt idx="28">
                  <c:v>27.245479812785192</c:v>
                </c:pt>
                <c:pt idx="29">
                  <c:v>29.801258567345389</c:v>
                </c:pt>
                <c:pt idx="30">
                  <c:v>32.597500765824371</c:v>
                </c:pt>
                <c:pt idx="31">
                  <c:v>43.427960983154854</c:v>
                </c:pt>
                <c:pt idx="32">
                  <c:v>56.134802667691822</c:v>
                </c:pt>
                <c:pt idx="33">
                  <c:v>68.765824771249541</c:v>
                </c:pt>
                <c:pt idx="34">
                  <c:v>81.337013075836865</c:v>
                </c:pt>
                <c:pt idx="35">
                  <c:v>93.85895756783701</c:v>
                </c:pt>
                <c:pt idx="36">
                  <c:v>106.33917221071198</c:v>
                </c:pt>
                <c:pt idx="37">
                  <c:v>111.7676794916228</c:v>
                </c:pt>
                <c:pt idx="38">
                  <c:v>124.83400299169911</c:v>
                </c:pt>
                <c:pt idx="39">
                  <c:v>137.86711899238378</c:v>
                </c:pt>
                <c:pt idx="40">
                  <c:v>150.87061244845805</c:v>
                </c:pt>
                <c:pt idx="41">
                  <c:v>163.84739850511039</c:v>
                </c:pt>
                <c:pt idx="42">
                  <c:v>176.79989200231066</c:v>
                </c:pt>
                <c:pt idx="43">
                  <c:v>176.16859469330313</c:v>
                </c:pt>
                <c:pt idx="44">
                  <c:v>190.67541369940702</c:v>
                </c:pt>
                <c:pt idx="45">
                  <c:v>205.15653155887529</c:v>
                </c:pt>
                <c:pt idx="46">
                  <c:v>219.614018564232</c:v>
                </c:pt>
                <c:pt idx="47">
                  <c:v>234.04964992745639</c:v>
                </c:pt>
                <c:pt idx="48">
                  <c:v>248.46496383915087</c:v>
                </c:pt>
                <c:pt idx="49">
                  <c:v>235.93102997184488</c:v>
                </c:pt>
                <c:pt idx="50">
                  <c:v>251.59617402522952</c:v>
                </c:pt>
                <c:pt idx="51">
                  <c:v>267.23921926263705</c:v>
                </c:pt>
                <c:pt idx="52">
                  <c:v>282.86164143915158</c:v>
                </c:pt>
                <c:pt idx="53">
                  <c:v>298.46473994024041</c:v>
                </c:pt>
                <c:pt idx="54">
                  <c:v>314.04966717357354</c:v>
                </c:pt>
                <c:pt idx="55">
                  <c:v>285.98376820295522</c:v>
                </c:pt>
                <c:pt idx="56">
                  <c:v>300.95952130477986</c:v>
                </c:pt>
                <c:pt idx="57">
                  <c:v>315.91868734548376</c:v>
                </c:pt>
                <c:pt idx="58">
                  <c:v>330.8621623472693</c:v>
                </c:pt>
                <c:pt idx="59">
                  <c:v>345.79075477962868</c:v>
                </c:pt>
                <c:pt idx="60">
                  <c:v>360.70519760433928</c:v>
                </c:pt>
                <c:pt idx="61">
                  <c:v>337.70623541940273</c:v>
                </c:pt>
                <c:pt idx="62">
                  <c:v>352.00678583473149</c:v>
                </c:pt>
                <c:pt idx="63">
                  <c:v>366.29460383970871</c:v>
                </c:pt>
                <c:pt idx="64">
                  <c:v>380.57025601553454</c:v>
                </c:pt>
                <c:pt idx="65">
                  <c:v>394.83426296889655</c:v>
                </c:pt>
                <c:pt idx="66">
                  <c:v>409.0871046234933</c:v>
                </c:pt>
                <c:pt idx="67">
                  <c:v>389.25405039411584</c:v>
                </c:pt>
                <c:pt idx="68">
                  <c:v>402.89155963376942</c:v>
                </c:pt>
                <c:pt idx="69">
                  <c:v>416.51908689232141</c:v>
                </c:pt>
                <c:pt idx="70">
                  <c:v>430.1370047438823</c:v>
                </c:pt>
                <c:pt idx="71">
                  <c:v>443.74566024874025</c:v>
                </c:pt>
                <c:pt idx="72">
                  <c:v>457.34537744583628</c:v>
                </c:pt>
                <c:pt idx="73">
                  <c:v>433.5400239316827</c:v>
                </c:pt>
                <c:pt idx="74">
                  <c:v>446.83727872937379</c:v>
                </c:pt>
                <c:pt idx="75">
                  <c:v>460.12606445231478</c:v>
                </c:pt>
                <c:pt idx="76">
                  <c:v>473.40666012522098</c:v>
                </c:pt>
                <c:pt idx="77">
                  <c:v>486.67932784299188</c:v>
                </c:pt>
                <c:pt idx="78">
                  <c:v>499.94431424130994</c:v>
                </c:pt>
                <c:pt idx="79">
                  <c:v>472.17159422788433</c:v>
                </c:pt>
                <c:pt idx="80">
                  <c:v>485.13639362991427</c:v>
                </c:pt>
                <c:pt idx="81">
                  <c:v>498.09383823712568</c:v>
                </c:pt>
                <c:pt idx="82">
                  <c:v>511.04414630438492</c:v>
                </c:pt>
                <c:pt idx="83">
                  <c:v>523.98752412500369</c:v>
                </c:pt>
                <c:pt idx="84">
                  <c:v>536.92416697177521</c:v>
                </c:pt>
                <c:pt idx="85">
                  <c:v>514.74295268257492</c:v>
                </c:pt>
                <c:pt idx="86">
                  <c:v>527.68438675921175</c:v>
                </c:pt>
                <c:pt idx="87">
                  <c:v>540.61913975057507</c:v>
                </c:pt>
                <c:pt idx="88">
                  <c:v>553.54739399083348</c:v>
                </c:pt>
                <c:pt idx="89">
                  <c:v>566.46932260506094</c:v>
                </c:pt>
                <c:pt idx="90">
                  <c:v>579.38509017822105</c:v>
                </c:pt>
                <c:pt idx="91">
                  <c:v>553.31658828034494</c:v>
                </c:pt>
                <c:pt idx="92">
                  <c:v>566.00793219848299</c:v>
                </c:pt>
                <c:pt idx="93">
                  <c:v>578.69332763584725</c:v>
                </c:pt>
                <c:pt idx="94">
                  <c:v>591.37292332222637</c:v>
                </c:pt>
                <c:pt idx="95">
                  <c:v>604.04686109166119</c:v>
                </c:pt>
                <c:pt idx="96">
                  <c:v>616.71527634316976</c:v>
                </c:pt>
                <c:pt idx="97">
                  <c:v>629.37829846165994</c:v>
                </c:pt>
                <c:pt idx="98">
                  <c:v>642.036051203223</c:v>
                </c:pt>
                <c:pt idx="99">
                  <c:v>604.96838500253057</c:v>
                </c:pt>
                <c:pt idx="100">
                  <c:v>617.63640373347687</c:v>
                </c:pt>
                <c:pt idx="101">
                  <c:v>630.29903851720849</c:v>
                </c:pt>
                <c:pt idx="102">
                  <c:v>642.9564127145951</c:v>
                </c:pt>
                <c:pt idx="103">
                  <c:v>655.60864443557455</c:v>
                </c:pt>
                <c:pt idx="104">
                  <c:v>668.25584686180002</c:v>
                </c:pt>
                <c:pt idx="105">
                  <c:v>680.89812854360719</c:v>
                </c:pt>
                <c:pt idx="106">
                  <c:v>693.53559367378978</c:v>
                </c:pt>
                <c:pt idx="107">
                  <c:v>654.68865304847657</c:v>
                </c:pt>
                <c:pt idx="108">
                  <c:v>667.33621752718682</c:v>
                </c:pt>
                <c:pt idx="109">
                  <c:v>679.97885351701507</c:v>
                </c:pt>
                <c:pt idx="110">
                  <c:v>692.61666551890175</c:v>
                </c:pt>
                <c:pt idx="111">
                  <c:v>705.24975391132205</c:v>
                </c:pt>
                <c:pt idx="112">
                  <c:v>717.87821518538237</c:v>
                </c:pt>
                <c:pt idx="113">
                  <c:v>730.50214216253016</c:v>
                </c:pt>
                <c:pt idx="114">
                  <c:v>743.12162419643857</c:v>
                </c:pt>
                <c:pt idx="115">
                  <c:v>696.98135239645626</c:v>
                </c:pt>
                <c:pt idx="116">
                  <c:v>709.61283161120252</c:v>
                </c:pt>
                <c:pt idx="117">
                  <c:v>722.23971617750965</c:v>
                </c:pt>
                <c:pt idx="118">
                  <c:v>734.86209769680124</c:v>
                </c:pt>
                <c:pt idx="119">
                  <c:v>747.48006436905098</c:v>
                </c:pt>
                <c:pt idx="120">
                  <c:v>760.09370117557319</c:v>
                </c:pt>
                <c:pt idx="121">
                  <c:v>772.70309004905346</c:v>
                </c:pt>
                <c:pt idx="122">
                  <c:v>785.30831003191452</c:v>
                </c:pt>
                <c:pt idx="123">
                  <c:v>740.82749961072034</c:v>
                </c:pt>
                <c:pt idx="124">
                  <c:v>753.21406741144074</c:v>
                </c:pt>
                <c:pt idx="125">
                  <c:v>765.59649762841184</c:v>
                </c:pt>
                <c:pt idx="126">
                  <c:v>777.97486656895956</c:v>
                </c:pt>
                <c:pt idx="127">
                  <c:v>790.3492479157934</c:v>
                </c:pt>
                <c:pt idx="128">
                  <c:v>802.71971285781456</c:v>
                </c:pt>
                <c:pt idx="129">
                  <c:v>815.08633021244952</c:v>
                </c:pt>
                <c:pt idx="130">
                  <c:v>827.44916654017914</c:v>
                </c:pt>
                <c:pt idx="131">
                  <c:v>784.75835000990935</c:v>
                </c:pt>
                <c:pt idx="132">
                  <c:v>797.038944149852</c:v>
                </c:pt>
                <c:pt idx="133">
                  <c:v>809.31571663958493</c:v>
                </c:pt>
                <c:pt idx="134">
                  <c:v>821.58873357956952</c:v>
                </c:pt>
                <c:pt idx="135">
                  <c:v>833.8580589358703</c:v>
                </c:pt>
                <c:pt idx="136">
                  <c:v>846.12375464012109</c:v>
                </c:pt>
                <c:pt idx="137">
                  <c:v>858.38588068339186</c:v>
                </c:pt>
                <c:pt idx="138">
                  <c:v>870.64449520442452</c:v>
                </c:pt>
                <c:pt idx="139">
                  <c:v>882.89965457264191</c:v>
                </c:pt>
                <c:pt idx="140">
                  <c:v>895.15141346631196</c:v>
                </c:pt>
                <c:pt idx="141">
                  <c:v>835.87207729013505</c:v>
                </c:pt>
                <c:pt idx="142">
                  <c:v>847.95414790434859</c:v>
                </c:pt>
                <c:pt idx="143">
                  <c:v>860.03276315626374</c:v>
                </c:pt>
                <c:pt idx="144">
                  <c:v>872.10797837524035</c:v>
                </c:pt>
                <c:pt idx="145">
                  <c:v>884.17984723477537</c:v>
                </c:pt>
                <c:pt idx="146">
                  <c:v>896.24842182445855</c:v>
                </c:pt>
                <c:pt idx="147">
                  <c:v>908.31375271785362</c:v>
                </c:pt>
                <c:pt idx="148">
                  <c:v>920.3758890365898</c:v>
                </c:pt>
                <c:pt idx="149">
                  <c:v>932.43487851092357</c:v>
                </c:pt>
                <c:pt idx="150">
                  <c:v>944.49076753700194</c:v>
                </c:pt>
                <c:pt idx="151">
                  <c:v>875.0347973186399</c:v>
                </c:pt>
                <c:pt idx="152">
                  <c:v>875.0347973186399</c:v>
                </c:pt>
                <c:pt idx="153">
                  <c:v>875.0347973186399</c:v>
                </c:pt>
                <c:pt idx="154">
                  <c:v>875.0347973186399</c:v>
                </c:pt>
                <c:pt idx="155">
                  <c:v>875.0347973186399</c:v>
                </c:pt>
                <c:pt idx="156">
                  <c:v>875.0347973186399</c:v>
                </c:pt>
                <c:pt idx="157">
                  <c:v>875.0347973186399</c:v>
                </c:pt>
                <c:pt idx="158">
                  <c:v>875.0347973186399</c:v>
                </c:pt>
                <c:pt idx="159">
                  <c:v>875.0347973186399</c:v>
                </c:pt>
                <c:pt idx="160">
                  <c:v>875.0347973186399</c:v>
                </c:pt>
                <c:pt idx="161">
                  <c:v>875.0347973186399</c:v>
                </c:pt>
                <c:pt idx="162">
                  <c:v>875.0347973186399</c:v>
                </c:pt>
                <c:pt idx="163">
                  <c:v>875.0347973186399</c:v>
                </c:pt>
                <c:pt idx="164">
                  <c:v>875.0347973186399</c:v>
                </c:pt>
                <c:pt idx="165">
                  <c:v>875.0347973186399</c:v>
                </c:pt>
                <c:pt idx="166">
                  <c:v>875.0347973186399</c:v>
                </c:pt>
                <c:pt idx="167">
                  <c:v>875.0347973186399</c:v>
                </c:pt>
                <c:pt idx="168">
                  <c:v>875.0347973186399</c:v>
                </c:pt>
                <c:pt idx="169">
                  <c:v>875.0347973186399</c:v>
                </c:pt>
                <c:pt idx="170">
                  <c:v>875.0347973186399</c:v>
                </c:pt>
                <c:pt idx="171">
                  <c:v>875.0347973186399</c:v>
                </c:pt>
                <c:pt idx="172">
                  <c:v>875.0347973186399</c:v>
                </c:pt>
                <c:pt idx="173">
                  <c:v>875.0347973186399</c:v>
                </c:pt>
                <c:pt idx="174">
                  <c:v>875.0347973186399</c:v>
                </c:pt>
                <c:pt idx="175">
                  <c:v>875.0347973186399</c:v>
                </c:pt>
                <c:pt idx="176">
                  <c:v>875.0347973186399</c:v>
                </c:pt>
                <c:pt idx="177">
                  <c:v>875.0347973186399</c:v>
                </c:pt>
                <c:pt idx="178">
                  <c:v>875.0347973186399</c:v>
                </c:pt>
                <c:pt idx="179">
                  <c:v>875.0347973186399</c:v>
                </c:pt>
                <c:pt idx="180">
                  <c:v>875.0347973186399</c:v>
                </c:pt>
                <c:pt idx="181">
                  <c:v>875.0347973186399</c:v>
                </c:pt>
                <c:pt idx="182">
                  <c:v>875.0347973186399</c:v>
                </c:pt>
                <c:pt idx="183">
                  <c:v>875.0347973186399</c:v>
                </c:pt>
                <c:pt idx="184">
                  <c:v>875.0347973186399</c:v>
                </c:pt>
                <c:pt idx="185">
                  <c:v>875.0347973186399</c:v>
                </c:pt>
                <c:pt idx="186">
                  <c:v>875.0347973186399</c:v>
                </c:pt>
                <c:pt idx="187">
                  <c:v>875.0347973186399</c:v>
                </c:pt>
                <c:pt idx="188">
                  <c:v>875.0347973186399</c:v>
                </c:pt>
                <c:pt idx="189">
                  <c:v>875.0347973186399</c:v>
                </c:pt>
                <c:pt idx="190">
                  <c:v>875.0347973186399</c:v>
                </c:pt>
                <c:pt idx="191">
                  <c:v>875.0347973186399</c:v>
                </c:pt>
                <c:pt idx="192">
                  <c:v>875.0347973186399</c:v>
                </c:pt>
                <c:pt idx="193">
                  <c:v>875.0347973186399</c:v>
                </c:pt>
                <c:pt idx="194">
                  <c:v>875.0347973186399</c:v>
                </c:pt>
                <c:pt idx="195">
                  <c:v>875.0347973186399</c:v>
                </c:pt>
                <c:pt idx="196">
                  <c:v>875.0347973186399</c:v>
                </c:pt>
                <c:pt idx="197">
                  <c:v>875.0347973186399</c:v>
                </c:pt>
                <c:pt idx="198">
                  <c:v>875.0347973186399</c:v>
                </c:pt>
                <c:pt idx="199">
                  <c:v>875.0347973186399</c:v>
                </c:pt>
                <c:pt idx="200">
                  <c:v>875.0347973186399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6323248"/>
        <c:axId val="376318544"/>
      </c:scatterChart>
      <c:valAx>
        <c:axId val="3763232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6318544"/>
        <c:crosses val="autoZero"/>
        <c:crossBetween val="midCat"/>
      </c:valAx>
      <c:valAx>
        <c:axId val="37631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6323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2.1631253534990091</c:v>
                </c:pt>
                <c:pt idx="2">
                  <c:v>2.3361838648429618</c:v>
                </c:pt>
                <c:pt idx="3">
                  <c:v>2.5231350779262733</c:v>
                </c:pt>
                <c:pt idx="4">
                  <c:v>2.7250978672508026</c:v>
                </c:pt>
                <c:pt idx="5">
                  <c:v>2.9432814912817711</c:v>
                </c:pt>
                <c:pt idx="6">
                  <c:v>3.1789929144342235</c:v>
                </c:pt>
                <c:pt idx="7">
                  <c:v>3.433644723769985</c:v>
                </c:pt>
                <c:pt idx="8">
                  <c:v>3.7087636888261044</c:v>
                </c:pt>
                <c:pt idx="9">
                  <c:v>4.0060000169470085</c:v>
                </c:pt>
                <c:pt idx="10">
                  <c:v>4.3271373607668258</c:v>
                </c:pt>
                <c:pt idx="11">
                  <c:v>4.6741036391121584</c:v>
                </c:pt>
                <c:pt idx="12">
                  <c:v>5.0489827375975924</c:v>
                </c:pt>
                <c:pt idx="13">
                  <c:v>5.4540271605973629</c:v>
                </c:pt>
                <c:pt idx="14">
                  <c:v>5.8916717121305018</c:v>
                </c:pt>
                <c:pt idx="15">
                  <c:v>6.3645482895295684</c:v>
                </c:pt>
                <c:pt idx="16">
                  <c:v>6.8755018806142338</c:v>
                </c:pt>
                <c:pt idx="17">
                  <c:v>7.4276078625027582</c:v>
                </c:pt>
                <c:pt idx="18">
                  <c:v>8.0241907082129327</c:v>
                </c:pt>
                <c:pt idx="19">
                  <c:v>8.6688442158790604</c:v>
                </c:pt>
                <c:pt idx="20">
                  <c:v>9.3654533847968562</c:v>
                </c:pt>
                <c:pt idx="21">
                  <c:v>10.118218072661842</c:v>
                </c:pt>
                <c:pt idx="22">
                  <c:v>10.931678579352438</c:v>
                </c:pt>
                <c:pt idx="23">
                  <c:v>11.81074331449401</c:v>
                </c:pt>
                <c:pt idx="24">
                  <c:v>12.760718718899083</c:v>
                </c:pt>
                <c:pt idx="25">
                  <c:v>13.787341623891413</c:v>
                </c:pt>
                <c:pt idx="26">
                  <c:v>14.896814247573912</c:v>
                </c:pt>
                <c:pt idx="27">
                  <c:v>16.095842043386575</c:v>
                </c:pt>
                <c:pt idx="28">
                  <c:v>17.391674633921248</c:v>
                </c:pt>
                <c:pt idx="29">
                  <c:v>18.792150082025376</c:v>
                </c:pt>
                <c:pt idx="30">
                  <c:v>20.305742771855332</c:v>
                </c:pt>
                <c:pt idx="31">
                  <c:v>27.134668935005418</c:v>
                </c:pt>
                <c:pt idx="32">
                  <c:v>35.67725709402098</c:v>
                </c:pt>
                <c:pt idx="33">
                  <c:v>44.163504348503949</c:v>
                </c:pt>
                <c:pt idx="34">
                  <c:v>52.605860090021629</c:v>
                </c:pt>
                <c:pt idx="35">
                  <c:v>61.012401697669183</c:v>
                </c:pt>
                <c:pt idx="36">
                  <c:v>69.388779735073783</c:v>
                </c:pt>
                <c:pt idx="37">
                  <c:v>73.998878669009457</c:v>
                </c:pt>
                <c:pt idx="38">
                  <c:v>83.77159743092524</c:v>
                </c:pt>
                <c:pt idx="39">
                  <c:v>93.515534867897813</c:v>
                </c:pt>
                <c:pt idx="40">
                  <c:v>103.23411894315613</c:v>
                </c:pt>
                <c:pt idx="41">
                  <c:v>112.93007721531939</c:v>
                </c:pt>
                <c:pt idx="42">
                  <c:v>122.60562924466268</c:v>
                </c:pt>
                <c:pt idx="43">
                  <c:v>122.32132742695433</c:v>
                </c:pt>
                <c:pt idx="44">
                  <c:v>133.96498182774511</c:v>
                </c:pt>
                <c:pt idx="45">
                  <c:v>145.58423834748422</c:v>
                </c:pt>
                <c:pt idx="46">
                  <c:v>157.18132061603978</c:v>
                </c:pt>
                <c:pt idx="47">
                  <c:v>168.75809674865476</c:v>
                </c:pt>
                <c:pt idx="48">
                  <c:v>180.31615722411621</c:v>
                </c:pt>
                <c:pt idx="49">
                  <c:v>171.01475203701025</c:v>
                </c:pt>
                <c:pt idx="50">
                  <c:v>183.69566658272993</c:v>
                </c:pt>
                <c:pt idx="51">
                  <c:v>196.35612231530556</c:v>
                </c:pt>
                <c:pt idx="52">
                  <c:v>208.9976249743049</c:v>
                </c:pt>
                <c:pt idx="53">
                  <c:v>221.6214830881672</c:v>
                </c:pt>
                <c:pt idx="54">
                  <c:v>234.22884381043548</c:v>
                </c:pt>
                <c:pt idx="55">
                  <c:v>211.24312114491457</c:v>
                </c:pt>
                <c:pt idx="56">
                  <c:v>223.58368454444985</c:v>
                </c:pt>
                <c:pt idx="57">
                  <c:v>235.90863460949595</c:v>
                </c:pt>
                <c:pt idx="58">
                  <c:v>248.21890238328635</c:v>
                </c:pt>
                <c:pt idx="59">
                  <c:v>260.51531895550818</c:v>
                </c:pt>
                <c:pt idx="60">
                  <c:v>272.79863050588682</c:v>
                </c:pt>
                <c:pt idx="61">
                  <c:v>254.36879359828697</c:v>
                </c:pt>
                <c:pt idx="62">
                  <c:v>266.10022493300409</c:v>
                </c:pt>
                <c:pt idx="63">
                  <c:v>277.82000253977031</c:v>
                </c:pt>
                <c:pt idx="64">
                  <c:v>289.52868753368034</c:v>
                </c:pt>
                <c:pt idx="65">
                  <c:v>301.22679191692964</c:v>
                </c:pt>
                <c:pt idx="66">
                  <c:v>312.91478465880101</c:v>
                </c:pt>
                <c:pt idx="67">
                  <c:v>297.32856963827754</c:v>
                </c:pt>
                <c:pt idx="68">
                  <c:v>308.4633800870244</c:v>
                </c:pt>
                <c:pt idx="69">
                  <c:v>319.58926505280829</c:v>
                </c:pt>
                <c:pt idx="70">
                  <c:v>330.70657918974729</c:v>
                </c:pt>
                <c:pt idx="71">
                  <c:v>341.81565135027682</c:v>
                </c:pt>
                <c:pt idx="72">
                  <c:v>352.9167872578102</c:v>
                </c:pt>
                <c:pt idx="73">
                  <c:v>333.48460759655376</c:v>
                </c:pt>
                <c:pt idx="74">
                  <c:v>344.03650402875365</c:v>
                </c:pt>
                <c:pt idx="75">
                  <c:v>354.58129100924572</c:v>
                </c:pt>
                <c:pt idx="76">
                  <c:v>365.11920985712669</c:v>
                </c:pt>
                <c:pt idx="77">
                  <c:v>375.65048681928585</c:v>
                </c:pt>
                <c:pt idx="78">
                  <c:v>386.17533441701636</c:v>
                </c:pt>
                <c:pt idx="79">
                  <c:v>363.45577513635425</c:v>
                </c:pt>
                <c:pt idx="80">
                  <c:v>373.98808635109634</c:v>
                </c:pt>
                <c:pt idx="81">
                  <c:v>384.51393550758399</c:v>
                </c:pt>
                <c:pt idx="82">
                  <c:v>395.03352449899813</c:v>
                </c:pt>
                <c:pt idx="83">
                  <c:v>405.54704358492421</c:v>
                </c:pt>
                <c:pt idx="84">
                  <c:v>416.05467235239684</c:v>
                </c:pt>
                <c:pt idx="85">
                  <c:v>398.07752769567014</c:v>
                </c:pt>
                <c:pt idx="86">
                  <c:v>408.31277303555015</c:v>
                </c:pt>
                <c:pt idx="87">
                  <c:v>418.54247726149293</c:v>
                </c:pt>
                <c:pt idx="88">
                  <c:v>428.76679493806506</c:v>
                </c:pt>
                <c:pt idx="89">
                  <c:v>438.98587265496644</c:v>
                </c:pt>
                <c:pt idx="90">
                  <c:v>449.19984961855289</c:v>
                </c:pt>
                <c:pt idx="91">
                  <c:v>427.86892497549371</c:v>
                </c:pt>
                <c:pt idx="92">
                  <c:v>438.0194236944273</c:v>
                </c:pt>
                <c:pt idx="93">
                  <c:v>448.16487767026643</c:v>
                </c:pt>
                <c:pt idx="94">
                  <c:v>458.30541723099219</c:v>
                </c:pt>
                <c:pt idx="95">
                  <c:v>468.44116646560525</c:v>
                </c:pt>
                <c:pt idx="96">
                  <c:v>478.57224365421985</c:v>
                </c:pt>
                <c:pt idx="97">
                  <c:v>488.69876165984073</c:v>
                </c:pt>
                <c:pt idx="98">
                  <c:v>498.82082828597481</c:v>
                </c:pt>
                <c:pt idx="99">
                  <c:v>469.06156958966056</c:v>
                </c:pt>
                <c:pt idx="100">
                  <c:v>478.98565941806777</c:v>
                </c:pt>
                <c:pt idx="101">
                  <c:v>488.90537858519815</c:v>
                </c:pt>
                <c:pt idx="102">
                  <c:v>498.82082828597481</c:v>
                </c:pt>
                <c:pt idx="103">
                  <c:v>508.73210536359471</c:v>
                </c:pt>
                <c:pt idx="104">
                  <c:v>518.63930257962033</c:v>
                </c:pt>
                <c:pt idx="105">
                  <c:v>528.54250886235855</c:v>
                </c:pt>
                <c:pt idx="106">
                  <c:v>538.44180953565865</c:v>
                </c:pt>
                <c:pt idx="107">
                  <c:v>508.52566235285025</c:v>
                </c:pt>
                <c:pt idx="108">
                  <c:v>518.22658297965847</c:v>
                </c:pt>
                <c:pt idx="109">
                  <c:v>527.92367375968195</c:v>
                </c:pt>
                <c:pt idx="110">
                  <c:v>537.61701496454418</c:v>
                </c:pt>
                <c:pt idx="111">
                  <c:v>547.30668373499304</c:v>
                </c:pt>
                <c:pt idx="112">
                  <c:v>556.99275425747066</c:v>
                </c:pt>
                <c:pt idx="113">
                  <c:v>566.67529792776293</c:v>
                </c:pt>
                <c:pt idx="114">
                  <c:v>576.35438350288371</c:v>
                </c:pt>
                <c:pt idx="115">
                  <c:v>539.88513617349713</c:v>
                </c:pt>
                <c:pt idx="116">
                  <c:v>549.57395625669426</c:v>
                </c:pt>
                <c:pt idx="117">
                  <c:v>559.25919504592423</c:v>
                </c:pt>
                <c:pt idx="118">
                  <c:v>568.94092330618582</c:v>
                </c:pt>
                <c:pt idx="119">
                  <c:v>578.61920919766749</c:v>
                </c:pt>
                <c:pt idx="120">
                  <c:v>588.29411841452622</c:v>
                </c:pt>
                <c:pt idx="121">
                  <c:v>597.96571431406119</c:v>
                </c:pt>
                <c:pt idx="122">
                  <c:v>607.63405803710111</c:v>
                </c:pt>
                <c:pt idx="123">
                  <c:v>574.08937202739048</c:v>
                </c:pt>
                <c:pt idx="124">
                  <c:v>583.35415714994815</c:v>
                </c:pt>
                <c:pt idx="125">
                  <c:v>592.61587555724873</c:v>
                </c:pt>
                <c:pt idx="126">
                  <c:v>601.87458193334146</c:v>
                </c:pt>
                <c:pt idx="127">
                  <c:v>611.13032914273936</c:v>
                </c:pt>
                <c:pt idx="128">
                  <c:v>620.38316831819054</c:v>
                </c:pt>
                <c:pt idx="129">
                  <c:v>629.63314894294467</c:v>
                </c:pt>
                <c:pt idx="130">
                  <c:v>638.88031892793174</c:v>
                </c:pt>
                <c:pt idx="131">
                  <c:v>606.97588978345186</c:v>
                </c:pt>
                <c:pt idx="132">
                  <c:v>616.18890503121168</c:v>
                </c:pt>
                <c:pt idx="133">
                  <c:v>625.39906504645489</c:v>
                </c:pt>
                <c:pt idx="134">
                  <c:v>634.60641780168282</c:v>
                </c:pt>
                <c:pt idx="135">
                  <c:v>643.81100976400819</c:v>
                </c:pt>
                <c:pt idx="136">
                  <c:v>653.01288596370114</c:v>
                </c:pt>
                <c:pt idx="137">
                  <c:v>662.21209005867047</c:v>
                </c:pt>
                <c:pt idx="138">
                  <c:v>671.4086643951797</c:v>
                </c:pt>
                <c:pt idx="139">
                  <c:v>680.60265006506165</c:v>
                </c:pt>
                <c:pt idx="140">
                  <c:v>689.79408695968448</c:v>
                </c:pt>
                <c:pt idx="141">
                  <c:v>644.79705418857941</c:v>
                </c:pt>
                <c:pt idx="142">
                  <c:v>653.99864202675622</c:v>
                </c:pt>
                <c:pt idx="143">
                  <c:v>663.19756235900911</c:v>
                </c:pt>
                <c:pt idx="144">
                  <c:v>672.39385739452075</c:v>
                </c:pt>
                <c:pt idx="145">
                  <c:v>681.58756809397698</c:v>
                </c:pt>
                <c:pt idx="146">
                  <c:v>690.77873422319692</c:v>
                </c:pt>
                <c:pt idx="147">
                  <c:v>699.96739440376189</c:v>
                </c:pt>
                <c:pt idx="148">
                  <c:v>709.15358616084779</c:v>
                </c:pt>
                <c:pt idx="149">
                  <c:v>718.33734596845113</c:v>
                </c:pt>
                <c:pt idx="150">
                  <c:v>727.5187092921841</c:v>
                </c:pt>
                <c:pt idx="151">
                  <c:v>675.0208938268612</c:v>
                </c:pt>
                <c:pt idx="152">
                  <c:v>675.0208938268612</c:v>
                </c:pt>
                <c:pt idx="153">
                  <c:v>675.0208938268612</c:v>
                </c:pt>
                <c:pt idx="154">
                  <c:v>675.0208938268612</c:v>
                </c:pt>
                <c:pt idx="155">
                  <c:v>675.0208938268612</c:v>
                </c:pt>
                <c:pt idx="156">
                  <c:v>675.0208938268612</c:v>
                </c:pt>
                <c:pt idx="157">
                  <c:v>675.0208938268612</c:v>
                </c:pt>
                <c:pt idx="158">
                  <c:v>675.0208938268612</c:v>
                </c:pt>
                <c:pt idx="159">
                  <c:v>675.0208938268612</c:v>
                </c:pt>
                <c:pt idx="160">
                  <c:v>675.0208938268612</c:v>
                </c:pt>
                <c:pt idx="161">
                  <c:v>675.0208938268612</c:v>
                </c:pt>
                <c:pt idx="162">
                  <c:v>675.0208938268612</c:v>
                </c:pt>
                <c:pt idx="163">
                  <c:v>675.0208938268612</c:v>
                </c:pt>
                <c:pt idx="164">
                  <c:v>675.0208938268612</c:v>
                </c:pt>
                <c:pt idx="165">
                  <c:v>675.0208938268612</c:v>
                </c:pt>
                <c:pt idx="166">
                  <c:v>675.0208938268612</c:v>
                </c:pt>
                <c:pt idx="167">
                  <c:v>675.0208938268612</c:v>
                </c:pt>
                <c:pt idx="168">
                  <c:v>675.0208938268612</c:v>
                </c:pt>
                <c:pt idx="169">
                  <c:v>675.0208938268612</c:v>
                </c:pt>
                <c:pt idx="170">
                  <c:v>675.0208938268612</c:v>
                </c:pt>
                <c:pt idx="171">
                  <c:v>675.0208938268612</c:v>
                </c:pt>
                <c:pt idx="172">
                  <c:v>675.0208938268612</c:v>
                </c:pt>
                <c:pt idx="173">
                  <c:v>675.0208938268612</c:v>
                </c:pt>
                <c:pt idx="174">
                  <c:v>675.0208938268612</c:v>
                </c:pt>
                <c:pt idx="175">
                  <c:v>675.0208938268612</c:v>
                </c:pt>
                <c:pt idx="176">
                  <c:v>675.0208938268612</c:v>
                </c:pt>
                <c:pt idx="177">
                  <c:v>675.0208938268612</c:v>
                </c:pt>
                <c:pt idx="178">
                  <c:v>675.0208938268612</c:v>
                </c:pt>
                <c:pt idx="179">
                  <c:v>675.0208938268612</c:v>
                </c:pt>
                <c:pt idx="180">
                  <c:v>675.0208938268612</c:v>
                </c:pt>
                <c:pt idx="181">
                  <c:v>675.0208938268612</c:v>
                </c:pt>
                <c:pt idx="182">
                  <c:v>675.0208938268612</c:v>
                </c:pt>
                <c:pt idx="183">
                  <c:v>675.0208938268612</c:v>
                </c:pt>
                <c:pt idx="184">
                  <c:v>675.0208938268612</c:v>
                </c:pt>
                <c:pt idx="185">
                  <c:v>675.0208938268612</c:v>
                </c:pt>
                <c:pt idx="186">
                  <c:v>675.0208938268612</c:v>
                </c:pt>
                <c:pt idx="187">
                  <c:v>675.0208938268612</c:v>
                </c:pt>
                <c:pt idx="188">
                  <c:v>675.0208938268612</c:v>
                </c:pt>
                <c:pt idx="189">
                  <c:v>675.0208938268612</c:v>
                </c:pt>
                <c:pt idx="190">
                  <c:v>675.0208938268612</c:v>
                </c:pt>
                <c:pt idx="191">
                  <c:v>675.0208938268612</c:v>
                </c:pt>
                <c:pt idx="192">
                  <c:v>675.0208938268612</c:v>
                </c:pt>
                <c:pt idx="193">
                  <c:v>675.0208938268612</c:v>
                </c:pt>
                <c:pt idx="194">
                  <c:v>675.0208938268612</c:v>
                </c:pt>
                <c:pt idx="195">
                  <c:v>675.0208938268612</c:v>
                </c:pt>
                <c:pt idx="196">
                  <c:v>675.0208938268612</c:v>
                </c:pt>
                <c:pt idx="197">
                  <c:v>675.0208938268612</c:v>
                </c:pt>
                <c:pt idx="198">
                  <c:v>675.0208938268612</c:v>
                </c:pt>
                <c:pt idx="199">
                  <c:v>675.0208938268612</c:v>
                </c:pt>
                <c:pt idx="200">
                  <c:v>675.0208938268612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0385904"/>
        <c:axId val="450811096"/>
      </c:scatterChart>
      <c:valAx>
        <c:axId val="300385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0811096"/>
        <c:crosses val="autoZero"/>
        <c:crossBetween val="midCat"/>
      </c:valAx>
      <c:valAx>
        <c:axId val="450811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0385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810704"/>
        <c:axId val="450809528"/>
      </c:scatterChart>
      <c:valAx>
        <c:axId val="450810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0809528"/>
        <c:crosses val="autoZero"/>
        <c:crossBetween val="midCat"/>
      </c:valAx>
      <c:valAx>
        <c:axId val="450809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0810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810312"/>
        <c:axId val="450806392"/>
      </c:scatterChart>
      <c:valAx>
        <c:axId val="4508103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0806392"/>
        <c:crosses val="autoZero"/>
        <c:crossBetween val="midCat"/>
      </c:valAx>
      <c:valAx>
        <c:axId val="450806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0810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809920"/>
        <c:axId val="450811488"/>
      </c:scatterChart>
      <c:valAx>
        <c:axId val="4508099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0811488"/>
        <c:crosses val="autoZero"/>
        <c:crossBetween val="midCat"/>
      </c:valAx>
      <c:valAx>
        <c:axId val="450811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0809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812272"/>
        <c:axId val="450807960"/>
      </c:scatterChart>
      <c:valAx>
        <c:axId val="450812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0807960"/>
        <c:crosses val="autoZero"/>
        <c:crossBetween val="midCat"/>
      </c:valAx>
      <c:valAx>
        <c:axId val="450807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0812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804824"/>
        <c:axId val="450805216"/>
      </c:scatterChart>
      <c:valAx>
        <c:axId val="4508048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0805216"/>
        <c:crosses val="autoZero"/>
        <c:crossBetween val="midCat"/>
      </c:valAx>
      <c:valAx>
        <c:axId val="45080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0804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805608"/>
        <c:axId val="450808352"/>
      </c:scatterChart>
      <c:valAx>
        <c:axId val="4508056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0808352"/>
        <c:crosses val="autoZero"/>
        <c:crossBetween val="midCat"/>
      </c:valAx>
      <c:valAx>
        <c:axId val="45080835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0805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NTHONY/DYNASILVA/6.%20Clients/GFvZD/5.%20Inventaire/2.%20Calculs/No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</sheetNames>
    <definedNames>
      <definedName name="dd" refersTo="#REF!"/>
      <definedName name="xdata1" refersTo="#REF!"/>
      <definedName name="xdata2" refersTo="#REF!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view="pageBreakPreview" zoomScale="60" zoomScaleNormal="80" workbookViewId="0">
      <selection activeCell="I55" sqref="I55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48" t="s">
        <v>291</v>
      </c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</row>
    <row r="13" spans="2:13" ht="15" customHeight="1" x14ac:dyDescent="0.25"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</row>
    <row r="14" spans="2:13" ht="15" customHeight="1" x14ac:dyDescent="0.25"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</row>
    <row r="15" spans="2:13" ht="18.75" customHeight="1" x14ac:dyDescent="0.25"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</row>
    <row r="16" spans="2:13" ht="18.75" customHeight="1" x14ac:dyDescent="0.25"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</row>
    <row r="18" spans="2:13" ht="12" customHeight="1" x14ac:dyDescent="0.25">
      <c r="B18" s="348" t="s">
        <v>292</v>
      </c>
      <c r="C18" s="348"/>
      <c r="D18" s="348"/>
      <c r="E18" s="348"/>
      <c r="F18" s="348"/>
      <c r="G18" s="348"/>
      <c r="H18" s="348"/>
      <c r="I18" s="348"/>
      <c r="J18" s="348"/>
      <c r="K18" s="348"/>
      <c r="L18" s="348"/>
      <c r="M18" s="348"/>
    </row>
    <row r="19" spans="2:13" ht="12" customHeight="1" x14ac:dyDescent="0.25">
      <c r="B19" s="348"/>
      <c r="C19" s="348"/>
      <c r="D19" s="348"/>
      <c r="E19" s="348"/>
      <c r="F19" s="348"/>
      <c r="G19" s="348"/>
      <c r="H19" s="348"/>
      <c r="I19" s="348"/>
      <c r="J19" s="348"/>
      <c r="K19" s="348"/>
      <c r="L19" s="348"/>
      <c r="M19" s="348"/>
    </row>
    <row r="20" spans="2:13" ht="12" customHeight="1" x14ac:dyDescent="0.25">
      <c r="B20" s="348"/>
      <c r="C20" s="348"/>
      <c r="D20" s="348"/>
      <c r="E20" s="348"/>
      <c r="F20" s="348"/>
      <c r="G20" s="348"/>
      <c r="H20" s="348"/>
      <c r="I20" s="348"/>
      <c r="J20" s="348"/>
      <c r="K20" s="348"/>
      <c r="L20" s="348"/>
      <c r="M20" s="348"/>
    </row>
    <row r="21" spans="2:13" ht="12" customHeight="1" x14ac:dyDescent="0.25">
      <c r="B21" s="348"/>
      <c r="C21" s="348"/>
      <c r="D21" s="348"/>
      <c r="E21" s="348"/>
      <c r="F21" s="348"/>
      <c r="G21" s="348"/>
      <c r="H21" s="348"/>
      <c r="I21" s="348"/>
      <c r="J21" s="348"/>
      <c r="K21" s="348"/>
      <c r="L21" s="348"/>
      <c r="M21" s="348"/>
    </row>
    <row r="22" spans="2:13" ht="12" customHeight="1" x14ac:dyDescent="0.25"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</row>
    <row r="23" spans="2:13" ht="12" customHeight="1" x14ac:dyDescent="0.25"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</row>
    <row r="24" spans="2:13" ht="12" customHeight="1" x14ac:dyDescent="0.25"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</row>
    <row r="25" spans="2:13" ht="12" customHeight="1" x14ac:dyDescent="0.25"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</row>
    <row r="26" spans="2:13" ht="12" customHeight="1" x14ac:dyDescent="0.25"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</row>
    <row r="27" spans="2:13" ht="12" customHeight="1" x14ac:dyDescent="0.25"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</row>
    <row r="28" spans="2:13" ht="12" customHeight="1" x14ac:dyDescent="0.25"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2:13" ht="12" customHeight="1" x14ac:dyDescent="0.25"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2:13" ht="12" customHeight="1" x14ac:dyDescent="0.25"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2:13" ht="12" customHeight="1" x14ac:dyDescent="0.25"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scale="4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>
    <tabColor theme="4" tint="0.59999389629810485"/>
    <pageSetUpPr fitToPage="1"/>
  </sheetPr>
  <dimension ref="A1:BL552"/>
  <sheetViews>
    <sheetView view="pageBreakPreview" zoomScale="70" zoomScaleNormal="70" zoomScaleSheetLayoutView="70" workbookViewId="0">
      <selection activeCell="G99" sqref="G9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388" t="s">
        <v>272</v>
      </c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9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349" t="s">
        <v>315</v>
      </c>
      <c r="I4" s="349"/>
      <c r="K4" s="372" t="s">
        <v>253</v>
      </c>
      <c r="L4" s="374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408" t="s">
        <v>310</v>
      </c>
      <c r="S7" s="409"/>
      <c r="T7" s="409"/>
      <c r="U7" s="409"/>
      <c r="V7" s="41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742.13170946860328</v>
      </c>
      <c r="U10" s="178">
        <f>'Données projet'!D9</f>
        <v>5.9636000000000005</v>
      </c>
      <c r="V10" s="177">
        <f>U10*T10</f>
        <v>4425.7766625869626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783.33900265825423</v>
      </c>
      <c r="U11" s="178">
        <f>'Données projet'!D10</f>
        <v>1.754</v>
      </c>
      <c r="V11" s="177">
        <f t="shared" ref="V11" si="0">U11*T11</f>
        <v>1373.976610662578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Merisier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742.13170946860328</v>
      </c>
      <c r="U12" s="178">
        <f>'Données projet'!D11</f>
        <v>1.0524</v>
      </c>
      <c r="V12" s="177">
        <f t="shared" ref="V12:V19" si="1">U12*T12</f>
        <v>781.01941104475804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417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417"/>
      <c r="H16" s="190"/>
      <c r="I16" s="191"/>
      <c r="J16" s="202"/>
      <c r="K16" s="208"/>
      <c r="L16" s="372" t="s">
        <v>254</v>
      </c>
      <c r="M16" s="374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417"/>
      <c r="J17" s="202"/>
      <c r="K17" s="208"/>
      <c r="L17" s="351" t="s">
        <v>289</v>
      </c>
      <c r="M17" s="35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417"/>
      <c r="J18" s="202"/>
      <c r="K18" s="208"/>
      <c r="L18" s="351" t="s">
        <v>255</v>
      </c>
      <c r="M18" s="353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417"/>
      <c r="H19" s="212" t="s">
        <v>178</v>
      </c>
      <c r="I19" s="212" t="s">
        <v>287</v>
      </c>
      <c r="J19" s="93"/>
      <c r="K19" s="173"/>
      <c r="L19" s="372" t="s">
        <v>288</v>
      </c>
      <c r="M19" s="374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417"/>
      <c r="H20" s="190">
        <v>1</v>
      </c>
      <c r="I20" s="191">
        <v>6470.9746294184724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369.85148232611175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52.75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30</v>
      </c>
      <c r="B23" s="181">
        <f>'Données projet'!D36</f>
        <v>1</v>
      </c>
      <c r="C23" s="193">
        <v>40</v>
      </c>
      <c r="D23" s="182">
        <f>B23*C23</f>
        <v>40</v>
      </c>
      <c r="E23" s="193"/>
      <c r="F23" s="230"/>
      <c r="H23" s="190">
        <v>4</v>
      </c>
      <c r="I23" s="191">
        <v>488.85476054732038</v>
      </c>
      <c r="K23" s="208"/>
      <c r="L23" s="416" t="s">
        <v>260</v>
      </c>
      <c r="M23" s="416"/>
      <c r="N23" s="416"/>
      <c r="O23" s="23"/>
      <c r="P23" s="23"/>
      <c r="Q23" s="234"/>
      <c r="R23" s="23"/>
      <c r="S23" s="36" t="s">
        <v>264</v>
      </c>
      <c r="T23" s="41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-55407.824928154463</v>
      </c>
      <c r="U23" s="413"/>
      <c r="V23" s="413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36</v>
      </c>
      <c r="B24" s="181">
        <f>'Données projet'!D37</f>
        <v>3</v>
      </c>
      <c r="C24" s="193">
        <v>45</v>
      </c>
      <c r="D24" s="182">
        <f t="shared" ref="D24:D42" si="2">B24*C24</f>
        <v>135</v>
      </c>
      <c r="E24" s="193"/>
      <c r="F24" s="233"/>
      <c r="H24" s="190">
        <v>5</v>
      </c>
      <c r="I24" s="191">
        <v>52.75</v>
      </c>
      <c r="K24" s="208"/>
      <c r="O24" s="23"/>
      <c r="P24" s="23"/>
      <c r="Q24" s="234"/>
      <c r="R24" s="23"/>
      <c r="S24" s="36" t="s">
        <v>261</v>
      </c>
      <c r="T24" s="414">
        <f ca="1">'Scénario référence'!$B$8*$M$30*'Données projet'!$C$5+('Scénario référence'!B9+'Scénario référence'!B10+'Scénario référence'!F8+'Scénario référence'!F9)*$N$19/(1+M4)^N16*'Données projet'!$C$5</f>
        <v>14081.390255444423</v>
      </c>
      <c r="U24" s="414"/>
      <c r="V24" s="41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42</v>
      </c>
      <c r="B25" s="181">
        <f>'Données projet'!D38</f>
        <v>7</v>
      </c>
      <c r="C25" s="193">
        <v>50</v>
      </c>
      <c r="D25" s="182">
        <f t="shared" si="2"/>
        <v>350</v>
      </c>
      <c r="E25" s="193"/>
      <c r="F25" s="233"/>
      <c r="H25" s="190">
        <v>6</v>
      </c>
      <c r="I25" s="191">
        <v>0</v>
      </c>
      <c r="K25" s="208"/>
      <c r="L25" s="130" t="s">
        <v>285</v>
      </c>
      <c r="M25" s="130"/>
      <c r="N25" s="130"/>
      <c r="O25" s="130"/>
      <c r="P25" s="192">
        <v>70</v>
      </c>
      <c r="Q25" s="234"/>
      <c r="R25" s="23"/>
      <c r="S25" s="186" t="s">
        <v>266</v>
      </c>
      <c r="T25" s="415">
        <f ca="1">T23-T24</f>
        <v>-69489.215183598892</v>
      </c>
      <c r="U25" s="415"/>
      <c r="V25" s="41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48</v>
      </c>
      <c r="B26" s="181">
        <f>'Données projet'!D39</f>
        <v>13</v>
      </c>
      <c r="C26" s="193">
        <v>55</v>
      </c>
      <c r="D26" s="182">
        <f t="shared" si="2"/>
        <v>715</v>
      </c>
      <c r="E26" s="193"/>
      <c r="F26" s="233"/>
      <c r="G26" s="229"/>
      <c r="H26" s="190">
        <v>7</v>
      </c>
      <c r="I26" s="191">
        <v>52.75</v>
      </c>
      <c r="K26" s="208"/>
      <c r="L26" s="402" t="s">
        <v>258</v>
      </c>
      <c r="M26" s="403"/>
      <c r="N26" s="403"/>
      <c r="O26" s="403"/>
      <c r="P26" s="404"/>
      <c r="Q26" s="234"/>
      <c r="R26" s="23"/>
      <c r="S26" s="186" t="s">
        <v>265</v>
      </c>
      <c r="T26" s="412" t="str">
        <f ca="1">IF(T25&lt;0,"Votre projet est additionnel","Votre projet n'est pas additionnel")</f>
        <v>Votre projet est additionnel</v>
      </c>
      <c r="U26" s="412"/>
      <c r="V26" s="412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54</v>
      </c>
      <c r="B27" s="181">
        <f>'Données projet'!D40</f>
        <v>21</v>
      </c>
      <c r="C27" s="193">
        <v>60</v>
      </c>
      <c r="D27" s="182">
        <f t="shared" si="2"/>
        <v>1260</v>
      </c>
      <c r="E27" s="193"/>
      <c r="F27" s="233"/>
      <c r="G27" s="229"/>
      <c r="H27" s="190"/>
      <c r="I27" s="191"/>
      <c r="K27" s="208"/>
      <c r="L27" s="405"/>
      <c r="M27" s="406"/>
      <c r="N27" s="406"/>
      <c r="O27" s="406"/>
      <c r="P27" s="407"/>
      <c r="Q27" s="234"/>
      <c r="R27" s="23"/>
      <c r="S27" s="411" t="s">
        <v>267</v>
      </c>
      <c r="T27" s="411"/>
      <c r="U27" s="411"/>
      <c r="V27" s="41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60</v>
      </c>
      <c r="B28" s="181">
        <f>'Données projet'!D41</f>
        <v>18</v>
      </c>
      <c r="C28" s="193">
        <v>65</v>
      </c>
      <c r="D28" s="182">
        <f t="shared" si="2"/>
        <v>1170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66</v>
      </c>
      <c r="B29" s="181">
        <f>'Données projet'!D42</f>
        <v>16</v>
      </c>
      <c r="C29" s="193">
        <v>70</v>
      </c>
      <c r="D29" s="182">
        <f t="shared" si="2"/>
        <v>1120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72</v>
      </c>
      <c r="B30" s="181">
        <f>'Données projet'!D43</f>
        <v>18</v>
      </c>
      <c r="C30" s="193">
        <v>75</v>
      </c>
      <c r="D30" s="182">
        <f t="shared" si="2"/>
        <v>1350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1605.6317281008464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78</v>
      </c>
      <c r="B31" s="181">
        <f>'Données projet'!D44</f>
        <v>20</v>
      </c>
      <c r="C31" s="193">
        <v>80</v>
      </c>
      <c r="D31" s="182">
        <f t="shared" si="2"/>
        <v>1600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84</v>
      </c>
      <c r="B32" s="181">
        <f>'Données projet'!D45</f>
        <v>17</v>
      </c>
      <c r="C32" s="193">
        <v>85</v>
      </c>
      <c r="D32" s="182">
        <f t="shared" si="2"/>
        <v>1445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90</v>
      </c>
      <c r="B33" s="181">
        <f>'Données projet'!D46</f>
        <v>19</v>
      </c>
      <c r="C33" s="193">
        <v>90</v>
      </c>
      <c r="D33" s="182">
        <f t="shared" si="2"/>
        <v>1710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70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98</v>
      </c>
      <c r="B34" s="181">
        <f>'Données projet'!D47</f>
        <v>24</v>
      </c>
      <c r="C34" s="193">
        <v>100</v>
      </c>
      <c r="D34" s="182">
        <f t="shared" si="2"/>
        <v>2400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66.985645933014354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106</v>
      </c>
      <c r="B35" s="181">
        <f>'Données projet'!D48</f>
        <v>24</v>
      </c>
      <c r="C35" s="193">
        <v>110</v>
      </c>
      <c r="D35" s="182">
        <f t="shared" si="2"/>
        <v>2640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64.10109658661662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114</v>
      </c>
      <c r="B36" s="181">
        <f>'Données projet'!D49</f>
        <v>28</v>
      </c>
      <c r="C36" s="193">
        <v>120</v>
      </c>
      <c r="D36" s="182">
        <f t="shared" si="2"/>
        <v>3360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61.340762283843652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122</v>
      </c>
      <c r="B37" s="181">
        <f>'Données projet'!D50</f>
        <v>26</v>
      </c>
      <c r="C37" s="193">
        <v>130</v>
      </c>
      <c r="D37" s="182">
        <f t="shared" si="2"/>
        <v>3380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58.699294051525044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130</v>
      </c>
      <c r="B38" s="181">
        <f>'Données projet'!D51</f>
        <v>25</v>
      </c>
      <c r="C38" s="193">
        <v>140</v>
      </c>
      <c r="D38" s="182">
        <f t="shared" si="2"/>
        <v>3500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56.171573255047889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140</v>
      </c>
      <c r="B39" s="181">
        <f>'Données projet'!D52</f>
        <v>33</v>
      </c>
      <c r="C39" s="193">
        <v>150</v>
      </c>
      <c r="D39" s="182">
        <f t="shared" si="2"/>
        <v>4950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53.752701679471677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150</v>
      </c>
      <c r="B40" s="181">
        <f>'Données projet'!D53</f>
        <v>32</v>
      </c>
      <c r="C40" s="193">
        <v>160</v>
      </c>
      <c r="D40" s="182">
        <f t="shared" si="2"/>
        <v>5120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51.437992037771934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49.222958887820049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47.10330994049766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45.074937742103032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43.133911714931131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41.27647054060396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39.499014871391346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37.798100355398425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36.170430962103758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34.612852595314614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33.122346981162309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31.696025819294082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30.331125185927352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29.025000177920919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30</v>
      </c>
      <c r="B54" s="181">
        <f>'Données projet'!D62</f>
        <v>1</v>
      </c>
      <c r="C54" s="191">
        <v>40</v>
      </c>
      <c r="D54" s="179">
        <f>B54*C54</f>
        <v>40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27.77511978748413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36</v>
      </c>
      <c r="B55" s="181">
        <f>'Données projet'!D63</f>
        <v>4</v>
      </c>
      <c r="C55" s="191">
        <v>45</v>
      </c>
      <c r="D55" s="179">
        <f t="shared" ref="D55:D73" si="4">B55*C55</f>
        <v>180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26.579061997592479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42</v>
      </c>
      <c r="B56" s="181">
        <f>'Données projet'!D64</f>
        <v>8</v>
      </c>
      <c r="C56" s="191">
        <v>50</v>
      </c>
      <c r="D56" s="179">
        <f t="shared" si="4"/>
        <v>400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25.434509088605239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48</v>
      </c>
      <c r="B57" s="181">
        <f>'Données projet'!D65</f>
        <v>15</v>
      </c>
      <c r="C57" s="191">
        <v>55</v>
      </c>
      <c r="D57" s="179">
        <f t="shared" si="4"/>
        <v>825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24.339243146990665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54</v>
      </c>
      <c r="B58" s="181">
        <f>'Données projet'!D66</f>
        <v>23</v>
      </c>
      <c r="C58" s="191">
        <v>60</v>
      </c>
      <c r="D58" s="179">
        <f t="shared" si="4"/>
        <v>1380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23.291141767455183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60</v>
      </c>
      <c r="B59" s="181">
        <f>'Données projet'!D67</f>
        <v>20</v>
      </c>
      <c r="C59" s="191">
        <v>65</v>
      </c>
      <c r="D59" s="179">
        <f t="shared" si="4"/>
        <v>1300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22.288173940148507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66</v>
      </c>
      <c r="B60" s="181">
        <f>'Données projet'!D68</f>
        <v>18</v>
      </c>
      <c r="C60" s="191">
        <v>70</v>
      </c>
      <c r="D60" s="179">
        <f t="shared" si="4"/>
        <v>1260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21.328396114974648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72</v>
      </c>
      <c r="B61" s="181">
        <f>'Données projet'!D69</f>
        <v>20</v>
      </c>
      <c r="C61" s="191">
        <v>75</v>
      </c>
      <c r="D61" s="179">
        <f t="shared" si="4"/>
        <v>1500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20.409948435382443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78</v>
      </c>
      <c r="B62" s="181">
        <f>'Données projet'!D70</f>
        <v>22</v>
      </c>
      <c r="C62" s="191">
        <v>80</v>
      </c>
      <c r="D62" s="179">
        <f t="shared" si="4"/>
        <v>1760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19.531051134337261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84</v>
      </c>
      <c r="B63" s="181">
        <f>'Données projet'!D71</f>
        <v>19</v>
      </c>
      <c r="C63" s="191">
        <v>85</v>
      </c>
      <c r="D63" s="179">
        <f t="shared" si="4"/>
        <v>1615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18.690001085490209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90</v>
      </c>
      <c r="B64" s="181">
        <f>'Données projet'!D72</f>
        <v>21</v>
      </c>
      <c r="C64" s="191">
        <v>90</v>
      </c>
      <c r="D64" s="179">
        <f t="shared" si="4"/>
        <v>1890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17.885168502861443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98</v>
      </c>
      <c r="B65" s="181">
        <f>'Données projet'!D73</f>
        <v>27</v>
      </c>
      <c r="C65" s="191">
        <v>95</v>
      </c>
      <c r="D65" s="179">
        <f t="shared" si="4"/>
        <v>2565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17.114993782642536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106</v>
      </c>
      <c r="B66" s="181">
        <f>'Données projet'!D74</f>
        <v>28</v>
      </c>
      <c r="C66" s="191">
        <v>100</v>
      </c>
      <c r="D66" s="179">
        <f t="shared" si="4"/>
        <v>2800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16.377984480997647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114</v>
      </c>
      <c r="B67" s="181">
        <f>'Données projet'!D75</f>
        <v>32</v>
      </c>
      <c r="C67" s="191">
        <v>105</v>
      </c>
      <c r="D67" s="179">
        <f t="shared" si="4"/>
        <v>3360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15.672712422007319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122</v>
      </c>
      <c r="B68" s="181">
        <f>'Données projet'!D76</f>
        <v>31</v>
      </c>
      <c r="C68" s="191">
        <v>110</v>
      </c>
      <c r="D68" s="179">
        <f t="shared" si="4"/>
        <v>3410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14.997810930150544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130</v>
      </c>
      <c r="B69" s="181">
        <f>'Données projet'!D77</f>
        <v>30</v>
      </c>
      <c r="C69" s="191">
        <v>110</v>
      </c>
      <c r="D69" s="179">
        <f t="shared" si="4"/>
        <v>3300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14.351972181962246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140</v>
      </c>
      <c r="B70" s="181">
        <f>'Données projet'!D78</f>
        <v>39</v>
      </c>
      <c r="C70" s="191">
        <v>110</v>
      </c>
      <c r="D70" s="179">
        <f t="shared" si="4"/>
        <v>4290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13.733944671734207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150</v>
      </c>
      <c r="B71" s="181">
        <f>'Données projet'!D79</f>
        <v>38</v>
      </c>
      <c r="C71" s="191">
        <v>110</v>
      </c>
      <c r="D71" s="179">
        <f t="shared" si="4"/>
        <v>4180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13.142530786348525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12.576584484544044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12.035009076118705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11.516755096764312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11.020818274415612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Merisier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10.546237583172834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10.092093381026636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9.6575056277766862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9.24163217969061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8.8436671575986701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8.4628393852618888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8.0984108949874525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7.7496754975956508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7.4159574139671296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30</v>
      </c>
      <c r="B85" s="181">
        <f>'Données projet'!D88</f>
        <v>1</v>
      </c>
      <c r="C85" s="191">
        <v>40</v>
      </c>
      <c r="D85" s="179">
        <f>B85*C85</f>
        <v>40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7.0966099655187858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36</v>
      </c>
      <c r="B86" s="181">
        <f>'Données projet'!D89</f>
        <v>3</v>
      </c>
      <c r="C86" s="191">
        <v>45</v>
      </c>
      <c r="D86" s="179">
        <f t="shared" ref="D86:D104" si="6">B86*C86</f>
        <v>135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6.791014321070608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42</v>
      </c>
      <c r="B87" s="181">
        <f>'Données projet'!D90</f>
        <v>7</v>
      </c>
      <c r="C87" s="191">
        <v>50</v>
      </c>
      <c r="D87" s="179">
        <f t="shared" si="6"/>
        <v>350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6.498578297675226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48</v>
      </c>
      <c r="B88" s="181">
        <f>'Données projet'!D91</f>
        <v>13</v>
      </c>
      <c r="C88" s="191">
        <v>55</v>
      </c>
      <c r="D88" s="179">
        <f t="shared" si="6"/>
        <v>715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6.2187352130863394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54</v>
      </c>
      <c r="B89" s="181">
        <f>'Données projet'!D92</f>
        <v>21</v>
      </c>
      <c r="C89" s="191">
        <v>60</v>
      </c>
      <c r="D89" s="179">
        <f t="shared" si="6"/>
        <v>1260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5.9509427876424317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60</v>
      </c>
      <c r="B90" s="181">
        <f>'Données projet'!D93</f>
        <v>18</v>
      </c>
      <c r="C90" s="191">
        <v>65</v>
      </c>
      <c r="D90" s="179">
        <f t="shared" si="6"/>
        <v>1170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5.6946820934377342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66</v>
      </c>
      <c r="B91" s="181">
        <f>'Données projet'!D94</f>
        <v>16</v>
      </c>
      <c r="C91" s="191">
        <v>70</v>
      </c>
      <c r="D91" s="179">
        <f t="shared" si="6"/>
        <v>1120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5.4494565487442443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72</v>
      </c>
      <c r="B92" s="181">
        <f>'Données projet'!D95</f>
        <v>18</v>
      </c>
      <c r="C92" s="191">
        <v>75</v>
      </c>
      <c r="D92" s="179">
        <f t="shared" si="6"/>
        <v>1350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5.2147909557361194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78</v>
      </c>
      <c r="B93" s="181">
        <f>'Données projet'!D96</f>
        <v>20</v>
      </c>
      <c r="C93" s="191">
        <v>80</v>
      </c>
      <c r="D93" s="179">
        <f t="shared" si="6"/>
        <v>1600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4.9902305796517892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84</v>
      </c>
      <c r="B94" s="181">
        <f>'Données projet'!D97</f>
        <v>17</v>
      </c>
      <c r="C94" s="191">
        <v>85</v>
      </c>
      <c r="D94" s="179">
        <f t="shared" si="6"/>
        <v>1445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4.7753402676093675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90</v>
      </c>
      <c r="B95" s="181">
        <f>'Données projet'!D98</f>
        <v>19</v>
      </c>
      <c r="C95" s="191">
        <v>90</v>
      </c>
      <c r="D95" s="179">
        <f t="shared" si="6"/>
        <v>1710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4.5697036053678177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98</v>
      </c>
      <c r="B96" s="181">
        <f>'Données projet'!D99</f>
        <v>24</v>
      </c>
      <c r="C96" s="191">
        <v>100</v>
      </c>
      <c r="D96" s="179">
        <f t="shared" si="6"/>
        <v>2400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4.3729221103998244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106</v>
      </c>
      <c r="B97" s="181">
        <f>'Données projet'!D100</f>
        <v>24</v>
      </c>
      <c r="C97" s="191">
        <v>110</v>
      </c>
      <c r="D97" s="179">
        <f t="shared" si="6"/>
        <v>2640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4.184614459712753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114</v>
      </c>
      <c r="B98" s="181">
        <f>'Données projet'!D101</f>
        <v>28</v>
      </c>
      <c r="C98" s="191">
        <v>120</v>
      </c>
      <c r="D98" s="179">
        <f t="shared" si="6"/>
        <v>3360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4.0044157509212948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122</v>
      </c>
      <c r="B99" s="181">
        <f>'Données projet'!D102</f>
        <v>26</v>
      </c>
      <c r="C99" s="191">
        <v>130</v>
      </c>
      <c r="D99" s="179">
        <f t="shared" si="6"/>
        <v>3380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3.8319767951399961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130</v>
      </c>
      <c r="B100" s="181">
        <f>'Données projet'!D103</f>
        <v>25</v>
      </c>
      <c r="C100" s="191">
        <v>140</v>
      </c>
      <c r="D100" s="179">
        <f t="shared" si="6"/>
        <v>3500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3.6669634403253548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140</v>
      </c>
      <c r="B101" s="181">
        <f>'Données projet'!D104</f>
        <v>33</v>
      </c>
      <c r="C101" s="191">
        <v>150</v>
      </c>
      <c r="D101" s="179">
        <f t="shared" si="6"/>
        <v>4950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3.5090559237563212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150</v>
      </c>
      <c r="B102" s="181">
        <f>'Données projet'!D105</f>
        <v>32</v>
      </c>
      <c r="C102" s="191">
        <v>160</v>
      </c>
      <c r="D102" s="179">
        <f t="shared" si="6"/>
        <v>5120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3.3579482523983937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3.2133476099506169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3.0749737894264273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2.9425586501688308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2.8158455982476851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2.6945890892322351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2.5785541523753444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2.4675159352874116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2.3612592682176188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2.2595782470982004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2.1622758345437321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2.0691634780322801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1.9800607445284981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1.8947949708406682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1.8132009290341324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1.7351205062527586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1.6604023983279987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1.5889018165818172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1.5204802072553274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1.4550049830194525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1.3923492660473231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1.3323916421505486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1.2750159255029174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1.2201109334956151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1.1675702712876697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1.1172921256341342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1.0691790675924726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1.0231378637248547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0.97907929543048322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0.93691798605787868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0.89657223546208487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31496062992125984" right="0.31496062992125984" top="0.74803149606299213" bottom="0.74803149606299213" header="0.31496062992125984" footer="0.31496062992125984"/>
  <pageSetup paperSize="8" scale="47" orientation="landscape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theme="4" tint="0.59999389629810485"/>
    <pageSetUpPr fitToPage="1"/>
  </sheetPr>
  <dimension ref="A1:AS427"/>
  <sheetViews>
    <sheetView view="pageBreakPreview" topLeftCell="A73" zoomScale="85" zoomScaleNormal="80" zoomScaleSheetLayoutView="85" workbookViewId="0">
      <selection activeCell="A62" sqref="A62:H81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349" t="s">
        <v>190</v>
      </c>
      <c r="D1" s="349"/>
      <c r="E1" s="34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354" t="s">
        <v>192</v>
      </c>
      <c r="C3" s="355"/>
      <c r="D3" s="355"/>
      <c r="E3" s="355"/>
      <c r="F3" s="35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359" t="s">
        <v>231</v>
      </c>
      <c r="B5" s="359"/>
      <c r="C5" s="24">
        <v>8.77</v>
      </c>
      <c r="D5" s="360" t="s">
        <v>229</v>
      </c>
      <c r="E5" s="36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358" t="s">
        <v>226</v>
      </c>
      <c r="B7" s="35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0.68</v>
      </c>
      <c r="D9" s="33">
        <f t="shared" ref="D9:D18" si="0">C9*$C$5</f>
        <v>5.9636000000000005</v>
      </c>
      <c r="E9" s="34">
        <v>150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13</v>
      </c>
      <c r="C10" s="32">
        <v>0.2</v>
      </c>
      <c r="D10" s="33">
        <f t="shared" si="0"/>
        <v>1.754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29</v>
      </c>
      <c r="C11" s="32">
        <v>0.12</v>
      </c>
      <c r="D11" s="33">
        <f t="shared" si="0"/>
        <v>1.0524</v>
      </c>
      <c r="E11" s="34">
        <v>150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8.7700000000000014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357" t="s">
        <v>232</v>
      </c>
      <c r="B22" s="35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358" t="s">
        <v>227</v>
      </c>
      <c r="B30" s="35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350" t="s">
        <v>186</v>
      </c>
      <c r="D34" s="350"/>
      <c r="E34" s="351" t="s">
        <v>187</v>
      </c>
      <c r="F34" s="352"/>
      <c r="G34" s="352"/>
      <c r="H34" s="35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30</v>
      </c>
      <c r="B36" s="60">
        <v>11</v>
      </c>
      <c r="C36" s="60">
        <v>1</v>
      </c>
      <c r="D36" s="60">
        <v>1</v>
      </c>
      <c r="E36" s="51">
        <v>0</v>
      </c>
      <c r="F36" s="51">
        <v>0.25</v>
      </c>
      <c r="G36" s="51">
        <v>0</v>
      </c>
      <c r="H36" s="51">
        <v>0.75</v>
      </c>
      <c r="I36" s="49">
        <f>IFERROR(B36/A36,"")</f>
        <v>0.36666666666666664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36</v>
      </c>
      <c r="B37" s="60">
        <v>39</v>
      </c>
      <c r="C37" s="60">
        <v>2</v>
      </c>
      <c r="D37" s="60">
        <v>3</v>
      </c>
      <c r="E37" s="51">
        <v>0</v>
      </c>
      <c r="F37" s="51">
        <v>0.25</v>
      </c>
      <c r="G37" s="51">
        <v>0</v>
      </c>
      <c r="H37" s="51">
        <v>0.75</v>
      </c>
      <c r="I37" s="53">
        <f t="shared" ref="I37:I55" si="1">IF(A37&lt;&gt;0,(B37-(B36-D36))/(A37-A36),"")</f>
        <v>4.833333333333333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42</v>
      </c>
      <c r="B38" s="60">
        <v>70</v>
      </c>
      <c r="C38" s="60">
        <v>3</v>
      </c>
      <c r="D38" s="60">
        <v>7</v>
      </c>
      <c r="E38" s="51">
        <v>0</v>
      </c>
      <c r="F38" s="51">
        <v>0.25</v>
      </c>
      <c r="G38" s="51">
        <v>0</v>
      </c>
      <c r="H38" s="51">
        <v>0.75</v>
      </c>
      <c r="I38" s="53">
        <f t="shared" si="1"/>
        <v>5.666666666666667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48</v>
      </c>
      <c r="B39" s="60">
        <v>104</v>
      </c>
      <c r="C39" s="60">
        <v>4</v>
      </c>
      <c r="D39" s="60">
        <v>13</v>
      </c>
      <c r="E39" s="51">
        <v>0</v>
      </c>
      <c r="F39" s="51">
        <v>0.25</v>
      </c>
      <c r="G39" s="51">
        <v>0</v>
      </c>
      <c r="H39" s="51">
        <v>0.75</v>
      </c>
      <c r="I39" s="49">
        <f t="shared" si="1"/>
        <v>6.833333333333333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54</v>
      </c>
      <c r="B40" s="60">
        <v>136</v>
      </c>
      <c r="C40" s="60">
        <v>5</v>
      </c>
      <c r="D40" s="60">
        <v>21</v>
      </c>
      <c r="E40" s="51">
        <v>0</v>
      </c>
      <c r="F40" s="51">
        <v>0.25</v>
      </c>
      <c r="G40" s="51">
        <v>0</v>
      </c>
      <c r="H40" s="51">
        <v>0.75</v>
      </c>
      <c r="I40" s="49">
        <f t="shared" si="1"/>
        <v>7.5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60</v>
      </c>
      <c r="B41" s="60">
        <v>159</v>
      </c>
      <c r="C41" s="60">
        <v>6</v>
      </c>
      <c r="D41" s="60">
        <v>18</v>
      </c>
      <c r="E41" s="51">
        <v>0</v>
      </c>
      <c r="F41" s="51">
        <v>0.25</v>
      </c>
      <c r="G41" s="51">
        <v>0</v>
      </c>
      <c r="H41" s="51">
        <v>0.75</v>
      </c>
      <c r="I41" s="53">
        <f t="shared" si="1"/>
        <v>7.333333333333333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66</v>
      </c>
      <c r="B42" s="60">
        <v>183</v>
      </c>
      <c r="C42" s="60">
        <v>7</v>
      </c>
      <c r="D42" s="60">
        <v>16</v>
      </c>
      <c r="E42" s="51">
        <v>0</v>
      </c>
      <c r="F42" s="51">
        <v>0.25</v>
      </c>
      <c r="G42" s="51">
        <v>0</v>
      </c>
      <c r="H42" s="51">
        <v>0.75</v>
      </c>
      <c r="I42" s="53">
        <f t="shared" si="1"/>
        <v>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72</v>
      </c>
      <c r="B43" s="60">
        <v>207</v>
      </c>
      <c r="C43" s="60">
        <v>8</v>
      </c>
      <c r="D43" s="60">
        <v>18</v>
      </c>
      <c r="E43" s="51">
        <v>7.5000000000000011E-2</v>
      </c>
      <c r="F43" s="51">
        <v>0.23125000000000001</v>
      </c>
      <c r="G43" s="51">
        <v>0</v>
      </c>
      <c r="H43" s="51">
        <v>0.69375000000000009</v>
      </c>
      <c r="I43" s="49">
        <f t="shared" si="1"/>
        <v>6.666666666666667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78</v>
      </c>
      <c r="B44" s="60">
        <v>227</v>
      </c>
      <c r="C44" s="60">
        <v>9</v>
      </c>
      <c r="D44" s="60">
        <v>20</v>
      </c>
      <c r="E44" s="51">
        <v>0.15000000000000002</v>
      </c>
      <c r="F44" s="51">
        <v>0.21249999999999999</v>
      </c>
      <c r="G44" s="51">
        <v>0</v>
      </c>
      <c r="H44" s="51">
        <v>0.63749999999999996</v>
      </c>
      <c r="I44" s="49">
        <f t="shared" si="1"/>
        <v>6.333333333333333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84</v>
      </c>
      <c r="B45" s="60">
        <v>245</v>
      </c>
      <c r="C45" s="60">
        <v>10</v>
      </c>
      <c r="D45" s="60">
        <v>17</v>
      </c>
      <c r="E45" s="51">
        <v>0.375</v>
      </c>
      <c r="F45" s="51">
        <v>0.15625</v>
      </c>
      <c r="G45" s="51">
        <v>0</v>
      </c>
      <c r="H45" s="51">
        <v>0.46875</v>
      </c>
      <c r="I45" s="49">
        <f t="shared" si="1"/>
        <v>6.333333333333333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90</v>
      </c>
      <c r="B46" s="60">
        <v>265</v>
      </c>
      <c r="C46" s="60">
        <v>11</v>
      </c>
      <c r="D46" s="60">
        <v>19</v>
      </c>
      <c r="E46" s="51">
        <v>0.60000000000000009</v>
      </c>
      <c r="F46" s="51">
        <v>9.9999999999999978E-2</v>
      </c>
      <c r="G46" s="51">
        <v>0</v>
      </c>
      <c r="H46" s="51">
        <v>0.29999999999999993</v>
      </c>
      <c r="I46" s="49">
        <f t="shared" si="1"/>
        <v>6.166666666666667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98</v>
      </c>
      <c r="B47" s="60">
        <v>295</v>
      </c>
      <c r="C47" s="60">
        <v>12</v>
      </c>
      <c r="D47" s="60">
        <v>24</v>
      </c>
      <c r="E47" s="51">
        <v>0.75</v>
      </c>
      <c r="F47" s="51">
        <v>6.25E-2</v>
      </c>
      <c r="G47" s="51">
        <v>0</v>
      </c>
      <c r="H47" s="51">
        <v>0.1875</v>
      </c>
      <c r="I47" s="49">
        <f t="shared" si="1"/>
        <v>6.125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106</v>
      </c>
      <c r="B48" s="60">
        <v>319</v>
      </c>
      <c r="C48" s="60">
        <v>13</v>
      </c>
      <c r="D48" s="60">
        <v>24</v>
      </c>
      <c r="E48" s="51">
        <v>0.75</v>
      </c>
      <c r="F48" s="51">
        <v>6.25E-2</v>
      </c>
      <c r="G48" s="51">
        <v>0</v>
      </c>
      <c r="H48" s="51">
        <v>0.1875</v>
      </c>
      <c r="I48" s="49">
        <f t="shared" si="1"/>
        <v>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114</v>
      </c>
      <c r="B49" s="60">
        <v>342</v>
      </c>
      <c r="C49" s="60">
        <v>14</v>
      </c>
      <c r="D49" s="60">
        <v>28</v>
      </c>
      <c r="E49" s="51">
        <v>0.75</v>
      </c>
      <c r="F49" s="51">
        <v>6.25E-2</v>
      </c>
      <c r="G49" s="51">
        <v>0</v>
      </c>
      <c r="H49" s="51">
        <v>0.1875</v>
      </c>
      <c r="I49" s="49">
        <f t="shared" si="1"/>
        <v>5.875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122</v>
      </c>
      <c r="B50" s="50">
        <v>361</v>
      </c>
      <c r="C50" s="50">
        <v>15</v>
      </c>
      <c r="D50" s="50">
        <v>26</v>
      </c>
      <c r="E50" s="51">
        <v>0.75</v>
      </c>
      <c r="F50" s="51">
        <v>6.25E-2</v>
      </c>
      <c r="G50" s="51">
        <v>0</v>
      </c>
      <c r="H50" s="51">
        <v>0.1875</v>
      </c>
      <c r="I50" s="49">
        <f t="shared" si="1"/>
        <v>5.875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130</v>
      </c>
      <c r="B51" s="50">
        <v>380</v>
      </c>
      <c r="C51" s="50">
        <v>16</v>
      </c>
      <c r="D51" s="50">
        <v>25</v>
      </c>
      <c r="E51" s="51">
        <v>0.75</v>
      </c>
      <c r="F51" s="51">
        <v>6.25E-2</v>
      </c>
      <c r="G51" s="51">
        <v>0</v>
      </c>
      <c r="H51" s="51">
        <v>0.1875</v>
      </c>
      <c r="I51" s="49">
        <f t="shared" si="1"/>
        <v>5.625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140</v>
      </c>
      <c r="B52" s="50">
        <v>411</v>
      </c>
      <c r="C52" s="50">
        <v>17</v>
      </c>
      <c r="D52" s="50">
        <v>33</v>
      </c>
      <c r="E52" s="51">
        <v>0.75</v>
      </c>
      <c r="F52" s="51">
        <v>6.25E-2</v>
      </c>
      <c r="G52" s="51">
        <v>0</v>
      </c>
      <c r="H52" s="51">
        <v>0.1875</v>
      </c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>
        <v>150</v>
      </c>
      <c r="B53" s="50">
        <v>434</v>
      </c>
      <c r="C53" s="50">
        <v>18</v>
      </c>
      <c r="D53" s="50">
        <v>32</v>
      </c>
      <c r="E53" s="51">
        <v>0.75</v>
      </c>
      <c r="F53" s="51">
        <v>6.25E-2</v>
      </c>
      <c r="G53" s="51">
        <v>0</v>
      </c>
      <c r="H53" s="51">
        <v>0.1875</v>
      </c>
      <c r="I53" s="49">
        <f t="shared" si="1"/>
        <v>5.6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350" t="s">
        <v>186</v>
      </c>
      <c r="D60" s="350"/>
      <c r="E60" s="351" t="s">
        <v>187</v>
      </c>
      <c r="F60" s="352"/>
      <c r="G60" s="352"/>
      <c r="H60" s="35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30</v>
      </c>
      <c r="B62" s="60">
        <v>16</v>
      </c>
      <c r="C62" s="60">
        <v>1</v>
      </c>
      <c r="D62" s="60">
        <v>1</v>
      </c>
      <c r="E62" s="51">
        <v>0</v>
      </c>
      <c r="F62" s="51">
        <v>0.25</v>
      </c>
      <c r="G62" s="51">
        <v>0</v>
      </c>
      <c r="H62" s="51">
        <v>0.75</v>
      </c>
      <c r="I62" s="53">
        <f>IFERROR(B62/A62,"")</f>
        <v>0.53333333333333333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36</v>
      </c>
      <c r="B63" s="60">
        <v>54</v>
      </c>
      <c r="C63" s="60">
        <v>2</v>
      </c>
      <c r="D63" s="60">
        <v>4</v>
      </c>
      <c r="E63" s="51">
        <v>0</v>
      </c>
      <c r="F63" s="51">
        <v>0.25</v>
      </c>
      <c r="G63" s="51">
        <v>0</v>
      </c>
      <c r="H63" s="51">
        <v>0.75</v>
      </c>
      <c r="I63" s="49">
        <f>IF(A63&lt;&gt;0,(B63-(B62-D62))/(A63-A62),"")</f>
        <v>6.5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42</v>
      </c>
      <c r="B64" s="60">
        <v>91</v>
      </c>
      <c r="C64" s="60">
        <v>3</v>
      </c>
      <c r="D64" s="60">
        <v>8</v>
      </c>
      <c r="E64" s="51">
        <v>0</v>
      </c>
      <c r="F64" s="51">
        <v>0.25</v>
      </c>
      <c r="G64" s="51">
        <v>0</v>
      </c>
      <c r="H64" s="51">
        <v>0.75</v>
      </c>
      <c r="I64" s="49">
        <f>IF(A64&lt;&gt;0,(B64-(B63-D63))/(A64-A63),"")</f>
        <v>6.833333333333333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48</v>
      </c>
      <c r="B65" s="60">
        <v>129</v>
      </c>
      <c r="C65" s="60">
        <v>4</v>
      </c>
      <c r="D65" s="60">
        <v>15</v>
      </c>
      <c r="E65" s="51">
        <v>0</v>
      </c>
      <c r="F65" s="51">
        <v>0.25</v>
      </c>
      <c r="G65" s="51">
        <v>0</v>
      </c>
      <c r="H65" s="51">
        <v>0.75</v>
      </c>
      <c r="I65" s="49">
        <f>IF(A65&lt;&gt;0,(B65-(B64-D64))/(A65-A64),"")</f>
        <v>7.666666666666667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54</v>
      </c>
      <c r="B66" s="60">
        <v>164</v>
      </c>
      <c r="C66" s="60">
        <v>5</v>
      </c>
      <c r="D66" s="60">
        <v>23</v>
      </c>
      <c r="E66" s="51">
        <v>0</v>
      </c>
      <c r="F66" s="51">
        <v>0.25</v>
      </c>
      <c r="G66" s="51">
        <v>0</v>
      </c>
      <c r="H66" s="51">
        <v>0.75</v>
      </c>
      <c r="I66" s="49">
        <f t="shared" ref="I66:I81" si="2">IF(A66&lt;&gt;0,(B66-(B65-D65))/(A66-A65),"")</f>
        <v>8.3333333333333339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60</v>
      </c>
      <c r="B67" s="60">
        <v>189</v>
      </c>
      <c r="C67" s="60">
        <v>6</v>
      </c>
      <c r="D67" s="60">
        <v>20</v>
      </c>
      <c r="E67" s="51">
        <v>0</v>
      </c>
      <c r="F67" s="51">
        <v>0.25</v>
      </c>
      <c r="G67" s="51">
        <v>0</v>
      </c>
      <c r="H67" s="51">
        <v>0.75</v>
      </c>
      <c r="I67" s="49">
        <f t="shared" si="2"/>
        <v>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66</v>
      </c>
      <c r="B68" s="60">
        <v>215</v>
      </c>
      <c r="C68" s="60">
        <v>7</v>
      </c>
      <c r="D68" s="60">
        <v>18</v>
      </c>
      <c r="E68" s="51">
        <v>0</v>
      </c>
      <c r="F68" s="51">
        <v>0.25</v>
      </c>
      <c r="G68" s="51">
        <v>0</v>
      </c>
      <c r="H68" s="51">
        <v>0.75</v>
      </c>
      <c r="I68" s="49">
        <f t="shared" si="2"/>
        <v>7.666666666666667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72</v>
      </c>
      <c r="B69" s="50">
        <v>241</v>
      </c>
      <c r="C69" s="50">
        <v>8</v>
      </c>
      <c r="D69" s="50">
        <v>20</v>
      </c>
      <c r="E69" s="51">
        <v>7.5000000000000011E-2</v>
      </c>
      <c r="F69" s="51">
        <v>0.23125000000000001</v>
      </c>
      <c r="G69" s="51">
        <v>0</v>
      </c>
      <c r="H69" s="51">
        <v>0.69375000000000009</v>
      </c>
      <c r="I69" s="49">
        <f t="shared" si="2"/>
        <v>7.333333333333333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78</v>
      </c>
      <c r="B70" s="50">
        <v>264</v>
      </c>
      <c r="C70" s="50">
        <v>9</v>
      </c>
      <c r="D70" s="50">
        <v>22</v>
      </c>
      <c r="E70" s="51">
        <v>0.15000000000000002</v>
      </c>
      <c r="F70" s="51">
        <v>0.21249999999999999</v>
      </c>
      <c r="G70" s="51">
        <v>0</v>
      </c>
      <c r="H70" s="51">
        <v>0.63749999999999996</v>
      </c>
      <c r="I70" s="49">
        <f t="shared" si="2"/>
        <v>7.166666666666667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84</v>
      </c>
      <c r="B71" s="50">
        <v>284</v>
      </c>
      <c r="C71" s="50">
        <v>10</v>
      </c>
      <c r="D71" s="50">
        <v>19</v>
      </c>
      <c r="E71" s="51">
        <v>0.375</v>
      </c>
      <c r="F71" s="51">
        <v>0.15625</v>
      </c>
      <c r="G71" s="51">
        <v>0</v>
      </c>
      <c r="H71" s="51">
        <v>0.46875</v>
      </c>
      <c r="I71" s="49">
        <f t="shared" si="2"/>
        <v>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90</v>
      </c>
      <c r="B72" s="50">
        <v>307</v>
      </c>
      <c r="C72" s="50">
        <v>11</v>
      </c>
      <c r="D72" s="50">
        <v>21</v>
      </c>
      <c r="E72" s="51">
        <v>0.60000000000000009</v>
      </c>
      <c r="F72" s="51">
        <v>9.9999999999999978E-2</v>
      </c>
      <c r="G72" s="51">
        <v>0</v>
      </c>
      <c r="H72" s="51">
        <v>0.29999999999999993</v>
      </c>
      <c r="I72" s="49">
        <f t="shared" si="2"/>
        <v>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98</v>
      </c>
      <c r="B73" s="50">
        <v>341</v>
      </c>
      <c r="C73" s="50">
        <v>12</v>
      </c>
      <c r="D73" s="50">
        <v>27</v>
      </c>
      <c r="E73" s="51">
        <v>0.75</v>
      </c>
      <c r="F73" s="51">
        <v>6.25E-2</v>
      </c>
      <c r="G73" s="51">
        <v>0</v>
      </c>
      <c r="H73" s="51">
        <v>0.1875</v>
      </c>
      <c r="I73" s="49">
        <f t="shared" si="2"/>
        <v>6.875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106</v>
      </c>
      <c r="B74" s="50">
        <v>369</v>
      </c>
      <c r="C74" s="50">
        <v>13</v>
      </c>
      <c r="D74" s="50">
        <v>28</v>
      </c>
      <c r="E74" s="51">
        <v>0.75</v>
      </c>
      <c r="F74" s="51">
        <v>6.25E-2</v>
      </c>
      <c r="G74" s="51">
        <v>0</v>
      </c>
      <c r="H74" s="51">
        <v>0.1875</v>
      </c>
      <c r="I74" s="49">
        <f t="shared" si="2"/>
        <v>6.875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114</v>
      </c>
      <c r="B75" s="50">
        <v>396</v>
      </c>
      <c r="C75" s="50">
        <v>14</v>
      </c>
      <c r="D75" s="50">
        <v>32</v>
      </c>
      <c r="E75" s="51">
        <v>0.75</v>
      </c>
      <c r="F75" s="51">
        <v>6.25E-2</v>
      </c>
      <c r="G75" s="51">
        <v>0</v>
      </c>
      <c r="H75" s="51">
        <v>0.1875</v>
      </c>
      <c r="I75" s="49">
        <f t="shared" si="2"/>
        <v>6.875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122</v>
      </c>
      <c r="B76" s="50">
        <v>419</v>
      </c>
      <c r="C76" s="50">
        <v>15</v>
      </c>
      <c r="D76" s="50">
        <v>31</v>
      </c>
      <c r="E76" s="51">
        <v>0.75</v>
      </c>
      <c r="F76" s="51">
        <v>6.25E-2</v>
      </c>
      <c r="G76" s="51">
        <v>0</v>
      </c>
      <c r="H76" s="51">
        <v>0.1875</v>
      </c>
      <c r="I76" s="49">
        <f t="shared" si="2"/>
        <v>6.875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130</v>
      </c>
      <c r="B77" s="50">
        <v>442</v>
      </c>
      <c r="C77" s="50">
        <v>16</v>
      </c>
      <c r="D77" s="50">
        <v>30</v>
      </c>
      <c r="E77" s="51">
        <v>0.75</v>
      </c>
      <c r="F77" s="51">
        <v>6.25E-2</v>
      </c>
      <c r="G77" s="51">
        <v>0</v>
      </c>
      <c r="H77" s="51">
        <v>0.1875</v>
      </c>
      <c r="I77" s="49">
        <f t="shared" si="2"/>
        <v>6.75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>
        <v>140</v>
      </c>
      <c r="B78" s="50">
        <v>479</v>
      </c>
      <c r="C78" s="50">
        <v>17</v>
      </c>
      <c r="D78" s="50">
        <v>39</v>
      </c>
      <c r="E78" s="51">
        <v>0.75</v>
      </c>
      <c r="F78" s="51">
        <v>6.25E-2</v>
      </c>
      <c r="G78" s="51">
        <v>0</v>
      </c>
      <c r="H78" s="51">
        <v>0.1875</v>
      </c>
      <c r="I78" s="49">
        <f t="shared" si="2"/>
        <v>6.7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>
        <v>150</v>
      </c>
      <c r="B79" s="50">
        <v>506</v>
      </c>
      <c r="C79" s="50">
        <v>18</v>
      </c>
      <c r="D79" s="50">
        <v>38</v>
      </c>
      <c r="E79" s="51">
        <v>0.75</v>
      </c>
      <c r="F79" s="51">
        <v>6.25E-2</v>
      </c>
      <c r="G79" s="51">
        <v>0</v>
      </c>
      <c r="H79" s="51">
        <v>0.1875</v>
      </c>
      <c r="I79" s="49">
        <f t="shared" si="2"/>
        <v>6.6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Merisier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350" t="s">
        <v>186</v>
      </c>
      <c r="D86" s="350"/>
      <c r="E86" s="351" t="s">
        <v>187</v>
      </c>
      <c r="F86" s="352"/>
      <c r="G86" s="352"/>
      <c r="H86" s="35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30</v>
      </c>
      <c r="B88" s="60">
        <v>11</v>
      </c>
      <c r="C88" s="60">
        <v>1</v>
      </c>
      <c r="D88" s="60">
        <v>1</v>
      </c>
      <c r="E88" s="51">
        <v>0</v>
      </c>
      <c r="F88" s="51">
        <v>0.25</v>
      </c>
      <c r="G88" s="51">
        <v>0</v>
      </c>
      <c r="H88" s="87">
        <v>0.75</v>
      </c>
      <c r="I88" s="53">
        <f>IFERROR(B88/A88,"")</f>
        <v>0.36666666666666664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36</v>
      </c>
      <c r="B89" s="60">
        <v>39</v>
      </c>
      <c r="C89" s="60">
        <v>2</v>
      </c>
      <c r="D89" s="60">
        <v>3</v>
      </c>
      <c r="E89" s="51">
        <v>0</v>
      </c>
      <c r="F89" s="51">
        <v>0.25</v>
      </c>
      <c r="G89" s="51">
        <v>0</v>
      </c>
      <c r="H89" s="87">
        <v>0.75</v>
      </c>
      <c r="I89" s="53">
        <f t="shared" ref="I89:I107" si="3">IF(A89&lt;&gt;0,(B89-(B88-D88))/(A89-A88),"")</f>
        <v>4.833333333333333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42</v>
      </c>
      <c r="B90" s="60">
        <v>70</v>
      </c>
      <c r="C90" s="60">
        <v>3</v>
      </c>
      <c r="D90" s="60">
        <v>7</v>
      </c>
      <c r="E90" s="87">
        <v>0</v>
      </c>
      <c r="F90" s="87">
        <v>0.25</v>
      </c>
      <c r="G90" s="87">
        <v>0</v>
      </c>
      <c r="H90" s="87">
        <v>0.75</v>
      </c>
      <c r="I90" s="53">
        <f t="shared" si="3"/>
        <v>5.666666666666667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48</v>
      </c>
      <c r="B91" s="60">
        <v>104</v>
      </c>
      <c r="C91" s="60">
        <v>4</v>
      </c>
      <c r="D91" s="60">
        <v>13</v>
      </c>
      <c r="E91" s="87">
        <v>0</v>
      </c>
      <c r="F91" s="87">
        <v>0.25</v>
      </c>
      <c r="G91" s="87">
        <v>0</v>
      </c>
      <c r="H91" s="87">
        <v>0.75</v>
      </c>
      <c r="I91" s="53">
        <f t="shared" si="3"/>
        <v>6.833333333333333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54</v>
      </c>
      <c r="B92" s="60">
        <v>136</v>
      </c>
      <c r="C92" s="60">
        <v>5</v>
      </c>
      <c r="D92" s="60">
        <v>21</v>
      </c>
      <c r="E92" s="87">
        <v>0</v>
      </c>
      <c r="F92" s="87">
        <v>0.25</v>
      </c>
      <c r="G92" s="87">
        <v>0</v>
      </c>
      <c r="H92" s="87">
        <v>0.75</v>
      </c>
      <c r="I92" s="53">
        <f t="shared" si="3"/>
        <v>7.5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60</v>
      </c>
      <c r="B93" s="60">
        <v>159</v>
      </c>
      <c r="C93" s="60">
        <v>6</v>
      </c>
      <c r="D93" s="60">
        <v>18</v>
      </c>
      <c r="E93" s="87">
        <v>0</v>
      </c>
      <c r="F93" s="87">
        <v>0.25</v>
      </c>
      <c r="G93" s="87">
        <v>0</v>
      </c>
      <c r="H93" s="87">
        <v>0.75</v>
      </c>
      <c r="I93" s="53">
        <f t="shared" si="3"/>
        <v>7.333333333333333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66</v>
      </c>
      <c r="B94" s="60">
        <v>183</v>
      </c>
      <c r="C94" s="60">
        <v>7</v>
      </c>
      <c r="D94" s="60">
        <v>16</v>
      </c>
      <c r="E94" s="87">
        <v>0</v>
      </c>
      <c r="F94" s="87">
        <v>0.25</v>
      </c>
      <c r="G94" s="87">
        <v>0</v>
      </c>
      <c r="H94" s="87">
        <v>0.75</v>
      </c>
      <c r="I94" s="53">
        <f t="shared" si="3"/>
        <v>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72</v>
      </c>
      <c r="B95" s="60">
        <v>207</v>
      </c>
      <c r="C95" s="60">
        <v>8</v>
      </c>
      <c r="D95" s="60">
        <v>18</v>
      </c>
      <c r="E95" s="87">
        <v>7.5000000000000011E-2</v>
      </c>
      <c r="F95" s="87">
        <v>0.23125000000000001</v>
      </c>
      <c r="G95" s="87">
        <v>0</v>
      </c>
      <c r="H95" s="87">
        <v>0.69375000000000009</v>
      </c>
      <c r="I95" s="53">
        <f t="shared" si="3"/>
        <v>6.666666666666667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78</v>
      </c>
      <c r="B96" s="60">
        <v>227</v>
      </c>
      <c r="C96" s="60">
        <v>9</v>
      </c>
      <c r="D96" s="60">
        <v>20</v>
      </c>
      <c r="E96" s="87">
        <v>0.15000000000000002</v>
      </c>
      <c r="F96" s="87">
        <v>0.21249999999999999</v>
      </c>
      <c r="G96" s="87">
        <v>0</v>
      </c>
      <c r="H96" s="87">
        <v>0.63749999999999996</v>
      </c>
      <c r="I96" s="53">
        <f t="shared" si="3"/>
        <v>6.333333333333333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84</v>
      </c>
      <c r="B97" s="60">
        <v>245</v>
      </c>
      <c r="C97" s="60">
        <v>10</v>
      </c>
      <c r="D97" s="60">
        <v>17</v>
      </c>
      <c r="E97" s="87">
        <v>0.375</v>
      </c>
      <c r="F97" s="87">
        <v>0.15625</v>
      </c>
      <c r="G97" s="87">
        <v>0</v>
      </c>
      <c r="H97" s="87">
        <v>0.46875</v>
      </c>
      <c r="I97" s="53">
        <f t="shared" si="3"/>
        <v>6.333333333333333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90</v>
      </c>
      <c r="B98" s="60">
        <v>265</v>
      </c>
      <c r="C98" s="60">
        <v>11</v>
      </c>
      <c r="D98" s="60">
        <v>19</v>
      </c>
      <c r="E98" s="87">
        <v>0.60000000000000009</v>
      </c>
      <c r="F98" s="87">
        <v>9.9999999999999978E-2</v>
      </c>
      <c r="G98" s="87">
        <v>0</v>
      </c>
      <c r="H98" s="87">
        <v>0.29999999999999993</v>
      </c>
      <c r="I98" s="53">
        <f t="shared" si="3"/>
        <v>6.166666666666667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98</v>
      </c>
      <c r="B99" s="60">
        <v>295</v>
      </c>
      <c r="C99" s="60">
        <v>12</v>
      </c>
      <c r="D99" s="60">
        <v>24</v>
      </c>
      <c r="E99" s="87">
        <v>0.75</v>
      </c>
      <c r="F99" s="87">
        <v>6.25E-2</v>
      </c>
      <c r="G99" s="87">
        <v>0</v>
      </c>
      <c r="H99" s="87">
        <v>0.1875</v>
      </c>
      <c r="I99" s="53">
        <f t="shared" si="3"/>
        <v>6.125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106</v>
      </c>
      <c r="B100" s="60">
        <v>319</v>
      </c>
      <c r="C100" s="60">
        <v>13</v>
      </c>
      <c r="D100" s="60">
        <v>24</v>
      </c>
      <c r="E100" s="65">
        <v>0.75</v>
      </c>
      <c r="F100" s="65">
        <v>6.25E-2</v>
      </c>
      <c r="G100" s="65">
        <v>0</v>
      </c>
      <c r="H100" s="65">
        <v>0.1875</v>
      </c>
      <c r="I100" s="53">
        <f t="shared" si="3"/>
        <v>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114</v>
      </c>
      <c r="B101" s="60">
        <v>342</v>
      </c>
      <c r="C101" s="60">
        <v>14</v>
      </c>
      <c r="D101" s="60">
        <v>28</v>
      </c>
      <c r="E101" s="65">
        <v>0.75</v>
      </c>
      <c r="F101" s="65">
        <v>6.25E-2</v>
      </c>
      <c r="G101" s="65">
        <v>0</v>
      </c>
      <c r="H101" s="65">
        <v>0.1875</v>
      </c>
      <c r="I101" s="53">
        <f t="shared" si="3"/>
        <v>5.875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>
        <v>122</v>
      </c>
      <c r="B102" s="50">
        <v>361</v>
      </c>
      <c r="C102" s="60">
        <v>15</v>
      </c>
      <c r="D102" s="50">
        <v>26</v>
      </c>
      <c r="E102" s="54">
        <v>0.75</v>
      </c>
      <c r="F102" s="54">
        <v>6.25E-2</v>
      </c>
      <c r="G102" s="54">
        <v>0</v>
      </c>
      <c r="H102" s="54">
        <v>0.1875</v>
      </c>
      <c r="I102" s="53">
        <f t="shared" si="3"/>
        <v>5.875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>
        <v>130</v>
      </c>
      <c r="B103" s="50">
        <v>380</v>
      </c>
      <c r="C103" s="60">
        <v>16</v>
      </c>
      <c r="D103" s="50">
        <v>25</v>
      </c>
      <c r="E103" s="54">
        <v>0.75</v>
      </c>
      <c r="F103" s="54">
        <v>6.25E-2</v>
      </c>
      <c r="G103" s="54">
        <v>0</v>
      </c>
      <c r="H103" s="54">
        <v>0.1875</v>
      </c>
      <c r="I103" s="53">
        <f t="shared" si="3"/>
        <v>5.625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>
        <v>140</v>
      </c>
      <c r="B104" s="50">
        <v>411</v>
      </c>
      <c r="C104" s="60">
        <v>17</v>
      </c>
      <c r="D104" s="50">
        <v>33</v>
      </c>
      <c r="E104" s="54">
        <v>0.75</v>
      </c>
      <c r="F104" s="54">
        <v>6.25E-2</v>
      </c>
      <c r="G104" s="54">
        <v>0</v>
      </c>
      <c r="H104" s="54">
        <v>0.1875</v>
      </c>
      <c r="I104" s="53">
        <f t="shared" si="3"/>
        <v>5.6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>
        <v>150</v>
      </c>
      <c r="B105" s="50">
        <v>434</v>
      </c>
      <c r="C105" s="50">
        <v>18</v>
      </c>
      <c r="D105" s="50">
        <v>32</v>
      </c>
      <c r="E105" s="54">
        <v>0.75</v>
      </c>
      <c r="F105" s="54">
        <v>6.25E-2</v>
      </c>
      <c r="G105" s="54">
        <v>0</v>
      </c>
      <c r="H105" s="54">
        <v>0.1875</v>
      </c>
      <c r="I105" s="53">
        <f t="shared" si="3"/>
        <v>5.6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350" t="s">
        <v>186</v>
      </c>
      <c r="D112" s="350"/>
      <c r="E112" s="351" t="s">
        <v>187</v>
      </c>
      <c r="F112" s="352"/>
      <c r="G112" s="352"/>
      <c r="H112" s="35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350" t="s">
        <v>186</v>
      </c>
      <c r="D138" s="350"/>
      <c r="E138" s="351" t="s">
        <v>187</v>
      </c>
      <c r="F138" s="352"/>
      <c r="G138" s="352"/>
      <c r="H138" s="35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350" t="s">
        <v>186</v>
      </c>
      <c r="D164" s="350"/>
      <c r="E164" s="351" t="s">
        <v>187</v>
      </c>
      <c r="F164" s="352"/>
      <c r="G164" s="352"/>
      <c r="H164" s="35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350" t="s">
        <v>186</v>
      </c>
      <c r="D190" s="350"/>
      <c r="E190" s="351" t="s">
        <v>187</v>
      </c>
      <c r="F190" s="352"/>
      <c r="G190" s="352"/>
      <c r="H190" s="35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350" t="s">
        <v>186</v>
      </c>
      <c r="D216" s="350"/>
      <c r="E216" s="351" t="s">
        <v>187</v>
      </c>
      <c r="F216" s="352"/>
      <c r="G216" s="352"/>
      <c r="H216" s="35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350" t="s">
        <v>186</v>
      </c>
      <c r="D242" s="350"/>
      <c r="E242" s="351" t="s">
        <v>187</v>
      </c>
      <c r="F242" s="352"/>
      <c r="G242" s="352"/>
      <c r="H242" s="35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350" t="s">
        <v>186</v>
      </c>
      <c r="D268" s="350"/>
      <c r="E268" s="351" t="s">
        <v>187</v>
      </c>
      <c r="F268" s="352"/>
      <c r="G268" s="352"/>
      <c r="H268" s="35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0866141732283472" right="0.70866141732283472" top="0.74803149606299213" bottom="0.74803149606299213" header="0.31496062992125984" footer="0.31496062992125984"/>
  <pageSetup paperSize="9" scale="4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6688-C51C-4089-8A79-1AB977ADEF18}">
  <sheetPr>
    <tabColor theme="7" tint="0.79998168889431442"/>
    <pageSetUpPr fitToPage="1"/>
  </sheetPr>
  <dimension ref="A1:J65"/>
  <sheetViews>
    <sheetView zoomScale="40" zoomScaleNormal="40" zoomScaleSheetLayoutView="25" workbookViewId="0">
      <selection activeCell="P47" sqref="P47"/>
    </sheetView>
  </sheetViews>
  <sheetFormatPr baseColWidth="10" defaultRowHeight="15" x14ac:dyDescent="0.25"/>
  <cols>
    <col min="1" max="10" width="17" customWidth="1"/>
  </cols>
  <sheetData>
    <row r="1" spans="1:10" ht="102" customHeight="1" x14ac:dyDescent="0.25">
      <c r="A1" s="362" t="s">
        <v>358</v>
      </c>
      <c r="B1" s="363"/>
      <c r="C1" s="363"/>
      <c r="D1" s="363"/>
      <c r="E1" s="363"/>
      <c r="F1" s="363"/>
      <c r="G1" s="363"/>
      <c r="H1" s="363"/>
      <c r="I1" s="363"/>
      <c r="J1" s="364"/>
    </row>
    <row r="2" spans="1:10" ht="30.75" customHeight="1" x14ac:dyDescent="0.25">
      <c r="A2" s="312"/>
      <c r="B2" s="312"/>
      <c r="C2" s="312"/>
      <c r="D2" s="312"/>
      <c r="E2" s="312"/>
      <c r="F2" s="312"/>
      <c r="G2" s="312"/>
      <c r="H2" s="312"/>
      <c r="I2" s="312"/>
      <c r="J2" s="312"/>
    </row>
    <row r="3" spans="1:10" ht="30.75" hidden="1" customHeight="1" x14ac:dyDescent="0.25">
      <c r="A3" s="312"/>
      <c r="B3" s="312"/>
      <c r="C3" s="312"/>
      <c r="D3" s="312"/>
      <c r="E3" s="312"/>
      <c r="F3" s="312"/>
      <c r="G3" s="312"/>
      <c r="H3" s="312"/>
      <c r="I3" s="312"/>
      <c r="J3" s="312"/>
    </row>
    <row r="4" spans="1:10" s="311" customFormat="1" ht="60" customHeight="1" x14ac:dyDescent="0.25">
      <c r="A4" s="365" t="s">
        <v>359</v>
      </c>
      <c r="B4" s="365"/>
      <c r="C4" s="365"/>
      <c r="D4" s="365"/>
      <c r="E4" s="365"/>
      <c r="F4" s="365"/>
      <c r="G4" s="365"/>
      <c r="H4" s="365"/>
      <c r="I4" s="365"/>
      <c r="J4" s="365"/>
    </row>
    <row r="5" spans="1:10" s="311" customFormat="1" ht="60" customHeight="1" x14ac:dyDescent="0.25">
      <c r="A5" s="313" t="s">
        <v>180</v>
      </c>
      <c r="B5" s="314" t="s">
        <v>361</v>
      </c>
      <c r="C5" s="314" t="s">
        <v>362</v>
      </c>
      <c r="D5" s="314" t="s">
        <v>363</v>
      </c>
      <c r="E5" s="314" t="s">
        <v>364</v>
      </c>
      <c r="F5" s="315" t="s">
        <v>367</v>
      </c>
      <c r="G5" s="316" t="s">
        <v>366</v>
      </c>
      <c r="H5" s="315" t="s">
        <v>367</v>
      </c>
      <c r="I5" s="314" t="s">
        <v>368</v>
      </c>
      <c r="J5" s="317" t="s">
        <v>369</v>
      </c>
    </row>
    <row r="6" spans="1:10" s="311" customFormat="1" ht="19.5" customHeight="1" x14ac:dyDescent="0.25">
      <c r="A6" s="320">
        <v>30</v>
      </c>
      <c r="B6" s="321">
        <v>14</v>
      </c>
      <c r="C6" s="321">
        <v>10.6</v>
      </c>
      <c r="D6" s="321">
        <v>12</v>
      </c>
      <c r="E6" s="322">
        <v>16</v>
      </c>
      <c r="F6" s="322">
        <v>16</v>
      </c>
      <c r="G6" s="322">
        <v>1</v>
      </c>
      <c r="H6" s="322">
        <v>15</v>
      </c>
      <c r="I6" s="323"/>
      <c r="J6" s="324"/>
    </row>
    <row r="7" spans="1:10" s="311" customFormat="1" ht="19.5" customHeight="1" x14ac:dyDescent="0.25">
      <c r="A7" s="330">
        <v>36</v>
      </c>
      <c r="B7" s="331">
        <v>22</v>
      </c>
      <c r="C7" s="331">
        <v>12.4</v>
      </c>
      <c r="D7" s="331">
        <v>14</v>
      </c>
      <c r="E7" s="332">
        <v>55</v>
      </c>
      <c r="F7" s="332">
        <v>54</v>
      </c>
      <c r="G7" s="332">
        <v>4</v>
      </c>
      <c r="H7" s="332">
        <v>50</v>
      </c>
      <c r="I7" s="323">
        <v>6.5</v>
      </c>
      <c r="J7" s="324">
        <v>1.5277777777777777</v>
      </c>
    </row>
    <row r="8" spans="1:10" s="311" customFormat="1" ht="19.5" customHeight="1" x14ac:dyDescent="0.25">
      <c r="A8" s="330">
        <v>42</v>
      </c>
      <c r="B8" s="331">
        <v>29</v>
      </c>
      <c r="C8" s="331">
        <v>14</v>
      </c>
      <c r="D8" s="331">
        <v>15.6</v>
      </c>
      <c r="E8" s="332">
        <v>96</v>
      </c>
      <c r="F8" s="332">
        <v>91</v>
      </c>
      <c r="G8" s="332">
        <v>8</v>
      </c>
      <c r="H8" s="332">
        <v>83</v>
      </c>
      <c r="I8" s="323">
        <v>6.833333333333333</v>
      </c>
      <c r="J8" s="324">
        <v>2.2857142857142856</v>
      </c>
    </row>
    <row r="9" spans="1:10" s="311" customFormat="1" ht="19.5" customHeight="1" x14ac:dyDescent="0.25">
      <c r="A9" s="330">
        <v>48</v>
      </c>
      <c r="B9" s="331">
        <v>37</v>
      </c>
      <c r="C9" s="331">
        <v>15.5</v>
      </c>
      <c r="D9" s="331">
        <v>17.399999999999999</v>
      </c>
      <c r="E9" s="332">
        <v>142</v>
      </c>
      <c r="F9" s="332">
        <v>129</v>
      </c>
      <c r="G9" s="332">
        <v>15</v>
      </c>
      <c r="H9" s="332">
        <v>114</v>
      </c>
      <c r="I9" s="323">
        <v>7.666666666666667</v>
      </c>
      <c r="J9" s="324">
        <v>2.9583333333333335</v>
      </c>
    </row>
    <row r="10" spans="1:10" s="311" customFormat="1" ht="19.5" customHeight="1" x14ac:dyDescent="0.25">
      <c r="A10" s="330">
        <v>54</v>
      </c>
      <c r="B10" s="331">
        <v>44</v>
      </c>
      <c r="C10" s="331">
        <v>16.8</v>
      </c>
      <c r="D10" s="331">
        <v>18.8</v>
      </c>
      <c r="E10" s="332">
        <v>192</v>
      </c>
      <c r="F10" s="332">
        <v>164</v>
      </c>
      <c r="G10" s="332">
        <v>23</v>
      </c>
      <c r="H10" s="332">
        <v>141</v>
      </c>
      <c r="I10" s="323">
        <v>8.3333333333333339</v>
      </c>
      <c r="J10" s="324">
        <v>3.5555555555555554</v>
      </c>
    </row>
    <row r="11" spans="1:10" s="311" customFormat="1" ht="19.5" customHeight="1" x14ac:dyDescent="0.25">
      <c r="A11" s="330">
        <v>60</v>
      </c>
      <c r="B11" s="331">
        <v>51</v>
      </c>
      <c r="C11" s="331">
        <v>18</v>
      </c>
      <c r="D11" s="331">
        <v>20</v>
      </c>
      <c r="E11" s="332">
        <v>240</v>
      </c>
      <c r="F11" s="332">
        <v>189</v>
      </c>
      <c r="G11" s="332">
        <v>20</v>
      </c>
      <c r="H11" s="332">
        <v>169</v>
      </c>
      <c r="I11" s="323">
        <v>8</v>
      </c>
      <c r="J11" s="324">
        <v>4</v>
      </c>
    </row>
    <row r="12" spans="1:10" s="311" customFormat="1" ht="19.5" customHeight="1" x14ac:dyDescent="0.25">
      <c r="A12" s="330">
        <v>66</v>
      </c>
      <c r="B12" s="331">
        <v>58</v>
      </c>
      <c r="C12" s="331">
        <v>19.100000000000001</v>
      </c>
      <c r="D12" s="331">
        <v>21</v>
      </c>
      <c r="E12" s="332">
        <v>286</v>
      </c>
      <c r="F12" s="332">
        <v>215</v>
      </c>
      <c r="G12" s="332">
        <v>18</v>
      </c>
      <c r="H12" s="332">
        <v>197</v>
      </c>
      <c r="I12" s="323">
        <v>7.666666666666667</v>
      </c>
      <c r="J12" s="324">
        <v>4.333333333333333</v>
      </c>
    </row>
    <row r="13" spans="1:10" s="311" customFormat="1" ht="19.5" customHeight="1" x14ac:dyDescent="0.25">
      <c r="A13" s="330">
        <v>72</v>
      </c>
      <c r="B13" s="331">
        <v>65</v>
      </c>
      <c r="C13" s="331">
        <v>20.3</v>
      </c>
      <c r="D13" s="331">
        <v>22</v>
      </c>
      <c r="E13" s="332">
        <v>330</v>
      </c>
      <c r="F13" s="332">
        <v>241</v>
      </c>
      <c r="G13" s="332">
        <v>20</v>
      </c>
      <c r="H13" s="332">
        <v>221</v>
      </c>
      <c r="I13" s="323">
        <v>7.333333333333333</v>
      </c>
      <c r="J13" s="324">
        <v>4.583333333333333</v>
      </c>
    </row>
    <row r="14" spans="1:10" s="311" customFormat="1" ht="19.5" customHeight="1" x14ac:dyDescent="0.25">
      <c r="A14" s="330">
        <v>78</v>
      </c>
      <c r="B14" s="331">
        <v>72</v>
      </c>
      <c r="C14" s="331">
        <v>21.4</v>
      </c>
      <c r="D14" s="331">
        <v>23</v>
      </c>
      <c r="E14" s="332">
        <v>373</v>
      </c>
      <c r="F14" s="332">
        <v>264</v>
      </c>
      <c r="G14" s="332">
        <v>22</v>
      </c>
      <c r="H14" s="332">
        <v>242</v>
      </c>
      <c r="I14" s="323">
        <v>7.166666666666667</v>
      </c>
      <c r="J14" s="324">
        <v>4.7820512820512819</v>
      </c>
    </row>
    <row r="15" spans="1:10" s="311" customFormat="1" ht="19.5" customHeight="1" x14ac:dyDescent="0.25">
      <c r="A15" s="330">
        <v>84</v>
      </c>
      <c r="B15" s="331">
        <v>79</v>
      </c>
      <c r="C15" s="331">
        <v>22.4</v>
      </c>
      <c r="D15" s="331">
        <v>23.9</v>
      </c>
      <c r="E15" s="332">
        <v>415</v>
      </c>
      <c r="F15" s="332">
        <v>284</v>
      </c>
      <c r="G15" s="332">
        <v>19</v>
      </c>
      <c r="H15" s="332">
        <v>265</v>
      </c>
      <c r="I15" s="323">
        <v>7</v>
      </c>
      <c r="J15" s="324">
        <v>4.9404761904761907</v>
      </c>
    </row>
    <row r="16" spans="1:10" s="311" customFormat="1" ht="19.5" customHeight="1" x14ac:dyDescent="0.25">
      <c r="A16" s="330">
        <v>90</v>
      </c>
      <c r="B16" s="331">
        <v>86</v>
      </c>
      <c r="C16" s="331">
        <v>23.5</v>
      </c>
      <c r="D16" s="331">
        <v>24.8</v>
      </c>
      <c r="E16" s="332">
        <v>457</v>
      </c>
      <c r="F16" s="332">
        <v>307</v>
      </c>
      <c r="G16" s="332">
        <v>21</v>
      </c>
      <c r="H16" s="332">
        <v>286</v>
      </c>
      <c r="I16" s="323">
        <v>7</v>
      </c>
      <c r="J16" s="324">
        <v>5.0777777777777775</v>
      </c>
    </row>
    <row r="17" spans="1:10" s="311" customFormat="1" ht="19.5" customHeight="1" x14ac:dyDescent="0.25">
      <c r="A17" s="330">
        <v>98</v>
      </c>
      <c r="B17" s="331">
        <v>95</v>
      </c>
      <c r="C17" s="331">
        <v>24.7</v>
      </c>
      <c r="D17" s="331">
        <v>25.8</v>
      </c>
      <c r="E17" s="332">
        <v>512</v>
      </c>
      <c r="F17" s="332">
        <v>341</v>
      </c>
      <c r="G17" s="332">
        <v>27</v>
      </c>
      <c r="H17" s="332">
        <v>314</v>
      </c>
      <c r="I17" s="323">
        <v>6.875</v>
      </c>
      <c r="J17" s="324">
        <v>5.2244897959183669</v>
      </c>
    </row>
    <row r="18" spans="1:10" s="311" customFormat="1" ht="19.5" customHeight="1" x14ac:dyDescent="0.25">
      <c r="A18" s="330">
        <v>106</v>
      </c>
      <c r="B18" s="331">
        <v>104</v>
      </c>
      <c r="C18" s="331">
        <v>25.9</v>
      </c>
      <c r="D18" s="331">
        <v>26.8</v>
      </c>
      <c r="E18" s="332">
        <v>567</v>
      </c>
      <c r="F18" s="332">
        <v>369</v>
      </c>
      <c r="G18" s="332">
        <v>28</v>
      </c>
      <c r="H18" s="332">
        <v>341</v>
      </c>
      <c r="I18" s="323">
        <v>6.875</v>
      </c>
      <c r="J18" s="324">
        <v>5.3490566037735849</v>
      </c>
    </row>
    <row r="19" spans="1:10" s="311" customFormat="1" ht="19.5" customHeight="1" x14ac:dyDescent="0.25">
      <c r="A19" s="330">
        <v>114</v>
      </c>
      <c r="B19" s="331">
        <v>113</v>
      </c>
      <c r="C19" s="331">
        <v>27</v>
      </c>
      <c r="D19" s="331">
        <v>27.7</v>
      </c>
      <c r="E19" s="332">
        <v>622</v>
      </c>
      <c r="F19" s="332">
        <v>396</v>
      </c>
      <c r="G19" s="332">
        <v>32</v>
      </c>
      <c r="H19" s="332">
        <v>364</v>
      </c>
      <c r="I19" s="323">
        <v>6.875</v>
      </c>
      <c r="J19" s="324">
        <v>5.4561403508771926</v>
      </c>
    </row>
    <row r="20" spans="1:10" s="311" customFormat="1" ht="19.5" customHeight="1" x14ac:dyDescent="0.25">
      <c r="A20" s="330">
        <v>122</v>
      </c>
      <c r="B20" s="331">
        <v>122</v>
      </c>
      <c r="C20" s="331">
        <v>28.1</v>
      </c>
      <c r="D20" s="331">
        <v>28.7</v>
      </c>
      <c r="E20" s="332">
        <v>677</v>
      </c>
      <c r="F20" s="332">
        <v>419</v>
      </c>
      <c r="G20" s="332">
        <v>31</v>
      </c>
      <c r="H20" s="332">
        <v>388</v>
      </c>
      <c r="I20" s="323">
        <v>6.875</v>
      </c>
      <c r="J20" s="324">
        <v>5.5491803278688527</v>
      </c>
    </row>
    <row r="21" spans="1:10" s="311" customFormat="1" ht="19.5" customHeight="1" x14ac:dyDescent="0.25">
      <c r="A21" s="330">
        <v>130</v>
      </c>
      <c r="B21" s="331">
        <v>130</v>
      </c>
      <c r="C21" s="331">
        <v>29</v>
      </c>
      <c r="D21" s="331">
        <v>29.5</v>
      </c>
      <c r="E21" s="332">
        <v>731</v>
      </c>
      <c r="F21" s="332">
        <v>442</v>
      </c>
      <c r="G21" s="332">
        <v>30</v>
      </c>
      <c r="H21" s="332">
        <v>412</v>
      </c>
      <c r="I21" s="323">
        <v>6.75</v>
      </c>
      <c r="J21" s="324">
        <v>5.6230769230769226</v>
      </c>
    </row>
    <row r="22" spans="1:10" s="311" customFormat="1" ht="19.5" customHeight="1" x14ac:dyDescent="0.25">
      <c r="A22" s="330">
        <v>140</v>
      </c>
      <c r="B22" s="331">
        <v>141</v>
      </c>
      <c r="C22" s="331">
        <v>30</v>
      </c>
      <c r="D22" s="331">
        <v>30.5</v>
      </c>
      <c r="E22" s="332">
        <v>798</v>
      </c>
      <c r="F22" s="332">
        <v>479</v>
      </c>
      <c r="G22" s="332">
        <v>39</v>
      </c>
      <c r="H22" s="332">
        <v>440</v>
      </c>
      <c r="I22" s="323">
        <v>6.7</v>
      </c>
      <c r="J22" s="324">
        <v>5.7</v>
      </c>
    </row>
    <row r="23" spans="1:10" s="311" customFormat="1" ht="19.5" customHeight="1" x14ac:dyDescent="0.25">
      <c r="A23" s="335">
        <v>150</v>
      </c>
      <c r="B23" s="336">
        <v>152</v>
      </c>
      <c r="C23" s="336">
        <v>30.9</v>
      </c>
      <c r="D23" s="336">
        <v>31.3</v>
      </c>
      <c r="E23" s="337">
        <v>864</v>
      </c>
      <c r="F23" s="337">
        <v>506</v>
      </c>
      <c r="G23" s="337">
        <v>38</v>
      </c>
      <c r="H23" s="337">
        <v>468</v>
      </c>
      <c r="I23" s="338">
        <v>6.6</v>
      </c>
      <c r="J23" s="339">
        <v>5.76</v>
      </c>
    </row>
    <row r="24" spans="1:10" s="311" customFormat="1" ht="49.5" customHeight="1" x14ac:dyDescent="0.25">
      <c r="A24" s="342"/>
      <c r="B24" s="342"/>
      <c r="C24" s="342"/>
      <c r="D24" s="342"/>
      <c r="E24" s="342"/>
      <c r="F24" s="342"/>
      <c r="G24" s="342"/>
      <c r="H24" s="342"/>
      <c r="I24" s="342"/>
      <c r="J24" s="342"/>
    </row>
    <row r="25" spans="1:10" s="311" customFormat="1" ht="60" customHeight="1" x14ac:dyDescent="0.25">
      <c r="A25" s="365" t="s">
        <v>373</v>
      </c>
      <c r="B25" s="365"/>
      <c r="C25" s="365"/>
      <c r="D25" s="365"/>
      <c r="E25" s="365"/>
      <c r="F25" s="365"/>
      <c r="G25" s="365"/>
      <c r="H25" s="365"/>
      <c r="I25" s="365"/>
      <c r="J25" s="365"/>
    </row>
    <row r="26" spans="1:10" s="311" customFormat="1" ht="60" customHeight="1" x14ac:dyDescent="0.25">
      <c r="A26" s="313" t="s">
        <v>180</v>
      </c>
      <c r="B26" s="314" t="s">
        <v>361</v>
      </c>
      <c r="C26" s="314" t="s">
        <v>362</v>
      </c>
      <c r="D26" s="314" t="s">
        <v>363</v>
      </c>
      <c r="E26" s="314" t="s">
        <v>364</v>
      </c>
      <c r="F26" s="315" t="s">
        <v>365</v>
      </c>
      <c r="G26" s="316" t="s">
        <v>366</v>
      </c>
      <c r="H26" s="315" t="s">
        <v>367</v>
      </c>
      <c r="I26" s="314" t="s">
        <v>368</v>
      </c>
      <c r="J26" s="317" t="s">
        <v>369</v>
      </c>
    </row>
    <row r="27" spans="1:10" s="311" customFormat="1" ht="18" customHeight="1" x14ac:dyDescent="0.25">
      <c r="A27" s="320">
        <v>30</v>
      </c>
      <c r="B27" s="321">
        <v>14</v>
      </c>
      <c r="C27" s="321">
        <v>7.8739158853155118</v>
      </c>
      <c r="D27" s="321">
        <v>8.9138670399798254</v>
      </c>
      <c r="E27" s="322">
        <v>11.14233379997478</v>
      </c>
      <c r="F27" s="322">
        <v>11</v>
      </c>
      <c r="G27" s="322">
        <v>1</v>
      </c>
      <c r="H27" s="322">
        <v>10</v>
      </c>
      <c r="I27" s="323"/>
      <c r="J27" s="324"/>
    </row>
    <row r="28" spans="1:10" s="311" customFormat="1" ht="18" customHeight="1" x14ac:dyDescent="0.25">
      <c r="A28" s="320">
        <v>36</v>
      </c>
      <c r="B28" s="331">
        <v>22</v>
      </c>
      <c r="C28" s="321">
        <v>12.4</v>
      </c>
      <c r="D28" s="331">
        <v>10.399511546643129</v>
      </c>
      <c r="E28" s="332">
        <v>40.112401679909212</v>
      </c>
      <c r="F28" s="332">
        <v>39</v>
      </c>
      <c r="G28" s="332">
        <v>3</v>
      </c>
      <c r="H28" s="332">
        <v>36</v>
      </c>
      <c r="I28" s="323">
        <v>4.8283446466557391</v>
      </c>
      <c r="J28" s="324">
        <v>1.1142333799974782</v>
      </c>
    </row>
    <row r="29" spans="1:10" s="311" customFormat="1" ht="18" customHeight="1" x14ac:dyDescent="0.25">
      <c r="A29" s="320">
        <v>42</v>
      </c>
      <c r="B29" s="331">
        <v>29</v>
      </c>
      <c r="C29" s="321">
        <v>14</v>
      </c>
      <c r="D29" s="331">
        <v>12.898233872296206</v>
      </c>
      <c r="E29" s="332">
        <v>74.011606087867193</v>
      </c>
      <c r="F29" s="332">
        <v>70</v>
      </c>
      <c r="G29" s="332">
        <v>7</v>
      </c>
      <c r="H29" s="332">
        <v>64</v>
      </c>
      <c r="I29" s="323">
        <v>5.6498674013263299</v>
      </c>
      <c r="J29" s="324">
        <v>1.7621810973301713</v>
      </c>
    </row>
    <row r="30" spans="1:10" ht="18" customHeight="1" x14ac:dyDescent="0.25">
      <c r="A30" s="320">
        <v>48</v>
      </c>
      <c r="B30" s="331">
        <v>37</v>
      </c>
      <c r="C30" s="321">
        <v>15.5</v>
      </c>
      <c r="D30" s="331">
        <v>15.334902943259959</v>
      </c>
      <c r="E30" s="332">
        <v>114.55215409878433</v>
      </c>
      <c r="F30" s="332">
        <v>104</v>
      </c>
      <c r="G30" s="332">
        <v>13</v>
      </c>
      <c r="H30" s="332">
        <v>91</v>
      </c>
      <c r="I30" s="323">
        <v>6.7567580018195228</v>
      </c>
      <c r="J30" s="324">
        <v>2.3865032103913402</v>
      </c>
    </row>
    <row r="31" spans="1:10" ht="18" customHeight="1" x14ac:dyDescent="0.25">
      <c r="A31" s="320">
        <v>54</v>
      </c>
      <c r="B31" s="331">
        <v>44</v>
      </c>
      <c r="C31" s="321">
        <v>16.8</v>
      </c>
      <c r="D31" s="331">
        <v>16.946146996192454</v>
      </c>
      <c r="E31" s="332">
        <v>159.62169398227491</v>
      </c>
      <c r="F31" s="332">
        <v>136</v>
      </c>
      <c r="G31" s="332">
        <v>21</v>
      </c>
      <c r="H31" s="332">
        <v>115</v>
      </c>
      <c r="I31" s="323">
        <v>7.5115899805817632</v>
      </c>
      <c r="J31" s="324">
        <v>2.9559572959680538</v>
      </c>
    </row>
    <row r="32" spans="1:10" ht="18" customHeight="1" x14ac:dyDescent="0.25">
      <c r="A32" s="320">
        <v>60</v>
      </c>
      <c r="B32" s="331">
        <v>51</v>
      </c>
      <c r="C32" s="321">
        <v>18</v>
      </c>
      <c r="D32" s="331">
        <v>18.229914289149352</v>
      </c>
      <c r="E32" s="332">
        <v>203.37348827623333</v>
      </c>
      <c r="F32" s="332">
        <v>159</v>
      </c>
      <c r="G32" s="332">
        <v>18</v>
      </c>
      <c r="H32" s="332">
        <v>141</v>
      </c>
      <c r="I32" s="323">
        <v>7.2919657156597379</v>
      </c>
      <c r="J32" s="324">
        <v>3.3895581379372222</v>
      </c>
    </row>
    <row r="33" spans="1:10" ht="18" customHeight="1" x14ac:dyDescent="0.25">
      <c r="A33" s="320">
        <v>66</v>
      </c>
      <c r="B33" s="331">
        <v>58</v>
      </c>
      <c r="C33" s="321">
        <v>19.100000000000001</v>
      </c>
      <c r="D33" s="331">
        <v>19.249311966037393</v>
      </c>
      <c r="E33" s="332">
        <v>245.53864782088667</v>
      </c>
      <c r="F33" s="332">
        <v>183</v>
      </c>
      <c r="G33" s="332">
        <v>16</v>
      </c>
      <c r="H33" s="332">
        <v>167</v>
      </c>
      <c r="I33" s="323">
        <v>7.0275265907755555</v>
      </c>
      <c r="J33" s="324">
        <v>3.7202825427407071</v>
      </c>
    </row>
    <row r="34" spans="1:10" ht="18" customHeight="1" x14ac:dyDescent="0.25">
      <c r="A34" s="320">
        <v>72</v>
      </c>
      <c r="B34" s="331">
        <v>65</v>
      </c>
      <c r="C34" s="321">
        <v>20.3</v>
      </c>
      <c r="D34" s="331">
        <v>20.030740863981951</v>
      </c>
      <c r="E34" s="332">
        <v>285.60012954885059</v>
      </c>
      <c r="F34" s="332">
        <v>207</v>
      </c>
      <c r="G34" s="332">
        <v>18</v>
      </c>
      <c r="H34" s="332">
        <v>188</v>
      </c>
      <c r="I34" s="323">
        <v>6.6769136213273201</v>
      </c>
      <c r="J34" s="324">
        <v>3.9666684659562583</v>
      </c>
    </row>
    <row r="35" spans="1:10" ht="18" customHeight="1" x14ac:dyDescent="0.25">
      <c r="A35" s="320">
        <v>78</v>
      </c>
      <c r="B35" s="331">
        <v>72</v>
      </c>
      <c r="C35" s="321">
        <v>21.4</v>
      </c>
      <c r="D35" s="331">
        <v>20.805622283310683</v>
      </c>
      <c r="E35" s="332">
        <v>324.49759729590971</v>
      </c>
      <c r="F35" s="332">
        <v>227</v>
      </c>
      <c r="G35" s="332">
        <v>20</v>
      </c>
      <c r="H35" s="332">
        <v>207</v>
      </c>
      <c r="I35" s="323">
        <v>6.4829112911765208</v>
      </c>
      <c r="J35" s="324">
        <v>4.1602256063578169</v>
      </c>
    </row>
    <row r="36" spans="1:10" ht="18" customHeight="1" x14ac:dyDescent="0.25">
      <c r="A36" s="320">
        <v>84</v>
      </c>
      <c r="B36" s="331">
        <v>79</v>
      </c>
      <c r="C36" s="321">
        <v>22.4</v>
      </c>
      <c r="D36" s="331">
        <v>21.501844541248644</v>
      </c>
      <c r="E36" s="332">
        <v>362.2832655273927</v>
      </c>
      <c r="F36" s="332">
        <v>245</v>
      </c>
      <c r="G36" s="332">
        <v>17</v>
      </c>
      <c r="H36" s="332">
        <v>228</v>
      </c>
      <c r="I36" s="323">
        <v>6.2976113719138311</v>
      </c>
      <c r="J36" s="324">
        <v>4.3128960181832463</v>
      </c>
    </row>
    <row r="37" spans="1:10" ht="18" customHeight="1" x14ac:dyDescent="0.25">
      <c r="A37" s="320">
        <v>90</v>
      </c>
      <c r="B37" s="331">
        <v>86</v>
      </c>
      <c r="C37" s="321">
        <v>23.5</v>
      </c>
      <c r="D37" s="331">
        <v>22.033983995273982</v>
      </c>
      <c r="E37" s="332">
        <v>399.59888358390509</v>
      </c>
      <c r="F37" s="332">
        <v>265</v>
      </c>
      <c r="G37" s="332">
        <v>19</v>
      </c>
      <c r="H37" s="332">
        <v>247</v>
      </c>
      <c r="I37" s="323">
        <v>6.2192696760853989</v>
      </c>
      <c r="J37" s="324">
        <v>4.4399875953767234</v>
      </c>
    </row>
    <row r="38" spans="1:10" ht="18" customHeight="1" x14ac:dyDescent="0.25">
      <c r="A38" s="320">
        <v>98</v>
      </c>
      <c r="B38" s="331">
        <v>95</v>
      </c>
      <c r="C38" s="321">
        <v>24.7</v>
      </c>
      <c r="D38" s="331">
        <v>22.698579664893597</v>
      </c>
      <c r="E38" s="332">
        <v>447.9873286059651</v>
      </c>
      <c r="F38" s="332">
        <v>295</v>
      </c>
      <c r="G38" s="332">
        <v>24</v>
      </c>
      <c r="H38" s="332">
        <v>271</v>
      </c>
      <c r="I38" s="323">
        <v>6.0485556277575014</v>
      </c>
      <c r="J38" s="324">
        <v>4.5712992714894396</v>
      </c>
    </row>
    <row r="39" spans="1:10" ht="18" customHeight="1" x14ac:dyDescent="0.25">
      <c r="A39" s="320">
        <v>106</v>
      </c>
      <c r="B39" s="331">
        <v>104</v>
      </c>
      <c r="C39" s="321">
        <v>25.9</v>
      </c>
      <c r="D39" s="331">
        <v>23.287527793192602</v>
      </c>
      <c r="E39" s="332">
        <v>495.77889683826334</v>
      </c>
      <c r="F39" s="332">
        <v>319</v>
      </c>
      <c r="G39" s="332">
        <v>24</v>
      </c>
      <c r="H39" s="332">
        <v>295</v>
      </c>
      <c r="I39" s="323">
        <v>5.973946029037279</v>
      </c>
      <c r="J39" s="324">
        <v>4.6771594041345601</v>
      </c>
    </row>
    <row r="40" spans="1:10" ht="18" customHeight="1" x14ac:dyDescent="0.25">
      <c r="A40" s="320">
        <v>114</v>
      </c>
      <c r="B40" s="331">
        <v>113</v>
      </c>
      <c r="C40" s="321">
        <v>27</v>
      </c>
      <c r="D40" s="331">
        <v>23.817713050774479</v>
      </c>
      <c r="E40" s="332">
        <v>543.07038484521627</v>
      </c>
      <c r="F40" s="332">
        <v>342</v>
      </c>
      <c r="G40" s="332">
        <v>28</v>
      </c>
      <c r="H40" s="332">
        <v>315</v>
      </c>
      <c r="I40" s="323">
        <v>5.9114360008691165</v>
      </c>
      <c r="J40" s="324">
        <v>4.7637753056597916</v>
      </c>
    </row>
    <row r="41" spans="1:10" ht="18" customHeight="1" x14ac:dyDescent="0.25">
      <c r="A41" s="320">
        <v>122</v>
      </c>
      <c r="B41" s="331">
        <v>122</v>
      </c>
      <c r="C41" s="321">
        <v>28.1</v>
      </c>
      <c r="D41" s="331">
        <v>24.381410410538479</v>
      </c>
      <c r="E41" s="332">
        <v>589.79434207795555</v>
      </c>
      <c r="F41" s="332">
        <v>361</v>
      </c>
      <c r="G41" s="332">
        <v>26</v>
      </c>
      <c r="H41" s="332">
        <v>335</v>
      </c>
      <c r="I41" s="323">
        <v>5.8404946540924101</v>
      </c>
      <c r="J41" s="324">
        <v>4.834379853097996</v>
      </c>
    </row>
    <row r="42" spans="1:10" ht="18" customHeight="1" x14ac:dyDescent="0.25">
      <c r="A42" s="320">
        <v>130</v>
      </c>
      <c r="B42" s="331">
        <v>130</v>
      </c>
      <c r="C42" s="321">
        <v>29</v>
      </c>
      <c r="D42" s="331">
        <v>24.836233457111717</v>
      </c>
      <c r="E42" s="332">
        <v>635.25727789775328</v>
      </c>
      <c r="F42" s="332">
        <v>380</v>
      </c>
      <c r="G42" s="332">
        <v>25</v>
      </c>
      <c r="H42" s="332">
        <v>355</v>
      </c>
      <c r="I42" s="323">
        <v>5.6828669774747169</v>
      </c>
      <c r="J42" s="324">
        <v>4.8865944453673329</v>
      </c>
    </row>
    <row r="43" spans="1:10" ht="18" customHeight="1" x14ac:dyDescent="0.25">
      <c r="A43" s="320">
        <v>140</v>
      </c>
      <c r="B43" s="331">
        <v>141</v>
      </c>
      <c r="C43" s="321">
        <v>30</v>
      </c>
      <c r="D43" s="331">
        <v>25.528964004420438</v>
      </c>
      <c r="E43" s="332">
        <v>691.33729718615223</v>
      </c>
      <c r="F43" s="332">
        <v>411</v>
      </c>
      <c r="G43" s="332">
        <v>33</v>
      </c>
      <c r="H43" s="332">
        <v>379</v>
      </c>
      <c r="I43" s="323">
        <v>5.6080019288398946</v>
      </c>
      <c r="J43" s="324">
        <v>4.9381235513296584</v>
      </c>
    </row>
    <row r="44" spans="1:10" ht="18" customHeight="1" x14ac:dyDescent="0.25">
      <c r="A44" s="347">
        <v>150</v>
      </c>
      <c r="B44" s="336">
        <v>152</v>
      </c>
      <c r="C44" s="346">
        <v>30.9</v>
      </c>
      <c r="D44" s="336">
        <v>26.086760962617401</v>
      </c>
      <c r="E44" s="337">
        <v>746.34452477505795</v>
      </c>
      <c r="F44" s="337">
        <v>434</v>
      </c>
      <c r="G44" s="337">
        <v>32</v>
      </c>
      <c r="H44" s="337">
        <v>402</v>
      </c>
      <c r="I44" s="338">
        <v>5.5007227588905723</v>
      </c>
      <c r="J44" s="339">
        <v>4.9756301651670531</v>
      </c>
    </row>
    <row r="45" spans="1:10" ht="18.75" customHeight="1" x14ac:dyDescent="0.25"/>
    <row r="46" spans="1:10" ht="28.5" customHeight="1" x14ac:dyDescent="0.25"/>
    <row r="47" spans="1:10" ht="28.5" customHeight="1" x14ac:dyDescent="0.25"/>
    <row r="48" spans="1:10" ht="28.5" customHeight="1" x14ac:dyDescent="0.25"/>
    <row r="49" ht="28.5" customHeight="1" x14ac:dyDescent="0.25"/>
    <row r="50" ht="28.5" customHeight="1" x14ac:dyDescent="0.25"/>
    <row r="51" ht="28.5" customHeight="1" x14ac:dyDescent="0.25"/>
    <row r="52" ht="28.5" customHeight="1" x14ac:dyDescent="0.25"/>
    <row r="53" ht="28.5" customHeight="1" x14ac:dyDescent="0.25"/>
    <row r="54" ht="28.5" customHeight="1" x14ac:dyDescent="0.25"/>
    <row r="55" ht="28.5" customHeight="1" x14ac:dyDescent="0.25"/>
    <row r="56" ht="28.5" customHeight="1" x14ac:dyDescent="0.25"/>
    <row r="57" ht="27" customHeight="1" x14ac:dyDescent="0.25"/>
    <row r="58" ht="27" customHeight="1" x14ac:dyDescent="0.25"/>
    <row r="59" ht="27" customHeight="1" x14ac:dyDescent="0.25"/>
    <row r="60" ht="27" customHeight="1" x14ac:dyDescent="0.25"/>
    <row r="61" ht="27" customHeight="1" x14ac:dyDescent="0.25"/>
    <row r="62" ht="27" customHeight="1" x14ac:dyDescent="0.25"/>
    <row r="63" ht="27" customHeight="1" x14ac:dyDescent="0.25"/>
    <row r="64" ht="27" customHeight="1" x14ac:dyDescent="0.25"/>
    <row r="65" ht="27" customHeight="1" x14ac:dyDescent="0.25"/>
  </sheetData>
  <mergeCells count="3">
    <mergeCell ref="A1:J1"/>
    <mergeCell ref="A4:J4"/>
    <mergeCell ref="A25:J25"/>
  </mergeCells>
  <conditionalFormatting sqref="C6:C23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7:C4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7:J23">
    <cfRule type="colorScale" priority="8">
      <colorScale>
        <cfvo type="min"/>
        <cfvo type="max"/>
        <color rgb="FFFFEF9C"/>
        <color rgb="FF63BE7B"/>
      </colorScale>
    </cfRule>
  </conditionalFormatting>
  <conditionalFormatting sqref="I28:J44">
    <cfRule type="colorScale" priority="5">
      <colorScale>
        <cfvo type="min"/>
        <cfvo type="max"/>
        <color rgb="FFFFEF9C"/>
        <color rgb="FF63BE7B"/>
      </colorScale>
    </cfRule>
  </conditionalFormatting>
  <printOptions horizontalCentered="1"/>
  <pageMargins left="0.51181102362204722" right="0.51181102362204722" top="0.35433070866141736" bottom="0.35433070866141736" header="0.31496062992125984" footer="0.31496062992125984"/>
  <pageSetup paperSize="9" scale="51" fitToWidth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46800-C408-4C43-8249-B2142ADEC9A1}">
  <sheetPr>
    <tabColor rgb="FFFFFF00"/>
    <pageSetUpPr fitToPage="1"/>
  </sheetPr>
  <dimension ref="A1:S65"/>
  <sheetViews>
    <sheetView zoomScale="70" zoomScaleNormal="70" zoomScaleSheetLayoutView="25" workbookViewId="0">
      <selection sqref="A1:XFD2"/>
    </sheetView>
  </sheetViews>
  <sheetFormatPr baseColWidth="10" defaultRowHeight="15" x14ac:dyDescent="0.25"/>
  <cols>
    <col min="1" max="1" width="5.85546875" customWidth="1"/>
    <col min="4" max="4" width="2.140625" customWidth="1"/>
    <col min="5" max="14" width="10.5703125" customWidth="1"/>
    <col min="16" max="19" width="18.140625" customWidth="1"/>
  </cols>
  <sheetData>
    <row r="1" spans="1:19" ht="102" customHeight="1" x14ac:dyDescent="0.25">
      <c r="A1" s="311"/>
      <c r="B1" s="362" t="s">
        <v>374</v>
      </c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4"/>
    </row>
    <row r="2" spans="1:19" ht="30.75" customHeight="1" x14ac:dyDescent="0.25">
      <c r="A2" s="311"/>
      <c r="B2" s="311"/>
      <c r="C2" s="311"/>
      <c r="D2" s="311"/>
    </row>
    <row r="3" spans="1:19" ht="30.75" hidden="1" customHeight="1" x14ac:dyDescent="0.25">
      <c r="A3" s="311"/>
      <c r="B3" s="311"/>
      <c r="C3" s="311"/>
      <c r="D3" s="311"/>
      <c r="Q3" s="255">
        <v>0.25</v>
      </c>
      <c r="R3" s="255">
        <v>0</v>
      </c>
      <c r="S3" s="255">
        <v>0.75</v>
      </c>
    </row>
    <row r="4" spans="1:19" s="311" customFormat="1" ht="60" customHeight="1" x14ac:dyDescent="0.25">
      <c r="B4" s="369" t="s">
        <v>360</v>
      </c>
      <c r="C4" s="370"/>
      <c r="D4" s="370"/>
      <c r="E4" s="370"/>
      <c r="F4" s="370"/>
      <c r="G4" s="370"/>
      <c r="H4" s="370"/>
      <c r="I4" s="370"/>
      <c r="J4" s="370"/>
      <c r="K4" s="370"/>
      <c r="L4" s="370"/>
      <c r="M4" s="370"/>
      <c r="N4" s="371"/>
      <c r="P4" s="372" t="s">
        <v>187</v>
      </c>
      <c r="Q4" s="373"/>
      <c r="R4" s="373"/>
      <c r="S4" s="374"/>
    </row>
    <row r="5" spans="1:19" s="311" customFormat="1" ht="60" customHeight="1" x14ac:dyDescent="0.25">
      <c r="B5" s="313" t="s">
        <v>180</v>
      </c>
      <c r="C5" s="318" t="s">
        <v>361</v>
      </c>
      <c r="E5" s="319">
        <v>0.1</v>
      </c>
      <c r="F5" s="319">
        <v>0.2</v>
      </c>
      <c r="G5" s="319">
        <v>0.3</v>
      </c>
      <c r="H5" s="319">
        <v>0.4</v>
      </c>
      <c r="I5" s="319">
        <v>0.5</v>
      </c>
      <c r="J5" s="319">
        <v>0.6</v>
      </c>
      <c r="K5" s="319">
        <v>0.7</v>
      </c>
      <c r="L5" s="319">
        <v>0.8</v>
      </c>
      <c r="M5" s="319">
        <v>0.9</v>
      </c>
      <c r="N5" s="319">
        <v>0.99</v>
      </c>
      <c r="P5" s="48" t="s">
        <v>370</v>
      </c>
      <c r="Q5" s="48" t="s">
        <v>371</v>
      </c>
      <c r="R5" s="36" t="s">
        <v>184</v>
      </c>
      <c r="S5" s="48" t="s">
        <v>372</v>
      </c>
    </row>
    <row r="6" spans="1:19" s="311" customFormat="1" ht="19.5" customHeight="1" x14ac:dyDescent="0.25">
      <c r="B6" s="325">
        <v>30</v>
      </c>
      <c r="C6" s="326">
        <v>14</v>
      </c>
      <c r="E6" s="328">
        <f t="shared" ref="E6:N21" si="0">_xlfn.NORM.INV(E$26,$C6,10%*$C6)</f>
        <v>12.20582780823756</v>
      </c>
      <c r="F6" s="328">
        <f t="shared" si="0"/>
        <v>12.82173027299792</v>
      </c>
      <c r="G6" s="328">
        <f t="shared" si="0"/>
        <v>13.265839282208743</v>
      </c>
      <c r="H6" s="327">
        <f t="shared" si="0"/>
        <v>13.64531405560988</v>
      </c>
      <c r="I6" s="327">
        <f t="shared" si="0"/>
        <v>14</v>
      </c>
      <c r="J6" s="327">
        <f t="shared" si="0"/>
        <v>14.35468594439012</v>
      </c>
      <c r="K6" s="327">
        <f t="shared" si="0"/>
        <v>14.734160717791257</v>
      </c>
      <c r="L6" s="328">
        <f t="shared" si="0"/>
        <v>15.17826972700208</v>
      </c>
      <c r="M6" s="327">
        <f t="shared" si="0"/>
        <v>15.79417219176244</v>
      </c>
      <c r="N6" s="328">
        <f t="shared" si="0"/>
        <v>17.256887023657178</v>
      </c>
      <c r="P6" s="329">
        <f>COUNTIFS($E6:$N6,"&gt;"&amp;80)*0.1*75%</f>
        <v>0</v>
      </c>
      <c r="Q6" s="255">
        <f t="shared" ref="Q6:S23" si="1">(1-$P6)*Q$3</f>
        <v>0.25</v>
      </c>
      <c r="R6" s="255">
        <f t="shared" si="1"/>
        <v>0</v>
      </c>
      <c r="S6" s="255">
        <f t="shared" si="1"/>
        <v>0.75</v>
      </c>
    </row>
    <row r="7" spans="1:19" s="311" customFormat="1" ht="19.5" customHeight="1" x14ac:dyDescent="0.25">
      <c r="B7" s="333">
        <v>36</v>
      </c>
      <c r="C7" s="334">
        <v>22</v>
      </c>
      <c r="E7" s="328">
        <f>_xlfn.NORM.INV(E$26,$C7,10%*$C7)</f>
        <v>19.180586555801877</v>
      </c>
      <c r="F7" s="328">
        <f t="shared" si="0"/>
        <v>20.148433286139589</v>
      </c>
      <c r="G7" s="328">
        <f t="shared" si="0"/>
        <v>20.84631887204231</v>
      </c>
      <c r="H7" s="327">
        <f t="shared" si="0"/>
        <v>21.442636373101241</v>
      </c>
      <c r="I7" s="327">
        <f t="shared" si="0"/>
        <v>22</v>
      </c>
      <c r="J7" s="327">
        <f t="shared" si="0"/>
        <v>22.557363626898759</v>
      </c>
      <c r="K7" s="327">
        <f t="shared" si="0"/>
        <v>23.15368112795769</v>
      </c>
      <c r="L7" s="328">
        <f t="shared" si="0"/>
        <v>23.851566713860414</v>
      </c>
      <c r="M7" s="327">
        <f t="shared" si="0"/>
        <v>24.819413444198123</v>
      </c>
      <c r="N7" s="328">
        <f t="shared" si="0"/>
        <v>27.117965322889852</v>
      </c>
      <c r="P7" s="329">
        <f t="shared" ref="P7:P23" si="2">COUNTIFS($E7:$N7,"&gt;"&amp;80)*0.1*75%</f>
        <v>0</v>
      </c>
      <c r="Q7" s="255">
        <f t="shared" si="1"/>
        <v>0.25</v>
      </c>
      <c r="R7" s="255">
        <f t="shared" si="1"/>
        <v>0</v>
      </c>
      <c r="S7" s="255">
        <f t="shared" si="1"/>
        <v>0.75</v>
      </c>
    </row>
    <row r="8" spans="1:19" s="311" customFormat="1" ht="19.5" customHeight="1" x14ac:dyDescent="0.25">
      <c r="B8" s="333">
        <v>42</v>
      </c>
      <c r="C8" s="334">
        <v>29</v>
      </c>
      <c r="E8" s="328">
        <f t="shared" ref="E8:N23" si="3">_xlfn.NORM.INV(E$26,$C8,10%*$C8)</f>
        <v>25.283500459920656</v>
      </c>
      <c r="F8" s="328">
        <f t="shared" si="0"/>
        <v>26.559298422638548</v>
      </c>
      <c r="G8" s="328">
        <f t="shared" si="0"/>
        <v>27.479238513146683</v>
      </c>
      <c r="H8" s="327">
        <f t="shared" si="0"/>
        <v>28.265293400906181</v>
      </c>
      <c r="I8" s="327">
        <f t="shared" si="0"/>
        <v>29</v>
      </c>
      <c r="J8" s="327">
        <f t="shared" si="0"/>
        <v>29.734706599093819</v>
      </c>
      <c r="K8" s="327">
        <f t="shared" si="0"/>
        <v>30.520761486853317</v>
      </c>
      <c r="L8" s="328">
        <f t="shared" si="0"/>
        <v>31.440701577361452</v>
      </c>
      <c r="M8" s="327">
        <f t="shared" si="0"/>
        <v>32.71649954007934</v>
      </c>
      <c r="N8" s="328">
        <f t="shared" si="0"/>
        <v>35.746408834718437</v>
      </c>
      <c r="P8" s="329">
        <f t="shared" si="2"/>
        <v>0</v>
      </c>
      <c r="Q8" s="255">
        <f t="shared" si="1"/>
        <v>0.25</v>
      </c>
      <c r="R8" s="255">
        <f t="shared" si="1"/>
        <v>0</v>
      </c>
      <c r="S8" s="255">
        <f t="shared" si="1"/>
        <v>0.75</v>
      </c>
    </row>
    <row r="9" spans="1:19" s="311" customFormat="1" ht="19.5" customHeight="1" x14ac:dyDescent="0.25">
      <c r="B9" s="333">
        <v>48</v>
      </c>
      <c r="C9" s="334">
        <v>37</v>
      </c>
      <c r="E9" s="328">
        <f t="shared" si="3"/>
        <v>32.258259207484976</v>
      </c>
      <c r="F9" s="328">
        <f t="shared" si="0"/>
        <v>33.886001435780216</v>
      </c>
      <c r="G9" s="328">
        <f t="shared" si="0"/>
        <v>35.059718102980248</v>
      </c>
      <c r="H9" s="327">
        <f t="shared" si="0"/>
        <v>36.062615718397538</v>
      </c>
      <c r="I9" s="327">
        <f t="shared" si="0"/>
        <v>37</v>
      </c>
      <c r="J9" s="327">
        <f t="shared" si="0"/>
        <v>37.937384281602462</v>
      </c>
      <c r="K9" s="327">
        <f t="shared" si="0"/>
        <v>38.940281897019752</v>
      </c>
      <c r="L9" s="328">
        <f t="shared" si="0"/>
        <v>40.113998564219784</v>
      </c>
      <c r="M9" s="327">
        <f t="shared" si="0"/>
        <v>41.741740792515024</v>
      </c>
      <c r="N9" s="328">
        <f t="shared" si="0"/>
        <v>45.607487133951111</v>
      </c>
      <c r="P9" s="329">
        <f t="shared" si="2"/>
        <v>0</v>
      </c>
      <c r="Q9" s="255">
        <f t="shared" si="1"/>
        <v>0.25</v>
      </c>
      <c r="R9" s="255">
        <f t="shared" si="1"/>
        <v>0</v>
      </c>
      <c r="S9" s="255">
        <f t="shared" si="1"/>
        <v>0.75</v>
      </c>
    </row>
    <row r="10" spans="1:19" s="311" customFormat="1" ht="19.5" customHeight="1" x14ac:dyDescent="0.25">
      <c r="B10" s="333">
        <v>54</v>
      </c>
      <c r="C10" s="334">
        <v>44</v>
      </c>
      <c r="E10" s="328">
        <f t="shared" si="3"/>
        <v>38.361173111603755</v>
      </c>
      <c r="F10" s="328">
        <f t="shared" si="0"/>
        <v>40.296866572279178</v>
      </c>
      <c r="G10" s="328">
        <f t="shared" si="0"/>
        <v>41.692637744084621</v>
      </c>
      <c r="H10" s="327">
        <f t="shared" si="0"/>
        <v>42.885272746202482</v>
      </c>
      <c r="I10" s="327">
        <f t="shared" si="0"/>
        <v>44</v>
      </c>
      <c r="J10" s="327">
        <f t="shared" si="0"/>
        <v>45.114727253797518</v>
      </c>
      <c r="K10" s="327">
        <f t="shared" si="0"/>
        <v>46.307362255915379</v>
      </c>
      <c r="L10" s="328">
        <f t="shared" si="0"/>
        <v>47.703133427720829</v>
      </c>
      <c r="M10" s="327">
        <f t="shared" si="0"/>
        <v>49.638826888396245</v>
      </c>
      <c r="N10" s="328">
        <f t="shared" si="0"/>
        <v>54.235930645779703</v>
      </c>
      <c r="P10" s="329">
        <f t="shared" si="2"/>
        <v>0</v>
      </c>
      <c r="Q10" s="255">
        <f t="shared" si="1"/>
        <v>0.25</v>
      </c>
      <c r="R10" s="255">
        <f t="shared" si="1"/>
        <v>0</v>
      </c>
      <c r="S10" s="255">
        <f t="shared" si="1"/>
        <v>0.75</v>
      </c>
    </row>
    <row r="11" spans="1:19" s="311" customFormat="1" ht="19.5" customHeight="1" x14ac:dyDescent="0.25">
      <c r="B11" s="333">
        <v>60</v>
      </c>
      <c r="C11" s="334">
        <v>51</v>
      </c>
      <c r="E11" s="328">
        <f t="shared" si="3"/>
        <v>44.464087015722534</v>
      </c>
      <c r="F11" s="328">
        <f t="shared" si="0"/>
        <v>46.707731708778134</v>
      </c>
      <c r="G11" s="328">
        <f t="shared" si="0"/>
        <v>48.325557385188993</v>
      </c>
      <c r="H11" s="327">
        <f t="shared" si="0"/>
        <v>49.707929774007418</v>
      </c>
      <c r="I11" s="327">
        <f t="shared" si="0"/>
        <v>51</v>
      </c>
      <c r="J11" s="327">
        <f t="shared" si="0"/>
        <v>52.292070225992582</v>
      </c>
      <c r="K11" s="327">
        <f t="shared" si="0"/>
        <v>53.674442614811007</v>
      </c>
      <c r="L11" s="328">
        <f t="shared" si="0"/>
        <v>55.292268291221866</v>
      </c>
      <c r="M11" s="327">
        <f t="shared" si="0"/>
        <v>57.535912984277466</v>
      </c>
      <c r="N11" s="328">
        <f t="shared" si="0"/>
        <v>62.864374157608289</v>
      </c>
      <c r="P11" s="329">
        <f t="shared" si="2"/>
        <v>0</v>
      </c>
      <c r="Q11" s="255">
        <f t="shared" si="1"/>
        <v>0.25</v>
      </c>
      <c r="R11" s="255">
        <f t="shared" si="1"/>
        <v>0</v>
      </c>
      <c r="S11" s="255">
        <f t="shared" si="1"/>
        <v>0.75</v>
      </c>
    </row>
    <row r="12" spans="1:19" s="311" customFormat="1" ht="19.5" customHeight="1" x14ac:dyDescent="0.25">
      <c r="B12" s="333">
        <v>66</v>
      </c>
      <c r="C12" s="334">
        <v>58</v>
      </c>
      <c r="E12" s="328">
        <f t="shared" si="3"/>
        <v>50.567000919841313</v>
      </c>
      <c r="F12" s="328">
        <f t="shared" si="0"/>
        <v>53.118596845277096</v>
      </c>
      <c r="G12" s="328">
        <f t="shared" si="0"/>
        <v>54.958477026293366</v>
      </c>
      <c r="H12" s="327">
        <f t="shared" si="0"/>
        <v>56.530586801812362</v>
      </c>
      <c r="I12" s="327">
        <f t="shared" si="0"/>
        <v>58</v>
      </c>
      <c r="J12" s="327">
        <f t="shared" si="0"/>
        <v>59.469413198187638</v>
      </c>
      <c r="K12" s="327">
        <f t="shared" si="0"/>
        <v>61.041522973706634</v>
      </c>
      <c r="L12" s="328">
        <f t="shared" si="0"/>
        <v>62.881403154722904</v>
      </c>
      <c r="M12" s="327">
        <f t="shared" si="0"/>
        <v>65.43299908015868</v>
      </c>
      <c r="N12" s="328">
        <f t="shared" si="0"/>
        <v>71.492817669436874</v>
      </c>
      <c r="P12" s="329">
        <f t="shared" si="2"/>
        <v>0</v>
      </c>
      <c r="Q12" s="255">
        <f t="shared" si="1"/>
        <v>0.25</v>
      </c>
      <c r="R12" s="255">
        <f t="shared" si="1"/>
        <v>0</v>
      </c>
      <c r="S12" s="255">
        <f t="shared" si="1"/>
        <v>0.75</v>
      </c>
    </row>
    <row r="13" spans="1:19" s="311" customFormat="1" ht="19.5" customHeight="1" x14ac:dyDescent="0.25">
      <c r="B13" s="333">
        <v>72</v>
      </c>
      <c r="C13" s="334">
        <v>65</v>
      </c>
      <c r="E13" s="328">
        <f t="shared" si="3"/>
        <v>56.669914823960099</v>
      </c>
      <c r="F13" s="328">
        <f t="shared" si="0"/>
        <v>59.529461981776052</v>
      </c>
      <c r="G13" s="328">
        <f t="shared" si="0"/>
        <v>61.591396667397731</v>
      </c>
      <c r="H13" s="327">
        <f t="shared" si="0"/>
        <v>63.353243829617298</v>
      </c>
      <c r="I13" s="327">
        <f t="shared" si="0"/>
        <v>65</v>
      </c>
      <c r="J13" s="327">
        <f t="shared" si="0"/>
        <v>66.646756170382702</v>
      </c>
      <c r="K13" s="327">
        <f t="shared" si="0"/>
        <v>68.408603332602269</v>
      </c>
      <c r="L13" s="328">
        <f t="shared" si="0"/>
        <v>70.470538018223948</v>
      </c>
      <c r="M13" s="327">
        <f t="shared" si="0"/>
        <v>73.330085176039901</v>
      </c>
      <c r="N13" s="328">
        <f t="shared" si="0"/>
        <v>80.121261181265467</v>
      </c>
      <c r="P13" s="329">
        <f t="shared" si="2"/>
        <v>7.5000000000000011E-2</v>
      </c>
      <c r="Q13" s="255">
        <f t="shared" si="1"/>
        <v>0.23125000000000001</v>
      </c>
      <c r="R13" s="255">
        <f t="shared" si="1"/>
        <v>0</v>
      </c>
      <c r="S13" s="255">
        <f t="shared" si="1"/>
        <v>0.69375000000000009</v>
      </c>
    </row>
    <row r="14" spans="1:19" s="311" customFormat="1" ht="19.5" customHeight="1" x14ac:dyDescent="0.25">
      <c r="B14" s="333">
        <v>78</v>
      </c>
      <c r="C14" s="334">
        <v>72</v>
      </c>
      <c r="E14" s="328">
        <f t="shared" si="3"/>
        <v>62.772828728078878</v>
      </c>
      <c r="F14" s="328">
        <f t="shared" si="0"/>
        <v>65.940327118275022</v>
      </c>
      <c r="G14" s="328">
        <f t="shared" si="0"/>
        <v>68.224316308502111</v>
      </c>
      <c r="H14" s="327">
        <f t="shared" si="0"/>
        <v>70.175900857422235</v>
      </c>
      <c r="I14" s="327">
        <f t="shared" si="0"/>
        <v>72</v>
      </c>
      <c r="J14" s="327">
        <f t="shared" si="0"/>
        <v>73.824099142577765</v>
      </c>
      <c r="K14" s="327">
        <f t="shared" si="0"/>
        <v>75.775683691497889</v>
      </c>
      <c r="L14" s="328">
        <f t="shared" si="0"/>
        <v>78.059672881724993</v>
      </c>
      <c r="M14" s="327">
        <f t="shared" si="0"/>
        <v>81.227171271921122</v>
      </c>
      <c r="N14" s="328">
        <f t="shared" si="0"/>
        <v>88.74970469309406</v>
      </c>
      <c r="P14" s="329">
        <f t="shared" si="2"/>
        <v>0.15000000000000002</v>
      </c>
      <c r="Q14" s="255">
        <f t="shared" si="1"/>
        <v>0.21249999999999999</v>
      </c>
      <c r="R14" s="255">
        <f t="shared" si="1"/>
        <v>0</v>
      </c>
      <c r="S14" s="255">
        <f t="shared" si="1"/>
        <v>0.63749999999999996</v>
      </c>
    </row>
    <row r="15" spans="1:19" s="311" customFormat="1" ht="19.5" customHeight="1" x14ac:dyDescent="0.25">
      <c r="B15" s="333">
        <v>84</v>
      </c>
      <c r="C15" s="334">
        <v>79</v>
      </c>
      <c r="E15" s="328">
        <f t="shared" si="3"/>
        <v>68.875742632197657</v>
      </c>
      <c r="F15" s="328">
        <f t="shared" si="0"/>
        <v>72.351192254773977</v>
      </c>
      <c r="G15" s="328">
        <f t="shared" si="0"/>
        <v>74.857235949606476</v>
      </c>
      <c r="H15" s="327">
        <f t="shared" si="0"/>
        <v>76.998557885227186</v>
      </c>
      <c r="I15" s="327">
        <f t="shared" si="0"/>
        <v>79</v>
      </c>
      <c r="J15" s="327">
        <f t="shared" si="0"/>
        <v>81.001442114772814</v>
      </c>
      <c r="K15" s="327">
        <f t="shared" si="0"/>
        <v>83.142764050393524</v>
      </c>
      <c r="L15" s="328">
        <f t="shared" si="0"/>
        <v>85.648807745226023</v>
      </c>
      <c r="M15" s="327">
        <f t="shared" si="0"/>
        <v>89.124257367802343</v>
      </c>
      <c r="N15" s="328">
        <f t="shared" si="0"/>
        <v>97.378148204922638</v>
      </c>
      <c r="P15" s="329">
        <f t="shared" si="2"/>
        <v>0.375</v>
      </c>
      <c r="Q15" s="255">
        <f t="shared" si="1"/>
        <v>0.15625</v>
      </c>
      <c r="R15" s="255">
        <f t="shared" si="1"/>
        <v>0</v>
      </c>
      <c r="S15" s="255">
        <f t="shared" si="1"/>
        <v>0.46875</v>
      </c>
    </row>
    <row r="16" spans="1:19" s="311" customFormat="1" ht="19.5" customHeight="1" x14ac:dyDescent="0.25">
      <c r="B16" s="333">
        <v>90</v>
      </c>
      <c r="C16" s="334">
        <v>86</v>
      </c>
      <c r="E16" s="328">
        <f t="shared" si="3"/>
        <v>74.978656536316436</v>
      </c>
      <c r="F16" s="328">
        <f t="shared" si="0"/>
        <v>78.762057391272933</v>
      </c>
      <c r="G16" s="328">
        <f t="shared" si="0"/>
        <v>81.490155590710856</v>
      </c>
      <c r="H16" s="327">
        <f t="shared" si="0"/>
        <v>83.821214913032122</v>
      </c>
      <c r="I16" s="327">
        <f t="shared" si="0"/>
        <v>86</v>
      </c>
      <c r="J16" s="327">
        <f t="shared" si="0"/>
        <v>88.178785086967878</v>
      </c>
      <c r="K16" s="327">
        <f t="shared" si="0"/>
        <v>90.509844409289144</v>
      </c>
      <c r="L16" s="328">
        <f t="shared" si="0"/>
        <v>93.237942608727067</v>
      </c>
      <c r="M16" s="327">
        <f t="shared" si="0"/>
        <v>97.021343463683564</v>
      </c>
      <c r="N16" s="328">
        <f t="shared" si="0"/>
        <v>106.00659171675123</v>
      </c>
      <c r="P16" s="329">
        <f t="shared" si="2"/>
        <v>0.60000000000000009</v>
      </c>
      <c r="Q16" s="255">
        <f t="shared" si="1"/>
        <v>9.9999999999999978E-2</v>
      </c>
      <c r="R16" s="255">
        <f t="shared" si="1"/>
        <v>0</v>
      </c>
      <c r="S16" s="255">
        <f t="shared" si="1"/>
        <v>0.29999999999999993</v>
      </c>
    </row>
    <row r="17" spans="2:19" s="311" customFormat="1" ht="19.5" customHeight="1" x14ac:dyDescent="0.25">
      <c r="B17" s="333">
        <v>98</v>
      </c>
      <c r="C17" s="334">
        <v>95</v>
      </c>
      <c r="E17" s="328">
        <f t="shared" si="3"/>
        <v>82.825260127326288</v>
      </c>
      <c r="F17" s="328">
        <f t="shared" si="0"/>
        <v>87.004598281057312</v>
      </c>
      <c r="G17" s="328">
        <f t="shared" si="0"/>
        <v>90.018195129273607</v>
      </c>
      <c r="H17" s="327">
        <f t="shared" si="0"/>
        <v>92.5932025202099</v>
      </c>
      <c r="I17" s="327">
        <f t="shared" si="0"/>
        <v>95</v>
      </c>
      <c r="J17" s="327">
        <f t="shared" si="0"/>
        <v>97.4067974797901</v>
      </c>
      <c r="K17" s="327">
        <f t="shared" si="0"/>
        <v>99.981804870726393</v>
      </c>
      <c r="L17" s="328">
        <f t="shared" si="0"/>
        <v>102.99540171894269</v>
      </c>
      <c r="M17" s="327">
        <f t="shared" si="0"/>
        <v>107.17473987267371</v>
      </c>
      <c r="N17" s="328">
        <f t="shared" si="0"/>
        <v>117.10030480338798</v>
      </c>
      <c r="P17" s="329">
        <f t="shared" si="2"/>
        <v>0.75</v>
      </c>
      <c r="Q17" s="255">
        <f t="shared" si="1"/>
        <v>6.25E-2</v>
      </c>
      <c r="R17" s="255">
        <f t="shared" si="1"/>
        <v>0</v>
      </c>
      <c r="S17" s="255">
        <f t="shared" si="1"/>
        <v>0.1875</v>
      </c>
    </row>
    <row r="18" spans="2:19" s="311" customFormat="1" ht="19.5" customHeight="1" x14ac:dyDescent="0.25">
      <c r="B18" s="333">
        <v>106</v>
      </c>
      <c r="C18" s="334">
        <v>104</v>
      </c>
      <c r="E18" s="328">
        <f t="shared" si="3"/>
        <v>90.671863718336155</v>
      </c>
      <c r="F18" s="328">
        <f t="shared" si="0"/>
        <v>95.247139170841692</v>
      </c>
      <c r="G18" s="328">
        <f t="shared" si="0"/>
        <v>98.546234667836373</v>
      </c>
      <c r="H18" s="327">
        <f t="shared" si="0"/>
        <v>101.36519012738768</v>
      </c>
      <c r="I18" s="327">
        <f t="shared" si="0"/>
        <v>104</v>
      </c>
      <c r="J18" s="327">
        <f t="shared" si="0"/>
        <v>106.63480987261232</v>
      </c>
      <c r="K18" s="327">
        <f t="shared" si="0"/>
        <v>109.45376533216363</v>
      </c>
      <c r="L18" s="328">
        <f t="shared" si="0"/>
        <v>112.75286082915831</v>
      </c>
      <c r="M18" s="327">
        <f t="shared" si="0"/>
        <v>117.32813628166384</v>
      </c>
      <c r="N18" s="328">
        <f t="shared" si="0"/>
        <v>128.19401789002475</v>
      </c>
      <c r="P18" s="329">
        <f t="shared" si="2"/>
        <v>0.75</v>
      </c>
      <c r="Q18" s="255">
        <f t="shared" si="1"/>
        <v>6.25E-2</v>
      </c>
      <c r="R18" s="255">
        <f t="shared" si="1"/>
        <v>0</v>
      </c>
      <c r="S18" s="255">
        <f t="shared" si="1"/>
        <v>0.1875</v>
      </c>
    </row>
    <row r="19" spans="2:19" s="311" customFormat="1" ht="19.5" customHeight="1" x14ac:dyDescent="0.25">
      <c r="B19" s="333">
        <v>114</v>
      </c>
      <c r="C19" s="334">
        <v>113</v>
      </c>
      <c r="E19" s="328">
        <f t="shared" si="3"/>
        <v>98.518467309346008</v>
      </c>
      <c r="F19" s="328">
        <f t="shared" si="0"/>
        <v>103.48968006062607</v>
      </c>
      <c r="G19" s="328">
        <f t="shared" si="0"/>
        <v>107.07427420639914</v>
      </c>
      <c r="H19" s="327">
        <f t="shared" si="0"/>
        <v>110.13717773456546</v>
      </c>
      <c r="I19" s="327">
        <f t="shared" si="0"/>
        <v>113</v>
      </c>
      <c r="J19" s="327">
        <f t="shared" si="0"/>
        <v>115.86282226543454</v>
      </c>
      <c r="K19" s="327">
        <f t="shared" si="0"/>
        <v>118.92572579360086</v>
      </c>
      <c r="L19" s="328">
        <f t="shared" si="0"/>
        <v>122.51031993937394</v>
      </c>
      <c r="M19" s="327">
        <f t="shared" si="0"/>
        <v>127.48153269065399</v>
      </c>
      <c r="N19" s="328">
        <f t="shared" si="0"/>
        <v>139.28773097666149</v>
      </c>
      <c r="P19" s="329">
        <f t="shared" si="2"/>
        <v>0.75</v>
      </c>
      <c r="Q19" s="255">
        <f t="shared" si="1"/>
        <v>6.25E-2</v>
      </c>
      <c r="R19" s="255">
        <f t="shared" si="1"/>
        <v>0</v>
      </c>
      <c r="S19" s="255">
        <f t="shared" si="1"/>
        <v>0.1875</v>
      </c>
    </row>
    <row r="20" spans="2:19" s="311" customFormat="1" ht="19.5" customHeight="1" x14ac:dyDescent="0.25">
      <c r="B20" s="333">
        <v>122</v>
      </c>
      <c r="C20" s="334">
        <v>122</v>
      </c>
      <c r="E20" s="328">
        <f t="shared" si="3"/>
        <v>106.36507090035587</v>
      </c>
      <c r="F20" s="328">
        <f t="shared" si="0"/>
        <v>111.73222095041044</v>
      </c>
      <c r="G20" s="328">
        <f t="shared" si="0"/>
        <v>115.6023137449619</v>
      </c>
      <c r="H20" s="327">
        <f t="shared" si="0"/>
        <v>118.90916534174325</v>
      </c>
      <c r="I20" s="327">
        <f t="shared" si="0"/>
        <v>122</v>
      </c>
      <c r="J20" s="327">
        <f t="shared" si="0"/>
        <v>125.09083465825675</v>
      </c>
      <c r="K20" s="327">
        <f t="shared" si="0"/>
        <v>128.39768625503811</v>
      </c>
      <c r="L20" s="328">
        <f t="shared" si="0"/>
        <v>132.26777904958956</v>
      </c>
      <c r="M20" s="327">
        <f t="shared" si="0"/>
        <v>137.63492909964413</v>
      </c>
      <c r="N20" s="328">
        <f t="shared" si="0"/>
        <v>150.38144406329826</v>
      </c>
      <c r="P20" s="329">
        <f t="shared" si="2"/>
        <v>0.75</v>
      </c>
      <c r="Q20" s="255">
        <f t="shared" si="1"/>
        <v>6.25E-2</v>
      </c>
      <c r="R20" s="255">
        <f t="shared" si="1"/>
        <v>0</v>
      </c>
      <c r="S20" s="255">
        <f t="shared" si="1"/>
        <v>0.1875</v>
      </c>
    </row>
    <row r="21" spans="2:19" s="311" customFormat="1" ht="19.5" customHeight="1" x14ac:dyDescent="0.25">
      <c r="B21" s="333">
        <v>130</v>
      </c>
      <c r="C21" s="334">
        <v>130</v>
      </c>
      <c r="E21" s="328">
        <f t="shared" si="3"/>
        <v>113.3398296479202</v>
      </c>
      <c r="F21" s="328">
        <f t="shared" si="0"/>
        <v>119.0589239635521</v>
      </c>
      <c r="G21" s="328">
        <f t="shared" si="0"/>
        <v>123.18279333479546</v>
      </c>
      <c r="H21" s="327">
        <f t="shared" si="0"/>
        <v>126.7064876592346</v>
      </c>
      <c r="I21" s="327">
        <f t="shared" si="0"/>
        <v>130</v>
      </c>
      <c r="J21" s="327">
        <f t="shared" si="0"/>
        <v>133.2935123407654</v>
      </c>
      <c r="K21" s="327">
        <f t="shared" si="0"/>
        <v>136.81720666520454</v>
      </c>
      <c r="L21" s="328">
        <f t="shared" si="0"/>
        <v>140.9410760364479</v>
      </c>
      <c r="M21" s="327">
        <f t="shared" si="0"/>
        <v>146.6601703520798</v>
      </c>
      <c r="N21" s="328">
        <f t="shared" si="0"/>
        <v>160.24252236253093</v>
      </c>
      <c r="P21" s="329">
        <f t="shared" si="2"/>
        <v>0.75</v>
      </c>
      <c r="Q21" s="255">
        <f t="shared" si="1"/>
        <v>6.25E-2</v>
      </c>
      <c r="R21" s="255">
        <f t="shared" si="1"/>
        <v>0</v>
      </c>
      <c r="S21" s="255">
        <f t="shared" si="1"/>
        <v>0.1875</v>
      </c>
    </row>
    <row r="22" spans="2:19" s="311" customFormat="1" ht="19.5" customHeight="1" x14ac:dyDescent="0.25">
      <c r="B22" s="333">
        <v>140</v>
      </c>
      <c r="C22" s="334">
        <v>141</v>
      </c>
      <c r="E22" s="328">
        <f t="shared" si="3"/>
        <v>122.93012292582114</v>
      </c>
      <c r="F22" s="328">
        <f t="shared" si="3"/>
        <v>129.13314060662191</v>
      </c>
      <c r="G22" s="328">
        <f t="shared" si="3"/>
        <v>133.60595277081663</v>
      </c>
      <c r="H22" s="327">
        <f t="shared" si="3"/>
        <v>137.42780584578523</v>
      </c>
      <c r="I22" s="327">
        <f t="shared" si="3"/>
        <v>141</v>
      </c>
      <c r="J22" s="327">
        <f t="shared" si="3"/>
        <v>144.57219415421477</v>
      </c>
      <c r="K22" s="327">
        <f t="shared" si="3"/>
        <v>148.39404722918337</v>
      </c>
      <c r="L22" s="328">
        <f t="shared" si="3"/>
        <v>152.86685939337809</v>
      </c>
      <c r="M22" s="327">
        <f t="shared" si="3"/>
        <v>159.06987707417886</v>
      </c>
      <c r="N22" s="328">
        <f t="shared" si="3"/>
        <v>173.80150502397586</v>
      </c>
      <c r="P22" s="329">
        <f t="shared" si="2"/>
        <v>0.75</v>
      </c>
      <c r="Q22" s="255">
        <f t="shared" si="1"/>
        <v>6.25E-2</v>
      </c>
      <c r="R22" s="255">
        <f t="shared" si="1"/>
        <v>0</v>
      </c>
      <c r="S22" s="255">
        <f t="shared" si="1"/>
        <v>0.1875</v>
      </c>
    </row>
    <row r="23" spans="2:19" s="311" customFormat="1" ht="19.5" customHeight="1" x14ac:dyDescent="0.25">
      <c r="B23" s="340">
        <v>150</v>
      </c>
      <c r="C23" s="341">
        <v>152</v>
      </c>
      <c r="E23" s="328">
        <f t="shared" si="3"/>
        <v>132.52041620372208</v>
      </c>
      <c r="F23" s="328">
        <f t="shared" si="3"/>
        <v>139.20735724969171</v>
      </c>
      <c r="G23" s="328">
        <f t="shared" si="3"/>
        <v>144.02911220683777</v>
      </c>
      <c r="H23" s="327">
        <f t="shared" si="3"/>
        <v>148.14912403233583</v>
      </c>
      <c r="I23" s="327">
        <f t="shared" si="3"/>
        <v>152</v>
      </c>
      <c r="J23" s="327">
        <f t="shared" si="3"/>
        <v>155.85087596766417</v>
      </c>
      <c r="K23" s="327">
        <f t="shared" si="3"/>
        <v>159.97088779316223</v>
      </c>
      <c r="L23" s="328">
        <f t="shared" si="3"/>
        <v>164.79264275030832</v>
      </c>
      <c r="M23" s="327">
        <f t="shared" si="3"/>
        <v>171.47958379627792</v>
      </c>
      <c r="N23" s="328">
        <f t="shared" si="3"/>
        <v>187.36048768542076</v>
      </c>
      <c r="P23" s="329">
        <f t="shared" si="2"/>
        <v>0.75</v>
      </c>
      <c r="Q23" s="255">
        <f t="shared" si="1"/>
        <v>6.25E-2</v>
      </c>
      <c r="R23" s="255">
        <f t="shared" si="1"/>
        <v>0</v>
      </c>
      <c r="S23" s="255">
        <f t="shared" si="1"/>
        <v>0.1875</v>
      </c>
    </row>
    <row r="24" spans="2:19" s="311" customFormat="1" ht="49.5" customHeight="1" x14ac:dyDescent="0.25"/>
    <row r="25" spans="2:19" s="311" customFormat="1" ht="60" customHeight="1" x14ac:dyDescent="0.25">
      <c r="B25" s="367" t="s">
        <v>360</v>
      </c>
      <c r="C25" s="367"/>
      <c r="D25" s="367"/>
      <c r="E25" s="367"/>
      <c r="F25" s="367"/>
      <c r="G25" s="367"/>
      <c r="H25" s="367"/>
      <c r="I25" s="367"/>
      <c r="J25" s="367"/>
      <c r="K25" s="367"/>
      <c r="L25" s="367"/>
      <c r="M25" s="367"/>
      <c r="N25" s="368"/>
      <c r="P25" s="366" t="s">
        <v>187</v>
      </c>
      <c r="Q25" s="366"/>
      <c r="R25" s="366"/>
      <c r="S25" s="366"/>
    </row>
    <row r="26" spans="2:19" s="311" customFormat="1" ht="60" customHeight="1" x14ac:dyDescent="0.25">
      <c r="B26" s="343" t="s">
        <v>180</v>
      </c>
      <c r="C26" s="344" t="s">
        <v>361</v>
      </c>
      <c r="E26" s="345">
        <v>0.1</v>
      </c>
      <c r="F26" s="345">
        <v>0.2</v>
      </c>
      <c r="G26" s="345">
        <v>0.3</v>
      </c>
      <c r="H26" s="345">
        <v>0.4</v>
      </c>
      <c r="I26" s="345">
        <v>0.5</v>
      </c>
      <c r="J26" s="345">
        <v>0.6</v>
      </c>
      <c r="K26" s="345">
        <v>0.7</v>
      </c>
      <c r="L26" s="345">
        <v>0.8</v>
      </c>
      <c r="M26" s="345">
        <v>0.9</v>
      </c>
      <c r="N26" s="345">
        <v>0.99</v>
      </c>
      <c r="P26" s="48" t="s">
        <v>370</v>
      </c>
      <c r="Q26" s="36" t="s">
        <v>181</v>
      </c>
      <c r="R26" s="36" t="s">
        <v>184</v>
      </c>
      <c r="S26" s="36" t="s">
        <v>182</v>
      </c>
    </row>
    <row r="27" spans="2:19" s="311" customFormat="1" ht="18" customHeight="1" x14ac:dyDescent="0.25">
      <c r="B27" s="325">
        <v>30</v>
      </c>
      <c r="C27" s="326">
        <v>14</v>
      </c>
      <c r="E27" s="328">
        <f>_xlfn.NORM.INV(E$26,$C27,10%*$C27)</f>
        <v>12.20582780823756</v>
      </c>
      <c r="F27" s="328">
        <f t="shared" ref="F27:N42" si="4">_xlfn.NORM.INV(F$26,$C27,10%*$C27)</f>
        <v>12.82173027299792</v>
      </c>
      <c r="G27" s="328">
        <f t="shared" si="4"/>
        <v>13.265839282208743</v>
      </c>
      <c r="H27" s="327">
        <f t="shared" si="4"/>
        <v>13.64531405560988</v>
      </c>
      <c r="I27" s="327">
        <f t="shared" si="4"/>
        <v>14</v>
      </c>
      <c r="J27" s="327">
        <f t="shared" si="4"/>
        <v>14.35468594439012</v>
      </c>
      <c r="K27" s="327">
        <f t="shared" si="4"/>
        <v>14.734160717791257</v>
      </c>
      <c r="L27" s="328">
        <f t="shared" si="4"/>
        <v>15.17826972700208</v>
      </c>
      <c r="M27" s="327">
        <f t="shared" si="4"/>
        <v>15.79417219176244</v>
      </c>
      <c r="N27" s="328">
        <f t="shared" si="4"/>
        <v>17.256887023657178</v>
      </c>
      <c r="P27" s="329">
        <f>COUNTIFS($E27:$N27,"&gt;"&amp;80)*0.1*75%</f>
        <v>0</v>
      </c>
      <c r="Q27" s="255">
        <f t="shared" ref="Q27:S44" si="5">(1-$P27)*Q$3</f>
        <v>0.25</v>
      </c>
      <c r="R27" s="255">
        <f t="shared" si="5"/>
        <v>0</v>
      </c>
      <c r="S27" s="255">
        <f t="shared" si="5"/>
        <v>0.75</v>
      </c>
    </row>
    <row r="28" spans="2:19" s="311" customFormat="1" ht="18" customHeight="1" x14ac:dyDescent="0.25">
      <c r="B28" s="333">
        <v>36</v>
      </c>
      <c r="C28" s="334">
        <v>22</v>
      </c>
      <c r="E28" s="328">
        <f t="shared" ref="E28:N43" si="6">_xlfn.NORM.INV(E$26,$C28,10%*$C28)</f>
        <v>19.180586555801877</v>
      </c>
      <c r="F28" s="328">
        <f t="shared" si="4"/>
        <v>20.148433286139589</v>
      </c>
      <c r="G28" s="328">
        <f t="shared" si="4"/>
        <v>20.84631887204231</v>
      </c>
      <c r="H28" s="327">
        <f t="shared" si="4"/>
        <v>21.442636373101241</v>
      </c>
      <c r="I28" s="327">
        <f t="shared" si="4"/>
        <v>22</v>
      </c>
      <c r="J28" s="327">
        <f t="shared" si="4"/>
        <v>22.557363626898759</v>
      </c>
      <c r="K28" s="327">
        <f t="shared" si="4"/>
        <v>23.15368112795769</v>
      </c>
      <c r="L28" s="328">
        <f t="shared" si="4"/>
        <v>23.851566713860414</v>
      </c>
      <c r="M28" s="327">
        <f t="shared" si="4"/>
        <v>24.819413444198123</v>
      </c>
      <c r="N28" s="328">
        <f t="shared" si="4"/>
        <v>27.117965322889852</v>
      </c>
      <c r="P28" s="329">
        <f t="shared" ref="P28:P44" si="7">COUNTIFS($E28:$N28,"&gt;"&amp;80)*0.1*75%</f>
        <v>0</v>
      </c>
      <c r="Q28" s="255">
        <f t="shared" si="5"/>
        <v>0.25</v>
      </c>
      <c r="R28" s="255">
        <f t="shared" si="5"/>
        <v>0</v>
      </c>
      <c r="S28" s="255">
        <f t="shared" si="5"/>
        <v>0.75</v>
      </c>
    </row>
    <row r="29" spans="2:19" s="311" customFormat="1" ht="18" customHeight="1" x14ac:dyDescent="0.25">
      <c r="B29" s="333">
        <v>42</v>
      </c>
      <c r="C29" s="334">
        <v>29</v>
      </c>
      <c r="E29" s="328">
        <f t="shared" si="6"/>
        <v>25.283500459920656</v>
      </c>
      <c r="F29" s="328">
        <f t="shared" si="4"/>
        <v>26.559298422638548</v>
      </c>
      <c r="G29" s="328">
        <f t="shared" si="4"/>
        <v>27.479238513146683</v>
      </c>
      <c r="H29" s="327">
        <f t="shared" si="4"/>
        <v>28.265293400906181</v>
      </c>
      <c r="I29" s="327">
        <f t="shared" si="4"/>
        <v>29</v>
      </c>
      <c r="J29" s="327">
        <f t="shared" si="4"/>
        <v>29.734706599093819</v>
      </c>
      <c r="K29" s="327">
        <f t="shared" si="4"/>
        <v>30.520761486853317</v>
      </c>
      <c r="L29" s="328">
        <f t="shared" si="4"/>
        <v>31.440701577361452</v>
      </c>
      <c r="M29" s="327">
        <f t="shared" si="4"/>
        <v>32.71649954007934</v>
      </c>
      <c r="N29" s="328">
        <f t="shared" si="4"/>
        <v>35.746408834718437</v>
      </c>
      <c r="P29" s="329">
        <f t="shared" si="7"/>
        <v>0</v>
      </c>
      <c r="Q29" s="255">
        <f t="shared" si="5"/>
        <v>0.25</v>
      </c>
      <c r="R29" s="255">
        <f t="shared" si="5"/>
        <v>0</v>
      </c>
      <c r="S29" s="255">
        <f t="shared" si="5"/>
        <v>0.75</v>
      </c>
    </row>
    <row r="30" spans="2:19" ht="18" customHeight="1" x14ac:dyDescent="0.25">
      <c r="B30" s="333">
        <v>48</v>
      </c>
      <c r="C30" s="334">
        <v>37</v>
      </c>
      <c r="E30" s="328">
        <f t="shared" si="6"/>
        <v>32.258259207484976</v>
      </c>
      <c r="F30" s="328">
        <f t="shared" si="4"/>
        <v>33.886001435780216</v>
      </c>
      <c r="G30" s="328">
        <f t="shared" si="4"/>
        <v>35.059718102980248</v>
      </c>
      <c r="H30" s="327">
        <f t="shared" si="4"/>
        <v>36.062615718397538</v>
      </c>
      <c r="I30" s="327">
        <f t="shared" si="4"/>
        <v>37</v>
      </c>
      <c r="J30" s="327">
        <f t="shared" si="4"/>
        <v>37.937384281602462</v>
      </c>
      <c r="K30" s="327">
        <f t="shared" si="4"/>
        <v>38.940281897019752</v>
      </c>
      <c r="L30" s="328">
        <f t="shared" si="4"/>
        <v>40.113998564219784</v>
      </c>
      <c r="M30" s="327">
        <f t="shared" si="4"/>
        <v>41.741740792515024</v>
      </c>
      <c r="N30" s="328">
        <f t="shared" si="4"/>
        <v>45.607487133951111</v>
      </c>
      <c r="P30" s="329">
        <f t="shared" si="7"/>
        <v>0</v>
      </c>
      <c r="Q30" s="255">
        <f t="shared" si="5"/>
        <v>0.25</v>
      </c>
      <c r="R30" s="255">
        <f t="shared" si="5"/>
        <v>0</v>
      </c>
      <c r="S30" s="255">
        <f t="shared" si="5"/>
        <v>0.75</v>
      </c>
    </row>
    <row r="31" spans="2:19" ht="18" customHeight="1" x14ac:dyDescent="0.25">
      <c r="B31" s="333">
        <v>54</v>
      </c>
      <c r="C31" s="334">
        <v>44</v>
      </c>
      <c r="E31" s="328">
        <f t="shared" si="6"/>
        <v>38.361173111603755</v>
      </c>
      <c r="F31" s="328">
        <f t="shared" si="4"/>
        <v>40.296866572279178</v>
      </c>
      <c r="G31" s="328">
        <f t="shared" si="4"/>
        <v>41.692637744084621</v>
      </c>
      <c r="H31" s="327">
        <f t="shared" si="4"/>
        <v>42.885272746202482</v>
      </c>
      <c r="I31" s="327">
        <f t="shared" si="4"/>
        <v>44</v>
      </c>
      <c r="J31" s="327">
        <f t="shared" si="4"/>
        <v>45.114727253797518</v>
      </c>
      <c r="K31" s="327">
        <f t="shared" si="4"/>
        <v>46.307362255915379</v>
      </c>
      <c r="L31" s="328">
        <f t="shared" si="4"/>
        <v>47.703133427720829</v>
      </c>
      <c r="M31" s="327">
        <f t="shared" si="4"/>
        <v>49.638826888396245</v>
      </c>
      <c r="N31" s="328">
        <f t="shared" si="4"/>
        <v>54.235930645779703</v>
      </c>
      <c r="P31" s="329">
        <f t="shared" si="7"/>
        <v>0</v>
      </c>
      <c r="Q31" s="255">
        <f t="shared" si="5"/>
        <v>0.25</v>
      </c>
      <c r="R31" s="255">
        <f t="shared" si="5"/>
        <v>0</v>
      </c>
      <c r="S31" s="255">
        <f t="shared" si="5"/>
        <v>0.75</v>
      </c>
    </row>
    <row r="32" spans="2:19" ht="18" customHeight="1" x14ac:dyDescent="0.25">
      <c r="B32" s="333">
        <v>60</v>
      </c>
      <c r="C32" s="334">
        <v>51</v>
      </c>
      <c r="E32" s="328">
        <f t="shared" si="6"/>
        <v>44.464087015722534</v>
      </c>
      <c r="F32" s="328">
        <f t="shared" si="4"/>
        <v>46.707731708778134</v>
      </c>
      <c r="G32" s="328">
        <f t="shared" si="4"/>
        <v>48.325557385188993</v>
      </c>
      <c r="H32" s="327">
        <f t="shared" si="4"/>
        <v>49.707929774007418</v>
      </c>
      <c r="I32" s="327">
        <f t="shared" si="4"/>
        <v>51</v>
      </c>
      <c r="J32" s="327">
        <f t="shared" si="4"/>
        <v>52.292070225992582</v>
      </c>
      <c r="K32" s="327">
        <f t="shared" si="4"/>
        <v>53.674442614811007</v>
      </c>
      <c r="L32" s="328">
        <f t="shared" si="4"/>
        <v>55.292268291221866</v>
      </c>
      <c r="M32" s="327">
        <f t="shared" si="4"/>
        <v>57.535912984277466</v>
      </c>
      <c r="N32" s="328">
        <f t="shared" si="4"/>
        <v>62.864374157608289</v>
      </c>
      <c r="P32" s="329">
        <f t="shared" si="7"/>
        <v>0</v>
      </c>
      <c r="Q32" s="255">
        <f t="shared" si="5"/>
        <v>0.25</v>
      </c>
      <c r="R32" s="255">
        <f t="shared" si="5"/>
        <v>0</v>
      </c>
      <c r="S32" s="255">
        <f t="shared" si="5"/>
        <v>0.75</v>
      </c>
    </row>
    <row r="33" spans="2:19" ht="18" customHeight="1" x14ac:dyDescent="0.25">
      <c r="B33" s="333">
        <v>66</v>
      </c>
      <c r="C33" s="334">
        <v>58</v>
      </c>
      <c r="E33" s="328">
        <f t="shared" si="6"/>
        <v>50.567000919841313</v>
      </c>
      <c r="F33" s="328">
        <f t="shared" si="4"/>
        <v>53.118596845277096</v>
      </c>
      <c r="G33" s="328">
        <f t="shared" si="4"/>
        <v>54.958477026293366</v>
      </c>
      <c r="H33" s="327">
        <f t="shared" si="4"/>
        <v>56.530586801812362</v>
      </c>
      <c r="I33" s="327">
        <f t="shared" si="4"/>
        <v>58</v>
      </c>
      <c r="J33" s="327">
        <f t="shared" si="4"/>
        <v>59.469413198187638</v>
      </c>
      <c r="K33" s="327">
        <f t="shared" si="4"/>
        <v>61.041522973706634</v>
      </c>
      <c r="L33" s="328">
        <f t="shared" si="4"/>
        <v>62.881403154722904</v>
      </c>
      <c r="M33" s="327">
        <f t="shared" si="4"/>
        <v>65.43299908015868</v>
      </c>
      <c r="N33" s="328">
        <f t="shared" si="4"/>
        <v>71.492817669436874</v>
      </c>
      <c r="P33" s="329">
        <f t="shared" si="7"/>
        <v>0</v>
      </c>
      <c r="Q33" s="255">
        <f t="shared" si="5"/>
        <v>0.25</v>
      </c>
      <c r="R33" s="255">
        <f t="shared" si="5"/>
        <v>0</v>
      </c>
      <c r="S33" s="255">
        <f t="shared" si="5"/>
        <v>0.75</v>
      </c>
    </row>
    <row r="34" spans="2:19" ht="18" customHeight="1" x14ac:dyDescent="0.25">
      <c r="B34" s="333">
        <v>72</v>
      </c>
      <c r="C34" s="334">
        <v>65</v>
      </c>
      <c r="E34" s="328">
        <f t="shared" si="6"/>
        <v>56.669914823960099</v>
      </c>
      <c r="F34" s="328">
        <f t="shared" si="4"/>
        <v>59.529461981776052</v>
      </c>
      <c r="G34" s="328">
        <f t="shared" si="4"/>
        <v>61.591396667397731</v>
      </c>
      <c r="H34" s="327">
        <f t="shared" si="4"/>
        <v>63.353243829617298</v>
      </c>
      <c r="I34" s="327">
        <f t="shared" si="4"/>
        <v>65</v>
      </c>
      <c r="J34" s="327">
        <f t="shared" si="4"/>
        <v>66.646756170382702</v>
      </c>
      <c r="K34" s="327">
        <f t="shared" si="4"/>
        <v>68.408603332602269</v>
      </c>
      <c r="L34" s="328">
        <f t="shared" si="4"/>
        <v>70.470538018223948</v>
      </c>
      <c r="M34" s="327">
        <f t="shared" si="4"/>
        <v>73.330085176039901</v>
      </c>
      <c r="N34" s="328">
        <f t="shared" si="4"/>
        <v>80.121261181265467</v>
      </c>
      <c r="P34" s="329">
        <f t="shared" si="7"/>
        <v>7.5000000000000011E-2</v>
      </c>
      <c r="Q34" s="255">
        <f t="shared" si="5"/>
        <v>0.23125000000000001</v>
      </c>
      <c r="R34" s="255">
        <f t="shared" si="5"/>
        <v>0</v>
      </c>
      <c r="S34" s="255">
        <f t="shared" si="5"/>
        <v>0.69375000000000009</v>
      </c>
    </row>
    <row r="35" spans="2:19" ht="18" customHeight="1" x14ac:dyDescent="0.25">
      <c r="B35" s="333">
        <v>78</v>
      </c>
      <c r="C35" s="334">
        <v>72</v>
      </c>
      <c r="E35" s="328">
        <f t="shared" si="6"/>
        <v>62.772828728078878</v>
      </c>
      <c r="F35" s="328">
        <f t="shared" si="4"/>
        <v>65.940327118275022</v>
      </c>
      <c r="G35" s="328">
        <f t="shared" si="4"/>
        <v>68.224316308502111</v>
      </c>
      <c r="H35" s="327">
        <f t="shared" si="4"/>
        <v>70.175900857422235</v>
      </c>
      <c r="I35" s="327">
        <f t="shared" si="4"/>
        <v>72</v>
      </c>
      <c r="J35" s="327">
        <f t="shared" si="4"/>
        <v>73.824099142577765</v>
      </c>
      <c r="K35" s="327">
        <f t="shared" si="4"/>
        <v>75.775683691497889</v>
      </c>
      <c r="L35" s="328">
        <f t="shared" si="4"/>
        <v>78.059672881724993</v>
      </c>
      <c r="M35" s="327">
        <f t="shared" si="4"/>
        <v>81.227171271921122</v>
      </c>
      <c r="N35" s="328">
        <f t="shared" si="4"/>
        <v>88.74970469309406</v>
      </c>
      <c r="P35" s="329">
        <f t="shared" si="7"/>
        <v>0.15000000000000002</v>
      </c>
      <c r="Q35" s="255">
        <f t="shared" si="5"/>
        <v>0.21249999999999999</v>
      </c>
      <c r="R35" s="255">
        <f t="shared" si="5"/>
        <v>0</v>
      </c>
      <c r="S35" s="255">
        <f t="shared" si="5"/>
        <v>0.63749999999999996</v>
      </c>
    </row>
    <row r="36" spans="2:19" ht="18" customHeight="1" x14ac:dyDescent="0.25">
      <c r="B36" s="333">
        <v>84</v>
      </c>
      <c r="C36" s="334">
        <v>79</v>
      </c>
      <c r="E36" s="328">
        <f t="shared" si="6"/>
        <v>68.875742632197657</v>
      </c>
      <c r="F36" s="328">
        <f t="shared" si="4"/>
        <v>72.351192254773977</v>
      </c>
      <c r="G36" s="328">
        <f t="shared" si="4"/>
        <v>74.857235949606476</v>
      </c>
      <c r="H36" s="327">
        <f t="shared" si="4"/>
        <v>76.998557885227186</v>
      </c>
      <c r="I36" s="327">
        <f t="shared" si="4"/>
        <v>79</v>
      </c>
      <c r="J36" s="327">
        <f t="shared" si="4"/>
        <v>81.001442114772814</v>
      </c>
      <c r="K36" s="327">
        <f t="shared" si="4"/>
        <v>83.142764050393524</v>
      </c>
      <c r="L36" s="328">
        <f t="shared" si="4"/>
        <v>85.648807745226023</v>
      </c>
      <c r="M36" s="327">
        <f t="shared" si="4"/>
        <v>89.124257367802343</v>
      </c>
      <c r="N36" s="328">
        <f t="shared" si="4"/>
        <v>97.378148204922638</v>
      </c>
      <c r="P36" s="329">
        <f t="shared" si="7"/>
        <v>0.375</v>
      </c>
      <c r="Q36" s="255">
        <f t="shared" si="5"/>
        <v>0.15625</v>
      </c>
      <c r="R36" s="255">
        <f t="shared" si="5"/>
        <v>0</v>
      </c>
      <c r="S36" s="255">
        <f t="shared" si="5"/>
        <v>0.46875</v>
      </c>
    </row>
    <row r="37" spans="2:19" ht="18" customHeight="1" x14ac:dyDescent="0.25">
      <c r="B37" s="333">
        <v>90</v>
      </c>
      <c r="C37" s="334">
        <v>86</v>
      </c>
      <c r="E37" s="328">
        <f t="shared" si="6"/>
        <v>74.978656536316436</v>
      </c>
      <c r="F37" s="328">
        <f t="shared" si="4"/>
        <v>78.762057391272933</v>
      </c>
      <c r="G37" s="328">
        <f t="shared" si="4"/>
        <v>81.490155590710856</v>
      </c>
      <c r="H37" s="327">
        <f t="shared" si="4"/>
        <v>83.821214913032122</v>
      </c>
      <c r="I37" s="327">
        <f t="shared" si="4"/>
        <v>86</v>
      </c>
      <c r="J37" s="327">
        <f t="shared" si="4"/>
        <v>88.178785086967878</v>
      </c>
      <c r="K37" s="327">
        <f t="shared" si="4"/>
        <v>90.509844409289144</v>
      </c>
      <c r="L37" s="328">
        <f t="shared" si="4"/>
        <v>93.237942608727067</v>
      </c>
      <c r="M37" s="327">
        <f t="shared" si="4"/>
        <v>97.021343463683564</v>
      </c>
      <c r="N37" s="328">
        <f t="shared" si="4"/>
        <v>106.00659171675123</v>
      </c>
      <c r="P37" s="329">
        <f t="shared" si="7"/>
        <v>0.60000000000000009</v>
      </c>
      <c r="Q37" s="255">
        <f t="shared" si="5"/>
        <v>9.9999999999999978E-2</v>
      </c>
      <c r="R37" s="255">
        <f t="shared" si="5"/>
        <v>0</v>
      </c>
      <c r="S37" s="255">
        <f t="shared" si="5"/>
        <v>0.29999999999999993</v>
      </c>
    </row>
    <row r="38" spans="2:19" ht="18" customHeight="1" x14ac:dyDescent="0.25">
      <c r="B38" s="333">
        <v>98</v>
      </c>
      <c r="C38" s="334">
        <v>95</v>
      </c>
      <c r="E38" s="328">
        <f t="shared" si="6"/>
        <v>82.825260127326288</v>
      </c>
      <c r="F38" s="328">
        <f t="shared" si="4"/>
        <v>87.004598281057312</v>
      </c>
      <c r="G38" s="328">
        <f t="shared" si="4"/>
        <v>90.018195129273607</v>
      </c>
      <c r="H38" s="327">
        <f t="shared" si="4"/>
        <v>92.5932025202099</v>
      </c>
      <c r="I38" s="327">
        <f t="shared" si="4"/>
        <v>95</v>
      </c>
      <c r="J38" s="327">
        <f t="shared" si="4"/>
        <v>97.4067974797901</v>
      </c>
      <c r="K38" s="327">
        <f t="shared" si="4"/>
        <v>99.981804870726393</v>
      </c>
      <c r="L38" s="328">
        <f t="shared" si="4"/>
        <v>102.99540171894269</v>
      </c>
      <c r="M38" s="327">
        <f t="shared" si="4"/>
        <v>107.17473987267371</v>
      </c>
      <c r="N38" s="328">
        <f t="shared" si="4"/>
        <v>117.10030480338798</v>
      </c>
      <c r="P38" s="329">
        <f t="shared" si="7"/>
        <v>0.75</v>
      </c>
      <c r="Q38" s="255">
        <f t="shared" si="5"/>
        <v>6.25E-2</v>
      </c>
      <c r="R38" s="255">
        <f t="shared" si="5"/>
        <v>0</v>
      </c>
      <c r="S38" s="255">
        <f t="shared" si="5"/>
        <v>0.1875</v>
      </c>
    </row>
    <row r="39" spans="2:19" ht="18" customHeight="1" x14ac:dyDescent="0.25">
      <c r="B39" s="333">
        <v>106</v>
      </c>
      <c r="C39" s="334">
        <v>104</v>
      </c>
      <c r="E39" s="328">
        <f t="shared" si="6"/>
        <v>90.671863718336155</v>
      </c>
      <c r="F39" s="328">
        <f t="shared" si="4"/>
        <v>95.247139170841692</v>
      </c>
      <c r="G39" s="328">
        <f t="shared" si="4"/>
        <v>98.546234667836373</v>
      </c>
      <c r="H39" s="327">
        <f t="shared" si="4"/>
        <v>101.36519012738768</v>
      </c>
      <c r="I39" s="327">
        <f t="shared" si="4"/>
        <v>104</v>
      </c>
      <c r="J39" s="327">
        <f t="shared" si="4"/>
        <v>106.63480987261232</v>
      </c>
      <c r="K39" s="327">
        <f t="shared" si="4"/>
        <v>109.45376533216363</v>
      </c>
      <c r="L39" s="328">
        <f t="shared" si="4"/>
        <v>112.75286082915831</v>
      </c>
      <c r="M39" s="327">
        <f t="shared" si="4"/>
        <v>117.32813628166384</v>
      </c>
      <c r="N39" s="328">
        <f t="shared" si="4"/>
        <v>128.19401789002475</v>
      </c>
      <c r="P39" s="329">
        <f t="shared" si="7"/>
        <v>0.75</v>
      </c>
      <c r="Q39" s="255">
        <f t="shared" si="5"/>
        <v>6.25E-2</v>
      </c>
      <c r="R39" s="255">
        <f t="shared" si="5"/>
        <v>0</v>
      </c>
      <c r="S39" s="255">
        <f t="shared" si="5"/>
        <v>0.1875</v>
      </c>
    </row>
    <row r="40" spans="2:19" ht="18" customHeight="1" x14ac:dyDescent="0.25">
      <c r="B40" s="333">
        <v>114</v>
      </c>
      <c r="C40" s="334">
        <v>113</v>
      </c>
      <c r="E40" s="328">
        <f t="shared" si="6"/>
        <v>98.518467309346008</v>
      </c>
      <c r="F40" s="328">
        <f t="shared" si="4"/>
        <v>103.48968006062607</v>
      </c>
      <c r="G40" s="328">
        <f t="shared" si="4"/>
        <v>107.07427420639914</v>
      </c>
      <c r="H40" s="327">
        <f t="shared" si="4"/>
        <v>110.13717773456546</v>
      </c>
      <c r="I40" s="327">
        <f t="shared" si="4"/>
        <v>113</v>
      </c>
      <c r="J40" s="327">
        <f t="shared" si="4"/>
        <v>115.86282226543454</v>
      </c>
      <c r="K40" s="327">
        <f t="shared" si="4"/>
        <v>118.92572579360086</v>
      </c>
      <c r="L40" s="328">
        <f t="shared" si="4"/>
        <v>122.51031993937394</v>
      </c>
      <c r="M40" s="327">
        <f t="shared" si="4"/>
        <v>127.48153269065399</v>
      </c>
      <c r="N40" s="328">
        <f t="shared" si="4"/>
        <v>139.28773097666149</v>
      </c>
      <c r="P40" s="329">
        <f t="shared" si="7"/>
        <v>0.75</v>
      </c>
      <c r="Q40" s="255">
        <f t="shared" si="5"/>
        <v>6.25E-2</v>
      </c>
      <c r="R40" s="255">
        <f t="shared" si="5"/>
        <v>0</v>
      </c>
      <c r="S40" s="255">
        <f t="shared" si="5"/>
        <v>0.1875</v>
      </c>
    </row>
    <row r="41" spans="2:19" ht="18" customHeight="1" x14ac:dyDescent="0.25">
      <c r="B41" s="333">
        <v>122</v>
      </c>
      <c r="C41" s="334">
        <v>122</v>
      </c>
      <c r="E41" s="328">
        <f t="shared" si="6"/>
        <v>106.36507090035587</v>
      </c>
      <c r="F41" s="328">
        <f t="shared" si="4"/>
        <v>111.73222095041044</v>
      </c>
      <c r="G41" s="328">
        <f t="shared" si="4"/>
        <v>115.6023137449619</v>
      </c>
      <c r="H41" s="327">
        <f t="shared" si="4"/>
        <v>118.90916534174325</v>
      </c>
      <c r="I41" s="327">
        <f t="shared" si="4"/>
        <v>122</v>
      </c>
      <c r="J41" s="327">
        <f t="shared" si="4"/>
        <v>125.09083465825675</v>
      </c>
      <c r="K41" s="327">
        <f t="shared" si="4"/>
        <v>128.39768625503811</v>
      </c>
      <c r="L41" s="328">
        <f t="shared" si="4"/>
        <v>132.26777904958956</v>
      </c>
      <c r="M41" s="327">
        <f t="shared" si="4"/>
        <v>137.63492909964413</v>
      </c>
      <c r="N41" s="328">
        <f t="shared" si="4"/>
        <v>150.38144406329826</v>
      </c>
      <c r="P41" s="329">
        <f t="shared" si="7"/>
        <v>0.75</v>
      </c>
      <c r="Q41" s="255">
        <f t="shared" si="5"/>
        <v>6.25E-2</v>
      </c>
      <c r="R41" s="255">
        <f t="shared" si="5"/>
        <v>0</v>
      </c>
      <c r="S41" s="255">
        <f t="shared" si="5"/>
        <v>0.1875</v>
      </c>
    </row>
    <row r="42" spans="2:19" ht="18" customHeight="1" x14ac:dyDescent="0.25">
      <c r="B42" s="333">
        <v>130</v>
      </c>
      <c r="C42" s="334">
        <v>130</v>
      </c>
      <c r="E42" s="328">
        <f t="shared" si="6"/>
        <v>113.3398296479202</v>
      </c>
      <c r="F42" s="328">
        <f t="shared" si="4"/>
        <v>119.0589239635521</v>
      </c>
      <c r="G42" s="328">
        <f t="shared" si="4"/>
        <v>123.18279333479546</v>
      </c>
      <c r="H42" s="327">
        <f t="shared" si="4"/>
        <v>126.7064876592346</v>
      </c>
      <c r="I42" s="327">
        <f t="shared" si="4"/>
        <v>130</v>
      </c>
      <c r="J42" s="327">
        <f t="shared" si="4"/>
        <v>133.2935123407654</v>
      </c>
      <c r="K42" s="327">
        <f t="shared" si="4"/>
        <v>136.81720666520454</v>
      </c>
      <c r="L42" s="328">
        <f t="shared" si="4"/>
        <v>140.9410760364479</v>
      </c>
      <c r="M42" s="327">
        <f t="shared" si="4"/>
        <v>146.6601703520798</v>
      </c>
      <c r="N42" s="328">
        <f t="shared" si="4"/>
        <v>160.24252236253093</v>
      </c>
      <c r="P42" s="329">
        <f t="shared" si="7"/>
        <v>0.75</v>
      </c>
      <c r="Q42" s="255">
        <f t="shared" si="5"/>
        <v>6.25E-2</v>
      </c>
      <c r="R42" s="255">
        <f t="shared" si="5"/>
        <v>0</v>
      </c>
      <c r="S42" s="255">
        <f t="shared" si="5"/>
        <v>0.1875</v>
      </c>
    </row>
    <row r="43" spans="2:19" ht="18" customHeight="1" x14ac:dyDescent="0.25">
      <c r="B43" s="333">
        <v>140</v>
      </c>
      <c r="C43" s="334">
        <v>141</v>
      </c>
      <c r="E43" s="328">
        <f t="shared" si="6"/>
        <v>122.93012292582114</v>
      </c>
      <c r="F43" s="328">
        <f t="shared" si="6"/>
        <v>129.13314060662191</v>
      </c>
      <c r="G43" s="328">
        <f t="shared" si="6"/>
        <v>133.60595277081663</v>
      </c>
      <c r="H43" s="327">
        <f t="shared" si="6"/>
        <v>137.42780584578523</v>
      </c>
      <c r="I43" s="327">
        <f t="shared" si="6"/>
        <v>141</v>
      </c>
      <c r="J43" s="327">
        <f t="shared" si="6"/>
        <v>144.57219415421477</v>
      </c>
      <c r="K43" s="327">
        <f t="shared" si="6"/>
        <v>148.39404722918337</v>
      </c>
      <c r="L43" s="328">
        <f t="shared" si="6"/>
        <v>152.86685939337809</v>
      </c>
      <c r="M43" s="327">
        <f t="shared" si="6"/>
        <v>159.06987707417886</v>
      </c>
      <c r="N43" s="328">
        <f t="shared" si="6"/>
        <v>173.80150502397586</v>
      </c>
      <c r="P43" s="329">
        <f t="shared" si="7"/>
        <v>0.75</v>
      </c>
      <c r="Q43" s="255">
        <f t="shared" si="5"/>
        <v>6.25E-2</v>
      </c>
      <c r="R43" s="255">
        <f t="shared" si="5"/>
        <v>0</v>
      </c>
      <c r="S43" s="255">
        <f t="shared" si="5"/>
        <v>0.1875</v>
      </c>
    </row>
    <row r="44" spans="2:19" ht="18" customHeight="1" x14ac:dyDescent="0.25">
      <c r="B44" s="340">
        <v>150</v>
      </c>
      <c r="C44" s="341">
        <v>152</v>
      </c>
      <c r="E44" s="328">
        <f t="shared" ref="E44:N44" si="8">_xlfn.NORM.INV(E$26,$C44,10%*$C44)</f>
        <v>132.52041620372208</v>
      </c>
      <c r="F44" s="328">
        <f t="shared" si="8"/>
        <v>139.20735724969171</v>
      </c>
      <c r="G44" s="328">
        <f t="shared" si="8"/>
        <v>144.02911220683777</v>
      </c>
      <c r="H44" s="327">
        <f t="shared" si="8"/>
        <v>148.14912403233583</v>
      </c>
      <c r="I44" s="327">
        <f t="shared" si="8"/>
        <v>152</v>
      </c>
      <c r="J44" s="327">
        <f t="shared" si="8"/>
        <v>155.85087596766417</v>
      </c>
      <c r="K44" s="327">
        <f t="shared" si="8"/>
        <v>159.97088779316223</v>
      </c>
      <c r="L44" s="328">
        <f t="shared" si="8"/>
        <v>164.79264275030832</v>
      </c>
      <c r="M44" s="327">
        <f t="shared" si="8"/>
        <v>171.47958379627792</v>
      </c>
      <c r="N44" s="328">
        <f t="shared" si="8"/>
        <v>187.36048768542076</v>
      </c>
      <c r="P44" s="329">
        <f t="shared" si="7"/>
        <v>0.75</v>
      </c>
      <c r="Q44" s="255">
        <f t="shared" si="5"/>
        <v>6.25E-2</v>
      </c>
      <c r="R44" s="255">
        <f t="shared" si="5"/>
        <v>0</v>
      </c>
      <c r="S44" s="255">
        <f t="shared" si="5"/>
        <v>0.1875</v>
      </c>
    </row>
    <row r="45" spans="2:19" ht="18.75" customHeight="1" x14ac:dyDescent="0.25"/>
    <row r="46" spans="2:19" ht="28.5" customHeight="1" x14ac:dyDescent="0.25"/>
    <row r="47" spans="2:19" ht="28.5" customHeight="1" x14ac:dyDescent="0.25"/>
    <row r="48" spans="2:19" ht="28.5" customHeight="1" x14ac:dyDescent="0.25"/>
    <row r="49" ht="28.5" customHeight="1" x14ac:dyDescent="0.25"/>
    <row r="50" ht="28.5" customHeight="1" x14ac:dyDescent="0.25"/>
    <row r="51" ht="28.5" customHeight="1" x14ac:dyDescent="0.25"/>
    <row r="52" ht="28.5" customHeight="1" x14ac:dyDescent="0.25"/>
    <row r="53" ht="28.5" customHeight="1" x14ac:dyDescent="0.25"/>
    <row r="54" ht="28.5" customHeight="1" x14ac:dyDescent="0.25"/>
    <row r="55" ht="28.5" customHeight="1" x14ac:dyDescent="0.25"/>
    <row r="56" ht="28.5" customHeight="1" x14ac:dyDescent="0.25"/>
    <row r="57" ht="27" customHeight="1" x14ac:dyDescent="0.25"/>
    <row r="58" ht="27" customHeight="1" x14ac:dyDescent="0.25"/>
    <row r="59" ht="27" customHeight="1" x14ac:dyDescent="0.25"/>
    <row r="60" ht="27" customHeight="1" x14ac:dyDescent="0.25"/>
    <row r="61" ht="27" customHeight="1" x14ac:dyDescent="0.25"/>
    <row r="62" ht="27" customHeight="1" x14ac:dyDescent="0.25"/>
    <row r="63" ht="27" customHeight="1" x14ac:dyDescent="0.25"/>
    <row r="64" ht="27" customHeight="1" x14ac:dyDescent="0.25"/>
    <row r="65" ht="27" customHeight="1" x14ac:dyDescent="0.25"/>
  </sheetData>
  <mergeCells count="5">
    <mergeCell ref="P25:S25"/>
    <mergeCell ref="B25:N25"/>
    <mergeCell ref="B1:S1"/>
    <mergeCell ref="B4:N4"/>
    <mergeCell ref="P4:S4"/>
  </mergeCells>
  <conditionalFormatting sqref="C6:C2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:N23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7:N44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6:S23">
    <cfRule type="colorScale" priority="2">
      <colorScale>
        <cfvo type="min"/>
        <cfvo type="max"/>
        <color rgb="FFFFEF9C"/>
        <color rgb="FF63BE7B"/>
      </colorScale>
    </cfRule>
  </conditionalFormatting>
  <conditionalFormatting sqref="P27:S44">
    <cfRule type="colorScale" priority="3">
      <colorScale>
        <cfvo type="min"/>
        <cfvo type="max"/>
        <color rgb="FFFFEF9C"/>
        <color rgb="FF63BE7B"/>
      </colorScale>
    </cfRule>
  </conditionalFormatting>
  <printOptions horizontalCentered="1"/>
  <pageMargins left="0.51181102362204722" right="0.51181102362204722" top="0.35433070866141736" bottom="0.35433070866141736" header="0.31496062992125984" footer="0.31496062992125984"/>
  <pageSetup paperSize="9" scale="51" fitToWidth="2" orientation="landscape" r:id="rId1"/>
  <colBreaks count="1" manualBreakCount="1">
    <brk id="1" max="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125D2-7E5F-46A4-B316-40E6C6540DEC}">
  <sheetPr>
    <tabColor rgb="FFFFC000"/>
  </sheetPr>
  <dimension ref="A1:L44"/>
  <sheetViews>
    <sheetView tabSelected="1" view="pageBreakPreview" topLeftCell="A22" zoomScale="85" zoomScaleNormal="85" zoomScaleSheetLayoutView="85" workbookViewId="0">
      <selection activeCell="O30" sqref="O30"/>
    </sheetView>
  </sheetViews>
  <sheetFormatPr baseColWidth="10" defaultRowHeight="21" customHeight="1" x14ac:dyDescent="0.25"/>
  <cols>
    <col min="1" max="1" width="16.28515625" customWidth="1"/>
    <col min="3" max="3" width="23.7109375" bestFit="1" customWidth="1"/>
    <col min="4" max="4" width="30.85546875" customWidth="1"/>
    <col min="5" max="5" width="30.5703125" customWidth="1"/>
    <col min="6" max="8" width="11.28515625" customWidth="1"/>
    <col min="9" max="9" width="11.28515625" style="274" customWidth="1"/>
    <col min="10" max="10" width="11.28515625" style="275" customWidth="1"/>
    <col min="11" max="12" width="11.28515625" customWidth="1"/>
  </cols>
  <sheetData>
    <row r="1" spans="1:12" ht="102" customHeight="1" x14ac:dyDescent="0.25">
      <c r="A1" s="311"/>
      <c r="B1" s="311"/>
      <c r="C1" s="362" t="s">
        <v>384</v>
      </c>
      <c r="D1" s="363"/>
      <c r="E1" s="363"/>
      <c r="F1" s="363"/>
      <c r="G1" s="363"/>
      <c r="H1" s="363"/>
      <c r="I1" s="363"/>
      <c r="J1" s="363"/>
      <c r="K1" s="363"/>
      <c r="L1" s="364"/>
    </row>
    <row r="2" spans="1:12" ht="30.75" customHeight="1" x14ac:dyDescent="0.25">
      <c r="A2" s="311"/>
      <c r="B2" s="311"/>
      <c r="C2" s="311"/>
      <c r="D2" s="311"/>
      <c r="I2"/>
      <c r="J2"/>
    </row>
    <row r="4" spans="1:12" ht="41.25" customHeight="1" thickBot="1" x14ac:dyDescent="0.3">
      <c r="C4" s="384" t="s">
        <v>324</v>
      </c>
      <c r="D4" s="384"/>
      <c r="E4" s="257" t="s">
        <v>375</v>
      </c>
      <c r="F4" s="258" t="s">
        <v>325</v>
      </c>
      <c r="G4" s="258" t="s">
        <v>326</v>
      </c>
      <c r="H4" s="258" t="s">
        <v>327</v>
      </c>
      <c r="I4" s="259" t="s">
        <v>328</v>
      </c>
      <c r="J4" s="260" t="s">
        <v>329</v>
      </c>
      <c r="K4" s="261" t="s">
        <v>330</v>
      </c>
      <c r="L4" s="261" t="s">
        <v>331</v>
      </c>
    </row>
    <row r="5" spans="1:12" ht="21" customHeight="1" thickTop="1" x14ac:dyDescent="0.25">
      <c r="C5" s="385" t="s">
        <v>377</v>
      </c>
      <c r="D5" s="385"/>
      <c r="E5" s="262" t="s">
        <v>379</v>
      </c>
      <c r="F5" s="263">
        <v>1</v>
      </c>
      <c r="G5" s="263">
        <v>2</v>
      </c>
      <c r="H5" s="264">
        <v>500</v>
      </c>
      <c r="I5" s="265">
        <f>G5*H5</f>
        <v>1000</v>
      </c>
      <c r="J5" s="266">
        <v>0.2</v>
      </c>
      <c r="K5" s="265">
        <f>I5*(1+J5)</f>
        <v>1200</v>
      </c>
      <c r="L5" s="265"/>
    </row>
    <row r="6" spans="1:12" ht="21" customHeight="1" x14ac:dyDescent="0.25">
      <c r="C6" s="385" t="s">
        <v>376</v>
      </c>
      <c r="D6" s="385"/>
      <c r="E6" s="262" t="s">
        <v>378</v>
      </c>
      <c r="F6" s="263">
        <v>1</v>
      </c>
      <c r="G6" s="263">
        <v>1</v>
      </c>
      <c r="H6" s="264">
        <v>800</v>
      </c>
      <c r="I6" s="265">
        <f>G6*H6</f>
        <v>800</v>
      </c>
      <c r="J6" s="266">
        <v>0.2</v>
      </c>
      <c r="K6" s="265">
        <f>I6*(1+J6)</f>
        <v>960</v>
      </c>
      <c r="L6" s="265"/>
    </row>
    <row r="7" spans="1:12" ht="21" customHeight="1" thickBot="1" x14ac:dyDescent="0.3">
      <c r="C7" s="386" t="s">
        <v>332</v>
      </c>
      <c r="D7" s="386"/>
      <c r="E7" s="267" t="s">
        <v>380</v>
      </c>
      <c r="F7" s="268">
        <v>1</v>
      </c>
      <c r="G7" s="268">
        <v>1</v>
      </c>
      <c r="H7" s="269">
        <v>3000</v>
      </c>
      <c r="I7" s="270">
        <f>G7*H7</f>
        <v>3000</v>
      </c>
      <c r="J7" s="271">
        <v>5.5E-2</v>
      </c>
      <c r="K7" s="270">
        <f>I7*(1+J7)</f>
        <v>3165</v>
      </c>
      <c r="L7" s="270"/>
    </row>
    <row r="8" spans="1:12" ht="21" customHeight="1" thickTop="1" x14ac:dyDescent="0.25">
      <c r="C8" s="376" t="s">
        <v>333</v>
      </c>
      <c r="D8" s="376"/>
      <c r="E8" s="272"/>
      <c r="F8" s="263"/>
      <c r="G8" s="263"/>
      <c r="H8" s="264"/>
      <c r="I8" s="265"/>
      <c r="J8" s="266"/>
      <c r="K8" s="273">
        <f>SUM(K5:K7)</f>
        <v>5325</v>
      </c>
      <c r="L8" s="273">
        <f>K8/$G$11</f>
        <v>607.18358038768531</v>
      </c>
    </row>
    <row r="10" spans="1:12" ht="41.25" customHeight="1" thickBot="1" x14ac:dyDescent="0.3">
      <c r="C10" s="384" t="s">
        <v>334</v>
      </c>
      <c r="D10" s="384"/>
      <c r="E10" s="257" t="s">
        <v>375</v>
      </c>
      <c r="F10" s="258" t="s">
        <v>325</v>
      </c>
      <c r="G10" s="258" t="s">
        <v>249</v>
      </c>
      <c r="H10" s="258" t="s">
        <v>327</v>
      </c>
      <c r="I10" s="259" t="s">
        <v>328</v>
      </c>
      <c r="J10" s="260" t="s">
        <v>329</v>
      </c>
      <c r="K10" s="261" t="s">
        <v>330</v>
      </c>
      <c r="L10" s="261" t="s">
        <v>331</v>
      </c>
    </row>
    <row r="11" spans="1:12" ht="21" customHeight="1" thickTop="1" x14ac:dyDescent="0.25">
      <c r="C11" s="376" t="s">
        <v>335</v>
      </c>
      <c r="D11" s="376"/>
      <c r="E11" s="262" t="s">
        <v>381</v>
      </c>
      <c r="F11" s="263">
        <v>1</v>
      </c>
      <c r="G11" s="263">
        <v>8.77</v>
      </c>
      <c r="H11" s="264">
        <v>250</v>
      </c>
      <c r="I11" s="265">
        <f>G11*H11</f>
        <v>2192.5</v>
      </c>
      <c r="J11" s="266">
        <v>5.5E-2</v>
      </c>
      <c r="K11" s="276">
        <f>I11*(1+J11)</f>
        <v>2313.0874999999996</v>
      </c>
      <c r="L11" s="276">
        <f>K11/$G$11</f>
        <v>263.74999999999994</v>
      </c>
    </row>
    <row r="13" spans="1:12" ht="41.25" customHeight="1" thickBot="1" x14ac:dyDescent="0.3">
      <c r="C13" s="380" t="s">
        <v>336</v>
      </c>
      <c r="D13" s="381"/>
      <c r="E13" s="257" t="s">
        <v>375</v>
      </c>
      <c r="F13" s="258" t="s">
        <v>325</v>
      </c>
      <c r="G13" s="268" t="s">
        <v>326</v>
      </c>
      <c r="H13" s="258" t="s">
        <v>337</v>
      </c>
      <c r="I13" s="259" t="s">
        <v>328</v>
      </c>
      <c r="J13" s="260" t="s">
        <v>329</v>
      </c>
      <c r="K13" s="261" t="s">
        <v>330</v>
      </c>
      <c r="L13" s="261" t="s">
        <v>331</v>
      </c>
    </row>
    <row r="14" spans="1:12" ht="21" customHeight="1" thickTop="1" x14ac:dyDescent="0.25">
      <c r="C14" s="278" t="s">
        <v>14</v>
      </c>
      <c r="D14" s="279" t="s">
        <v>338</v>
      </c>
      <c r="E14" s="294" t="s">
        <v>382</v>
      </c>
      <c r="F14" s="263">
        <v>1</v>
      </c>
      <c r="G14" s="280">
        <v>14875</v>
      </c>
      <c r="H14" s="281">
        <v>1.7</v>
      </c>
      <c r="I14" s="265">
        <f t="shared" ref="I14:I19" si="0">G14*H14</f>
        <v>25287.5</v>
      </c>
      <c r="J14" s="266">
        <v>5.5E-2</v>
      </c>
      <c r="K14" s="265">
        <f>I14*(1+J14)</f>
        <v>26678.3125</v>
      </c>
      <c r="L14" s="265"/>
    </row>
    <row r="15" spans="1:12" ht="21" customHeight="1" x14ac:dyDescent="0.25">
      <c r="C15" s="282" t="s">
        <v>339</v>
      </c>
      <c r="D15" s="283" t="s">
        <v>340</v>
      </c>
      <c r="E15" s="294" t="s">
        <v>382</v>
      </c>
      <c r="F15" s="263">
        <v>1</v>
      </c>
      <c r="G15" s="284">
        <v>4450</v>
      </c>
      <c r="H15" s="285">
        <v>1.1000000000000001</v>
      </c>
      <c r="I15" s="286">
        <f t="shared" si="0"/>
        <v>4895</v>
      </c>
      <c r="J15" s="287">
        <v>5.5E-2</v>
      </c>
      <c r="K15" s="286">
        <f t="shared" ref="K15:K20" si="1">I15*(1+J15)</f>
        <v>5164.2249999999995</v>
      </c>
      <c r="L15" s="286"/>
    </row>
    <row r="16" spans="1:12" ht="21" customHeight="1" thickBot="1" x14ac:dyDescent="0.3">
      <c r="C16" s="288" t="s">
        <v>29</v>
      </c>
      <c r="D16" s="289" t="s">
        <v>341</v>
      </c>
      <c r="E16" s="297" t="s">
        <v>382</v>
      </c>
      <c r="F16" s="268">
        <v>1</v>
      </c>
      <c r="G16" s="290">
        <v>2650</v>
      </c>
      <c r="H16" s="291">
        <v>1.7</v>
      </c>
      <c r="I16" s="270">
        <f t="shared" si="0"/>
        <v>4505</v>
      </c>
      <c r="J16" s="271">
        <v>5.5E-2</v>
      </c>
      <c r="K16" s="270">
        <f t="shared" si="1"/>
        <v>4752.7749999999996</v>
      </c>
      <c r="L16" s="270"/>
    </row>
    <row r="17" spans="3:12" ht="21" customHeight="1" thickTop="1" x14ac:dyDescent="0.25">
      <c r="C17" s="278" t="s">
        <v>14</v>
      </c>
      <c r="D17" s="279" t="s">
        <v>342</v>
      </c>
      <c r="E17" s="294" t="s">
        <v>382</v>
      </c>
      <c r="F17" s="263">
        <v>4</v>
      </c>
      <c r="G17" s="280">
        <f>G14*10%</f>
        <v>1487.5</v>
      </c>
      <c r="H17" s="281">
        <v>2.1</v>
      </c>
      <c r="I17" s="265">
        <f t="shared" si="0"/>
        <v>3123.75</v>
      </c>
      <c r="J17" s="266">
        <v>5.5E-2</v>
      </c>
      <c r="K17" s="265">
        <f>I17*(1+J17)</f>
        <v>3295.5562499999996</v>
      </c>
      <c r="L17" s="265"/>
    </row>
    <row r="18" spans="3:12" ht="21" customHeight="1" x14ac:dyDescent="0.25">
      <c r="C18" s="282" t="s">
        <v>339</v>
      </c>
      <c r="D18" s="279" t="s">
        <v>342</v>
      </c>
      <c r="E18" s="294" t="s">
        <v>382</v>
      </c>
      <c r="F18" s="263">
        <v>4</v>
      </c>
      <c r="G18" s="284">
        <f t="shared" ref="G18:G19" si="2">G15*10%</f>
        <v>445</v>
      </c>
      <c r="H18" s="285">
        <v>1.1000000000000001</v>
      </c>
      <c r="I18" s="286">
        <f t="shared" si="0"/>
        <v>489.50000000000006</v>
      </c>
      <c r="J18" s="287">
        <v>5.5E-2</v>
      </c>
      <c r="K18" s="286">
        <f t="shared" ref="K18:K19" si="3">I18*(1+J18)</f>
        <v>516.42250000000001</v>
      </c>
      <c r="L18" s="286"/>
    </row>
    <row r="19" spans="3:12" ht="21" customHeight="1" thickBot="1" x14ac:dyDescent="0.3">
      <c r="C19" s="288" t="s">
        <v>29</v>
      </c>
      <c r="D19" s="289" t="s">
        <v>342</v>
      </c>
      <c r="E19" s="297" t="s">
        <v>382</v>
      </c>
      <c r="F19" s="268">
        <v>4</v>
      </c>
      <c r="G19" s="290">
        <f t="shared" si="2"/>
        <v>265</v>
      </c>
      <c r="H19" s="291">
        <v>1.7</v>
      </c>
      <c r="I19" s="270">
        <f t="shared" si="0"/>
        <v>450.5</v>
      </c>
      <c r="J19" s="271">
        <v>5.5E-2</v>
      </c>
      <c r="K19" s="270">
        <f t="shared" si="3"/>
        <v>475.27749999999997</v>
      </c>
      <c r="L19" s="270"/>
    </row>
    <row r="20" spans="3:12" ht="21" customHeight="1" thickTop="1" x14ac:dyDescent="0.25">
      <c r="C20" s="376" t="s">
        <v>343</v>
      </c>
      <c r="D20" s="376"/>
      <c r="E20" s="272"/>
      <c r="F20" s="263"/>
      <c r="G20" s="292">
        <f>SUM(G14:G16)</f>
        <v>21975</v>
      </c>
      <c r="H20" s="293"/>
      <c r="I20" s="265">
        <f>SUM(I14:I16)</f>
        <v>34687.5</v>
      </c>
      <c r="J20" s="266">
        <v>5.5E-2</v>
      </c>
      <c r="K20" s="273">
        <f t="shared" si="1"/>
        <v>36595.3125</v>
      </c>
      <c r="L20" s="273">
        <f>K20/$G$11</f>
        <v>4172.7836374002281</v>
      </c>
    </row>
    <row r="22" spans="3:12" ht="41.25" customHeight="1" thickBot="1" x14ac:dyDescent="0.3">
      <c r="C22" s="380" t="s">
        <v>344</v>
      </c>
      <c r="D22" s="381"/>
      <c r="E22" s="277"/>
      <c r="F22" s="258" t="s">
        <v>325</v>
      </c>
      <c r="G22" s="268" t="s">
        <v>326</v>
      </c>
      <c r="H22" s="258" t="s">
        <v>337</v>
      </c>
      <c r="I22" s="259" t="s">
        <v>328</v>
      </c>
      <c r="J22" s="260" t="s">
        <v>329</v>
      </c>
      <c r="K22" s="261" t="s">
        <v>330</v>
      </c>
      <c r="L22" s="261" t="s">
        <v>331</v>
      </c>
    </row>
    <row r="23" spans="3:12" ht="21" customHeight="1" thickTop="1" x14ac:dyDescent="0.25">
      <c r="C23" s="382" t="s">
        <v>345</v>
      </c>
      <c r="D23" s="382"/>
      <c r="E23" s="294" t="s">
        <v>383</v>
      </c>
      <c r="F23" s="295">
        <v>1</v>
      </c>
      <c r="G23" s="280">
        <f>G20</f>
        <v>21975</v>
      </c>
      <c r="H23" s="281">
        <v>0.5</v>
      </c>
      <c r="I23" s="265">
        <f>G23*H23</f>
        <v>10987.5</v>
      </c>
      <c r="J23" s="266">
        <v>5.5E-2</v>
      </c>
      <c r="K23" s="296">
        <f>I23*(1+J23)</f>
        <v>11591.8125</v>
      </c>
      <c r="L23" s="296"/>
    </row>
    <row r="24" spans="3:12" ht="21" customHeight="1" thickBot="1" x14ac:dyDescent="0.3">
      <c r="C24" s="383" t="s">
        <v>346</v>
      </c>
      <c r="D24" s="383"/>
      <c r="E24" s="297" t="s">
        <v>383</v>
      </c>
      <c r="F24" s="298">
        <v>2</v>
      </c>
      <c r="G24" s="290">
        <f>G23</f>
        <v>21975</v>
      </c>
      <c r="H24" s="291">
        <v>0.1</v>
      </c>
      <c r="I24" s="270">
        <f>G24*H24</f>
        <v>2197.5</v>
      </c>
      <c r="J24" s="271">
        <v>5.5E-2</v>
      </c>
      <c r="K24" s="299">
        <f>I24*(1+J24)</f>
        <v>2318.3624999999997</v>
      </c>
      <c r="L24" s="299"/>
    </row>
    <row r="25" spans="3:12" ht="21" customHeight="1" thickTop="1" x14ac:dyDescent="0.25">
      <c r="C25" s="376" t="s">
        <v>347</v>
      </c>
      <c r="D25" s="376"/>
      <c r="E25" s="418"/>
      <c r="F25" s="300"/>
      <c r="G25" s="300"/>
      <c r="H25" s="300"/>
      <c r="I25" s="300"/>
      <c r="J25" s="300"/>
      <c r="K25" s="276">
        <f>SUM(K23:K24)</f>
        <v>13910.174999999999</v>
      </c>
      <c r="L25" s="276">
        <f>K25/$G$11</f>
        <v>1586.1088939566705</v>
      </c>
    </row>
    <row r="27" spans="3:12" ht="41.25" customHeight="1" thickBot="1" x14ac:dyDescent="0.3">
      <c r="C27" s="377" t="s">
        <v>348</v>
      </c>
      <c r="D27" s="378"/>
      <c r="E27" s="301"/>
      <c r="F27" s="258" t="s">
        <v>325</v>
      </c>
      <c r="G27" s="258" t="s">
        <v>249</v>
      </c>
      <c r="H27" s="258" t="s">
        <v>327</v>
      </c>
      <c r="I27" s="259" t="s">
        <v>328</v>
      </c>
      <c r="J27" s="260" t="s">
        <v>329</v>
      </c>
      <c r="K27" s="261" t="s">
        <v>330</v>
      </c>
      <c r="L27" s="261" t="s">
        <v>331</v>
      </c>
    </row>
    <row r="28" spans="3:12" ht="21" customHeight="1" thickTop="1" x14ac:dyDescent="0.25">
      <c r="C28" s="379" t="s">
        <v>349</v>
      </c>
      <c r="D28" s="379"/>
      <c r="E28" s="302" t="s">
        <v>381</v>
      </c>
      <c r="F28" s="263">
        <v>1</v>
      </c>
      <c r="G28" s="263">
        <v>8.77</v>
      </c>
      <c r="H28" s="264">
        <v>100</v>
      </c>
      <c r="I28" s="265">
        <f>G28*H28</f>
        <v>877</v>
      </c>
      <c r="J28" s="266">
        <v>5.5E-2</v>
      </c>
      <c r="K28" s="296">
        <f>I28*(1+J28)</f>
        <v>925.2349999999999</v>
      </c>
      <c r="L28" s="296"/>
    </row>
    <row r="29" spans="3:12" ht="21" customHeight="1" x14ac:dyDescent="0.25">
      <c r="C29" s="379" t="s">
        <v>350</v>
      </c>
      <c r="D29" s="379"/>
      <c r="E29" s="302" t="s">
        <v>381</v>
      </c>
      <c r="F29" s="263">
        <v>2</v>
      </c>
      <c r="G29" s="263">
        <v>8.77</v>
      </c>
      <c r="H29" s="264">
        <v>100</v>
      </c>
      <c r="I29" s="265">
        <f t="shared" ref="I29:I32" si="4">G29*H29</f>
        <v>877</v>
      </c>
      <c r="J29" s="266">
        <v>5.5E-2</v>
      </c>
      <c r="K29" s="296">
        <f t="shared" ref="K29:K32" si="5">I29*(1+J29)</f>
        <v>925.2349999999999</v>
      </c>
      <c r="L29" s="296"/>
    </row>
    <row r="30" spans="3:12" ht="21" customHeight="1" x14ac:dyDescent="0.25">
      <c r="C30" s="379" t="s">
        <v>351</v>
      </c>
      <c r="D30" s="379"/>
      <c r="E30" s="302" t="s">
        <v>381</v>
      </c>
      <c r="F30" s="263">
        <v>3</v>
      </c>
      <c r="G30" s="263">
        <v>8.77</v>
      </c>
      <c r="H30" s="264">
        <v>50</v>
      </c>
      <c r="I30" s="265">
        <f t="shared" si="4"/>
        <v>438.5</v>
      </c>
      <c r="J30" s="266">
        <v>5.5E-2</v>
      </c>
      <c r="K30" s="296">
        <f t="shared" si="5"/>
        <v>462.61749999999995</v>
      </c>
      <c r="L30" s="296"/>
    </row>
    <row r="31" spans="3:12" ht="21" customHeight="1" x14ac:dyDescent="0.25">
      <c r="C31" s="379" t="s">
        <v>352</v>
      </c>
      <c r="D31" s="379"/>
      <c r="E31" s="302" t="s">
        <v>381</v>
      </c>
      <c r="F31" s="263">
        <v>5</v>
      </c>
      <c r="G31" s="263">
        <v>8.77</v>
      </c>
      <c r="H31" s="264">
        <v>50</v>
      </c>
      <c r="I31" s="265">
        <f t="shared" si="4"/>
        <v>438.5</v>
      </c>
      <c r="J31" s="266">
        <v>5.5E-2</v>
      </c>
      <c r="K31" s="296">
        <f t="shared" si="5"/>
        <v>462.61749999999995</v>
      </c>
      <c r="L31" s="296"/>
    </row>
    <row r="32" spans="3:12" ht="21" customHeight="1" thickBot="1" x14ac:dyDescent="0.3">
      <c r="C32" s="375" t="s">
        <v>353</v>
      </c>
      <c r="D32" s="375"/>
      <c r="E32" s="303" t="s">
        <v>381</v>
      </c>
      <c r="F32" s="268">
        <v>7</v>
      </c>
      <c r="G32" s="268">
        <v>8.77</v>
      </c>
      <c r="H32" s="269">
        <v>50</v>
      </c>
      <c r="I32" s="270">
        <f t="shared" si="4"/>
        <v>438.5</v>
      </c>
      <c r="J32" s="271">
        <v>5.5E-2</v>
      </c>
      <c r="K32" s="299">
        <f t="shared" si="5"/>
        <v>462.61749999999995</v>
      </c>
      <c r="L32" s="299"/>
    </row>
    <row r="33" spans="3:12" ht="21" customHeight="1" thickTop="1" x14ac:dyDescent="0.25">
      <c r="C33" s="376" t="s">
        <v>354</v>
      </c>
      <c r="D33" s="376"/>
      <c r="E33" s="272"/>
      <c r="F33" s="263"/>
      <c r="G33" s="263"/>
      <c r="H33" s="264"/>
      <c r="I33" s="265"/>
      <c r="J33" s="266"/>
      <c r="K33" s="276">
        <f>SUM(K28:K32)</f>
        <v>3238.3224999999993</v>
      </c>
      <c r="L33" s="276">
        <f>K33/$G$11</f>
        <v>369.24999999999994</v>
      </c>
    </row>
    <row r="35" spans="3:12" ht="46.5" customHeight="1" thickBot="1" x14ac:dyDescent="0.3">
      <c r="I35" s="421"/>
      <c r="J35" s="258" t="s">
        <v>325</v>
      </c>
      <c r="K35" s="259" t="s">
        <v>356</v>
      </c>
      <c r="L35" s="261" t="s">
        <v>331</v>
      </c>
    </row>
    <row r="36" spans="3:12" s="306" customFormat="1" ht="21" customHeight="1" thickTop="1" x14ac:dyDescent="0.25">
      <c r="I36" s="419" t="s">
        <v>355</v>
      </c>
      <c r="J36" s="304">
        <v>1</v>
      </c>
      <c r="K36" s="305">
        <f>SUMIFS($K:$K,$F:$F,$J36)</f>
        <v>56750.447500000002</v>
      </c>
      <c r="L36" s="305">
        <f>SUMIFS($K:$K,$F:$F,$J36)/$G$11</f>
        <v>6470.9746294184724</v>
      </c>
    </row>
    <row r="37" spans="3:12" s="306" customFormat="1" ht="21" customHeight="1" x14ac:dyDescent="0.25">
      <c r="I37" s="419"/>
      <c r="J37" s="304">
        <v>2</v>
      </c>
      <c r="K37" s="307">
        <f>SUMIFS($K:$K,$F:$F,$J37)</f>
        <v>3243.5974999999999</v>
      </c>
      <c r="L37" s="307">
        <f>SUMIFS($K:$K,$F:$F,$J37)/$G$11</f>
        <v>369.85148232611175</v>
      </c>
    </row>
    <row r="38" spans="3:12" s="306" customFormat="1" ht="21" customHeight="1" x14ac:dyDescent="0.25">
      <c r="I38" s="419"/>
      <c r="J38" s="304">
        <v>3</v>
      </c>
      <c r="K38" s="307">
        <f>SUMIFS($K:$K,$F:$F,$J38)</f>
        <v>462.61749999999995</v>
      </c>
      <c r="L38" s="307">
        <f>SUMIFS($K:$K,$F:$F,$J38)/$G$11</f>
        <v>52.75</v>
      </c>
    </row>
    <row r="39" spans="3:12" s="306" customFormat="1" ht="21" customHeight="1" x14ac:dyDescent="0.25">
      <c r="I39" s="419"/>
      <c r="J39" s="304">
        <v>4</v>
      </c>
      <c r="K39" s="307">
        <f>SUMIFS($K:$K,$F:$F,$J39)</f>
        <v>4287.2562499999995</v>
      </c>
      <c r="L39" s="307">
        <f>SUMIFS($K:$K,$F:$F,$J39)/$G$11</f>
        <v>488.85476054732038</v>
      </c>
    </row>
    <row r="40" spans="3:12" s="306" customFormat="1" ht="21" customHeight="1" x14ac:dyDescent="0.25">
      <c r="I40" s="419"/>
      <c r="J40" s="308">
        <v>5</v>
      </c>
      <c r="K40" s="309">
        <f>SUMIFS($K:$K,$F:$F,$J40)</f>
        <v>462.61749999999995</v>
      </c>
      <c r="L40" s="309">
        <f>SUMIFS($K:$K,$F:$F,$J40)/$G$11</f>
        <v>52.75</v>
      </c>
    </row>
    <row r="41" spans="3:12" s="306" customFormat="1" ht="21" customHeight="1" x14ac:dyDescent="0.25">
      <c r="I41" s="419"/>
      <c r="J41" s="308">
        <v>6</v>
      </c>
      <c r="K41" s="309">
        <f>SUMIFS($K:$K,$F:$F,$J41)</f>
        <v>0</v>
      </c>
      <c r="L41" s="309">
        <f>SUMIFS($K:$K,$F:$F,$J41)/$G$11</f>
        <v>0</v>
      </c>
    </row>
    <row r="42" spans="3:12" s="306" customFormat="1" ht="21" customHeight="1" thickBot="1" x14ac:dyDescent="0.3">
      <c r="I42" s="420"/>
      <c r="J42" s="268">
        <v>7</v>
      </c>
      <c r="K42" s="259">
        <f>SUMIFS($K:$K,$F:$F,$J42)</f>
        <v>462.61749999999995</v>
      </c>
      <c r="L42" s="259">
        <f>SUMIFS($K:$K,$F:$F,$J42)/$G$11</f>
        <v>52.75</v>
      </c>
    </row>
    <row r="43" spans="3:12" ht="38.25" customHeight="1" thickTop="1" x14ac:dyDescent="0.25">
      <c r="I43" s="272" t="s">
        <v>357</v>
      </c>
      <c r="J43" s="310"/>
      <c r="K43" s="423">
        <f>SUM(K33,K25,K20,K11,K8)</f>
        <v>61381.897499999999</v>
      </c>
      <c r="L43" s="422">
        <f>K43/$G$11</f>
        <v>6999.0761117445836</v>
      </c>
    </row>
    <row r="44" spans="3:12" ht="21" customHeight="1" x14ac:dyDescent="0.25">
      <c r="J44" s="274"/>
    </row>
  </sheetData>
  <mergeCells count="22">
    <mergeCell ref="C10:D10"/>
    <mergeCell ref="I36:I42"/>
    <mergeCell ref="C1:L1"/>
    <mergeCell ref="C4:D4"/>
    <mergeCell ref="C5:D5"/>
    <mergeCell ref="C6:D6"/>
    <mergeCell ref="C7:D7"/>
    <mergeCell ref="C8:D8"/>
    <mergeCell ref="C31:D31"/>
    <mergeCell ref="C11:D11"/>
    <mergeCell ref="C13:D13"/>
    <mergeCell ref="C20:D20"/>
    <mergeCell ref="C22:D22"/>
    <mergeCell ref="C23:D23"/>
    <mergeCell ref="C24:D24"/>
    <mergeCell ref="C25:D25"/>
    <mergeCell ref="C27:D27"/>
    <mergeCell ref="C28:D28"/>
    <mergeCell ref="C29:D29"/>
    <mergeCell ref="C30:D30"/>
    <mergeCell ref="C32:D32"/>
    <mergeCell ref="C33:D33"/>
  </mergeCells>
  <conditionalFormatting sqref="L1:L42 L44:L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tabColor theme="4" tint="0.59999389629810485"/>
    <pageSetUpPr fitToPage="1"/>
  </sheetPr>
  <dimension ref="A1:AL163"/>
  <sheetViews>
    <sheetView view="pageBreakPreview" zoomScale="85" zoomScaleNormal="100" zoomScaleSheetLayoutView="85" workbookViewId="0">
      <selection activeCell="A62" sqref="A62:H8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388" t="s">
        <v>191</v>
      </c>
      <c r="C2" s="389"/>
      <c r="D2" s="389"/>
      <c r="E2" s="389"/>
      <c r="F2" s="389"/>
      <c r="G2" s="390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387"/>
      <c r="C4" s="387"/>
      <c r="D4" s="387"/>
      <c r="E4" s="387"/>
      <c r="F4" s="387"/>
      <c r="G4" s="387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31496062992125984" right="0.51181102362204722" top="0.74803149606299213" bottom="0.74803149606299213" header="0.31496062992125984" footer="0.31496062992125984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394" t="s">
        <v>176</v>
      </c>
      <c r="C1" s="395"/>
      <c r="D1" s="395"/>
      <c r="E1" s="395"/>
      <c r="F1" s="395"/>
      <c r="G1" s="395"/>
      <c r="H1" s="396"/>
      <c r="I1" s="391" t="str">
        <f>IF('Données projet'!$B$9="","",'Données projet'!$B$9)</f>
        <v>Chêne sessile</v>
      </c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393"/>
      <c r="AD1" s="392" t="str">
        <f>IF('Données projet'!$B$10="","",'Données projet'!$B$10)</f>
        <v>Chêne rouge d'Amérique</v>
      </c>
      <c r="AE1" s="392"/>
      <c r="AF1" s="392"/>
      <c r="AG1" s="392"/>
      <c r="AH1" s="392"/>
      <c r="AI1" s="392"/>
      <c r="AJ1" s="392"/>
      <c r="AK1" s="392"/>
      <c r="AL1" s="392"/>
      <c r="AM1" s="392"/>
      <c r="AN1" s="392"/>
      <c r="AO1" s="392"/>
      <c r="AP1" s="392"/>
      <c r="AQ1" s="392"/>
      <c r="AR1" s="392"/>
      <c r="AS1" s="392"/>
      <c r="AT1" s="392"/>
      <c r="AU1" s="392"/>
      <c r="AV1" s="392"/>
      <c r="AW1" s="392"/>
      <c r="AX1" s="393"/>
      <c r="AY1" s="391" t="str">
        <f>IF('Données projet'!$B$11="","",'Données projet'!$B$11)</f>
        <v>Merisier</v>
      </c>
      <c r="AZ1" s="392"/>
      <c r="BA1" s="392"/>
      <c r="BB1" s="392"/>
      <c r="BC1" s="392"/>
      <c r="BD1" s="392"/>
      <c r="BE1" s="392"/>
      <c r="BF1" s="392"/>
      <c r="BG1" s="392"/>
      <c r="BH1" s="392"/>
      <c r="BI1" s="392"/>
      <c r="BJ1" s="392"/>
      <c r="BK1" s="392"/>
      <c r="BL1" s="392"/>
      <c r="BM1" s="392"/>
      <c r="BN1" s="392"/>
      <c r="BO1" s="392"/>
      <c r="BP1" s="392"/>
      <c r="BQ1" s="392"/>
      <c r="BR1" s="392"/>
      <c r="BS1" s="393"/>
      <c r="BT1" s="391" t="str">
        <f>IF('Données projet'!$B$12="","",'Données projet'!$B$12)</f>
        <v/>
      </c>
      <c r="BU1" s="392"/>
      <c r="BV1" s="392"/>
      <c r="BW1" s="392"/>
      <c r="BX1" s="392"/>
      <c r="BY1" s="392"/>
      <c r="BZ1" s="392"/>
      <c r="CA1" s="392"/>
      <c r="CB1" s="392"/>
      <c r="CC1" s="392"/>
      <c r="CD1" s="392"/>
      <c r="CE1" s="392"/>
      <c r="CF1" s="392"/>
      <c r="CG1" s="392"/>
      <c r="CH1" s="392"/>
      <c r="CI1" s="392"/>
      <c r="CJ1" s="392"/>
      <c r="CK1" s="392"/>
      <c r="CL1" s="392"/>
      <c r="CM1" s="392"/>
      <c r="CN1" s="393"/>
      <c r="CO1" s="391" t="str">
        <f>IF('Données projet'!$B$13="","",'Données projet'!$B$13)</f>
        <v/>
      </c>
      <c r="CP1" s="392"/>
      <c r="CQ1" s="392"/>
      <c r="CR1" s="392"/>
      <c r="CS1" s="392"/>
      <c r="CT1" s="392"/>
      <c r="CU1" s="392"/>
      <c r="CV1" s="392"/>
      <c r="CW1" s="392"/>
      <c r="CX1" s="392"/>
      <c r="CY1" s="392"/>
      <c r="CZ1" s="392"/>
      <c r="DA1" s="392"/>
      <c r="DB1" s="392"/>
      <c r="DC1" s="392"/>
      <c r="DD1" s="392"/>
      <c r="DE1" s="392"/>
      <c r="DF1" s="392"/>
      <c r="DG1" s="392"/>
      <c r="DH1" s="392"/>
      <c r="DI1" s="393"/>
      <c r="DJ1" s="391" t="str">
        <f>IF('Données projet'!$B$14="","",'Données projet'!$B$14)</f>
        <v/>
      </c>
      <c r="DK1" s="392"/>
      <c r="DL1" s="392"/>
      <c r="DM1" s="392"/>
      <c r="DN1" s="392"/>
      <c r="DO1" s="392"/>
      <c r="DP1" s="392"/>
      <c r="DQ1" s="392"/>
      <c r="DR1" s="392"/>
      <c r="DS1" s="392"/>
      <c r="DT1" s="392"/>
      <c r="DU1" s="392"/>
      <c r="DV1" s="392"/>
      <c r="DW1" s="392"/>
      <c r="DX1" s="392"/>
      <c r="DY1" s="392"/>
      <c r="DZ1" s="392"/>
      <c r="EA1" s="392"/>
      <c r="EB1" s="392"/>
      <c r="EC1" s="392"/>
      <c r="ED1" s="393"/>
      <c r="EE1" s="391" t="str">
        <f>IF('Données projet'!$B$15="","",'Données projet'!$B$15)</f>
        <v/>
      </c>
      <c r="EF1" s="392"/>
      <c r="EG1" s="392"/>
      <c r="EH1" s="392"/>
      <c r="EI1" s="392"/>
      <c r="EJ1" s="392"/>
      <c r="EK1" s="392"/>
      <c r="EL1" s="392"/>
      <c r="EM1" s="392"/>
      <c r="EN1" s="392"/>
      <c r="EO1" s="392"/>
      <c r="EP1" s="392"/>
      <c r="EQ1" s="392"/>
      <c r="ER1" s="392"/>
      <c r="ES1" s="392"/>
      <c r="ET1" s="392"/>
      <c r="EU1" s="392"/>
      <c r="EV1" s="392"/>
      <c r="EW1" s="392"/>
      <c r="EX1" s="392"/>
      <c r="EY1" s="393"/>
      <c r="EZ1" s="391" t="str">
        <f>IF('Données projet'!$B$16="","",'Données projet'!$B$16)</f>
        <v/>
      </c>
      <c r="FA1" s="392"/>
      <c r="FB1" s="392"/>
      <c r="FC1" s="392"/>
      <c r="FD1" s="392"/>
      <c r="FE1" s="392"/>
      <c r="FF1" s="392"/>
      <c r="FG1" s="392"/>
      <c r="FH1" s="392"/>
      <c r="FI1" s="392"/>
      <c r="FJ1" s="392"/>
      <c r="FK1" s="392"/>
      <c r="FL1" s="392"/>
      <c r="FM1" s="392"/>
      <c r="FN1" s="392"/>
      <c r="FO1" s="392"/>
      <c r="FP1" s="392"/>
      <c r="FQ1" s="392"/>
      <c r="FR1" s="392"/>
      <c r="FS1" s="392"/>
      <c r="FT1" s="393"/>
      <c r="FU1" s="391" t="str">
        <f>IF('Données projet'!$B$17="","",'Données projet'!$B$17)</f>
        <v/>
      </c>
      <c r="FV1" s="392"/>
      <c r="FW1" s="392"/>
      <c r="FX1" s="392"/>
      <c r="FY1" s="392"/>
      <c r="FZ1" s="392"/>
      <c r="GA1" s="392"/>
      <c r="GB1" s="392"/>
      <c r="GC1" s="392"/>
      <c r="GD1" s="392"/>
      <c r="GE1" s="392"/>
      <c r="GF1" s="392"/>
      <c r="GG1" s="392"/>
      <c r="GH1" s="392"/>
      <c r="GI1" s="392"/>
      <c r="GJ1" s="392"/>
      <c r="GK1" s="392"/>
      <c r="GL1" s="392"/>
      <c r="GM1" s="392"/>
      <c r="GN1" s="392"/>
      <c r="GO1" s="393"/>
      <c r="GP1" s="391" t="str">
        <f>IF('Données projet'!$B$18="","",'Données projet'!$B$18)</f>
        <v/>
      </c>
      <c r="GQ1" s="392"/>
      <c r="GR1" s="392"/>
      <c r="GS1" s="392"/>
      <c r="GT1" s="392"/>
      <c r="GU1" s="392"/>
      <c r="GV1" s="392"/>
      <c r="GW1" s="392"/>
      <c r="GX1" s="392"/>
      <c r="GY1" s="392"/>
      <c r="GZ1" s="392"/>
      <c r="HA1" s="392"/>
      <c r="HB1" s="392"/>
      <c r="HC1" s="392"/>
      <c r="HD1" s="392"/>
      <c r="HE1" s="392"/>
      <c r="HF1" s="392"/>
      <c r="HG1" s="392"/>
      <c r="HH1" s="392"/>
      <c r="HI1" s="392"/>
      <c r="HJ1" s="393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458.52035423392317</v>
      </c>
      <c r="T3" s="59">
        <f>IF('Données projet'!E9&gt;30,$R$33-$H$33,LOOKUP('Données projet'!$E$9,$A$3:$A$203,R3:R203)-LOOKUP('Données projet'!$E$9,$A$3:$A$203,$H$3:$H$203))</f>
        <v>79.222215389119214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507.48930524664888</v>
      </c>
      <c r="AO3" s="59">
        <f>IF('Données projet'!E10&gt;30,$AM$33-$H$33,LOOKUP('Données projet'!$E$10,$A$3:$A$203,AM3:AM203)-LOOKUP('Données projet'!$E$10,$A$3:$A$203,$H$3:$H$203))</f>
        <v>88.371592365533019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406.57577648063943</v>
      </c>
      <c r="BJ3" s="59">
        <f>IF('Données projet'!E11&gt;30,$BH$33-$H$33,LOOKUP('Données projet'!$E$11,$A$3:$A$203,BH3:BH203)-LOOKUP('Données projet'!$E$11,$A$3:$A$203,$H$3:$H$203))</f>
        <v>76.079834371563976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0.36666666666666664</v>
      </c>
      <c r="N4" s="13">
        <f>IF('Données projet'!$A$36&gt;35,N3+M4-V3,IF(A4&lt;'Données projet'!$A$36,$K$205^A4,IF(A4='Données projet'!$A$36,'Données projet'!$B$36,N3+M4-V3)))</f>
        <v>1.0832110695489614</v>
      </c>
      <c r="O4" s="13">
        <f>N4*VLOOKUP('Données projet'!$B$9,Paramètres!$A$1:$I$89,3,0)*VLOOKUP('Données projet'!$B$9,Paramètres!$A$1:$I$89,5,0)</f>
        <v>0.98008937572790011</v>
      </c>
      <c r="P4" s="13">
        <f>EXP(-1.0587+0.8836*LN(O4)+0.284)</f>
        <v>0.45272494117709938</v>
      </c>
      <c r="Q4" s="20">
        <f t="shared" ref="Q4:Q34" si="2">(O4+P4)*0.475*44/12</f>
        <v>2.4954849352762074</v>
      </c>
      <c r="R4" s="59">
        <f t="shared" si="0"/>
        <v>170.30791888820005</v>
      </c>
      <c r="S4" s="59">
        <f ca="1">AVERAGE(OFFSET($R$3,0,0,'Données projet'!$E$9+1,1))-AVERAGE(OFFSET($H$3,0,0,'Données projet'!$E$9+1,1))</f>
        <v>458.52035423392317</v>
      </c>
      <c r="T4" s="59">
        <f>$T$3</f>
        <v>79.222215389119214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0.53333333333333333</v>
      </c>
      <c r="AI4" s="13">
        <f>IF('Données projet'!$A$62&gt;35,AI3+AH4-AQ3,IF(A4&lt;'Données projet'!$A$62,$AF$205^A4,IF(A4='Données projet'!$A$62,'Données projet'!$B$62,AI3+AH4-AQ3)))</f>
        <v>1.0968249796946259</v>
      </c>
      <c r="AJ4" s="13">
        <f>AI4*VLOOKUP('Données projet'!$B$10,Paramètres!$A$1:$I$89,3,0)*VLOOKUP('Données projet'!$B$10,Paramètres!$A$1:$I$89,5,0)</f>
        <v>0.95818630226122536</v>
      </c>
      <c r="AK4" s="13">
        <f>EXP(-1.0587+0.8836*LN(AJ4)+0.284)</f>
        <v>0.44377338059908478</v>
      </c>
      <c r="AL4" s="20">
        <f t="shared" ref="AL4:AL67" si="4">(AJ4+AK4)*0.475*44/12</f>
        <v>2.4417464476483737</v>
      </c>
      <c r="AM4" s="59">
        <f t="shared" ref="AM4:AM67" si="5">AL4+(AD4+AE4)*44/12</f>
        <v>170.25418040057221</v>
      </c>
      <c r="AN4" s="59">
        <f ca="1">AVERAGE(OFFSET($AM$3,0,0,'Données projet'!$E$10+1,1))-AVERAGE(OFFSET($H$3,0,0,'Données projet'!$E$10+1,1))</f>
        <v>507.48930524664888</v>
      </c>
      <c r="AO4" s="59">
        <f>$AO$3</f>
        <v>88.371592365533019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0.36666666666666664</v>
      </c>
      <c r="BD4" s="12">
        <f>IF('Données projet'!$A$88&gt;35,BD3+BC4-BL3,IF(A4&lt;'Données projet'!$A$88,$BA$205^A4,IF(A4='Données projet'!$A$88,'Données projet'!$B$88,BD3+BC4-BL3)))</f>
        <v>1.0832110695489614</v>
      </c>
      <c r="BE4" s="13">
        <f>BD4*VLOOKUP('Données projet'!$B$11,Paramètres!$A$1:$I$89,3,0)*VLOOKUP('Données projet'!$B$11,Paramètres!$A$1:$I$89,5,0)</f>
        <v>0.84490463424818996</v>
      </c>
      <c r="BF4" s="13">
        <f>EXP(-1.0587+0.8836*LN(BE4)+0.284)</f>
        <v>0.39708121465076268</v>
      </c>
      <c r="BG4" s="20">
        <f t="shared" ref="BG4:BG67" si="7">(BE4+BF4)*0.475*44/12</f>
        <v>2.1631253534990091</v>
      </c>
      <c r="BH4" s="59">
        <f t="shared" ref="BH4:BH67" si="8">BG4+(AY4+AZ4)*44/12</f>
        <v>169.97555930642284</v>
      </c>
      <c r="BI4" s="59">
        <f ca="1">AVERAGE(OFFSET($BH$3,0,0,'Données projet'!$E$11+1,1))-AVERAGE(OFFSET($H$3,0,0,'Données projet'!$E$11+1,1))</f>
        <v>406.57577648063943</v>
      </c>
      <c r="BJ4" s="59">
        <f>$BJ$3</f>
        <v>76.079834371563976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0.36666666666666664</v>
      </c>
      <c r="N5" s="13">
        <f>IF('Données projet'!$A$36&gt;35,N4+M5-V4,IF(A5&lt;'Données projet'!$A$36,$K$205^A5,IF(A5='Données projet'!$A$36,'Données projet'!$B$36,N4+M5-V4)))</f>
        <v>1.1733462211934049</v>
      </c>
      <c r="O5" s="13">
        <f>N5*VLOOKUP('Données projet'!$B$9,Paramètres!$A$1:$I$89,3,0)*VLOOKUP('Données projet'!$B$9,Paramètres!$A$1:$I$89,5,0)</f>
        <v>1.0616436609357927</v>
      </c>
      <c r="P5" s="13">
        <f t="shared" ref="P5:P68" si="33">EXP(-1.0587+0.8836*LN(O5)+0.284)</f>
        <v>0.48585525774136101</v>
      </c>
      <c r="Q5" s="20">
        <f t="shared" si="2"/>
        <v>2.6952272833627089</v>
      </c>
      <c r="R5" s="59">
        <f t="shared" si="0"/>
        <v>173.29250857086353</v>
      </c>
      <c r="S5" s="59">
        <f ca="1">AVERAGE(OFFSET($R$3,0,0,'Données projet'!$E$9+1,1))-AVERAGE(OFFSET($H$3,0,0,'Données projet'!$E$9+1,1))</f>
        <v>458.52035423392317</v>
      </c>
      <c r="T5" s="59">
        <f t="shared" ref="T5:T68" si="34">$T$3</f>
        <v>79.222215389119214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0.53333333333333333</v>
      </c>
      <c r="AI5" s="13">
        <f>IF('Données projet'!$A$62&gt;35,AI4+AH5-AQ4,IF(A5&lt;'Données projet'!$A$62,$AF$205^A5,IF(A5='Données projet'!$A$62,'Données projet'!$B$62,AI4+AH5-AQ4)))</f>
        <v>1.2030250360821164</v>
      </c>
      <c r="AJ5" s="13">
        <f>AI5*VLOOKUP('Données projet'!$B$10,Paramètres!$A$1:$I$89,3,0)*VLOOKUP('Données projet'!$B$10,Paramètres!$A$1:$I$89,5,0)</f>
        <v>1.0509626715213369</v>
      </c>
      <c r="AK5" s="13">
        <f t="shared" ref="AK5:AK68" si="35">EXP(-1.0587+0.8836*LN(AJ5)+0.284)</f>
        <v>0.48153359863869971</v>
      </c>
      <c r="AL5" s="20">
        <f t="shared" si="4"/>
        <v>2.6690976705287301</v>
      </c>
      <c r="AM5" s="59">
        <f t="shared" si="5"/>
        <v>173.26637895802958</v>
      </c>
      <c r="AN5" s="59">
        <f ca="1">AVERAGE(OFFSET($AM$3,0,0,'Données projet'!$E$10+1,1))-AVERAGE(OFFSET($H$3,0,0,'Données projet'!$E$10+1,1))</f>
        <v>507.48930524664888</v>
      </c>
      <c r="AO5" s="59">
        <f t="shared" ref="AO5:AO68" si="36">$AO$3</f>
        <v>88.371592365533019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0.36666666666666664</v>
      </c>
      <c r="BD5" s="12">
        <f>IF('Données projet'!$A$88&gt;35,BD4+BC5-BL4,IF(A5&lt;'Données projet'!$A$88,$BA$205^A5,IF(A5='Données projet'!$A$88,'Données projet'!$B$88,BD4+BC5-BL4)))</f>
        <v>1.1733462211934049</v>
      </c>
      <c r="BE5" s="13">
        <f>BD5*VLOOKUP('Données projet'!$B$11,Paramètres!$A$1:$I$89,3,0)*VLOOKUP('Données projet'!$B$11,Paramètres!$A$1:$I$89,5,0)</f>
        <v>0.91521005253085586</v>
      </c>
      <c r="BF5" s="13">
        <f t="shared" ref="BF5:BF68" si="37">EXP(-1.0587+0.8836*LN(BE5)+0.284)</f>
        <v>0.42613953493878742</v>
      </c>
      <c r="BG5" s="20">
        <f t="shared" si="7"/>
        <v>2.3361838648429618</v>
      </c>
      <c r="BH5" s="59">
        <f t="shared" si="8"/>
        <v>172.93346515234379</v>
      </c>
      <c r="BI5" s="59">
        <f ca="1">AVERAGE(OFFSET($BH$3,0,0,'Données projet'!$E$11+1,1))-AVERAGE(OFFSET($H$3,0,0,'Données projet'!$E$11+1,1))</f>
        <v>406.57577648063943</v>
      </c>
      <c r="BJ5" s="59">
        <f t="shared" ref="BJ5:BJ68" si="38">$BJ$3</f>
        <v>76.079834371563976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0.36666666666666664</v>
      </c>
      <c r="N6" s="13">
        <f>IF('Données projet'!$A$36&gt;35,N5+M6-V5,IF(A6&lt;'Données projet'!$A$36,$K$205^A6,IF(A6='Données projet'!$A$36,'Données projet'!$B$36,N5+M6-V5)))</f>
        <v>1.2709816152101403</v>
      </c>
      <c r="O6" s="13">
        <f>N6*VLOOKUP('Données projet'!$B$9,Paramètres!$A$1:$I$89,3,0)*VLOOKUP('Données projet'!$B$9,Paramètres!$A$1:$I$89,5,0)</f>
        <v>1.149984165442135</v>
      </c>
      <c r="P6" s="13">
        <f t="shared" si="33"/>
        <v>0.52141004394671286</v>
      </c>
      <c r="Q6" s="20">
        <f t="shared" si="2"/>
        <v>2.9110115813522435</v>
      </c>
      <c r="R6" s="59">
        <f t="shared" si="0"/>
        <v>176.26603215123714</v>
      </c>
      <c r="S6" s="59">
        <f ca="1">AVERAGE(OFFSET($R$3,0,0,'Données projet'!$E$9+1,1))-AVERAGE(OFFSET($H$3,0,0,'Données projet'!$E$9+1,1))</f>
        <v>458.52035423392317</v>
      </c>
      <c r="T6" s="59">
        <f t="shared" si="34"/>
        <v>79.222215389119214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0.53333333333333333</v>
      </c>
      <c r="AI6" s="13">
        <f>IF('Données projet'!$A$62&gt;35,AI5+AH6-AQ5,IF(A6&lt;'Données projet'!$A$62,$AF$205^A6,IF(A6='Données projet'!$A$62,'Données projet'!$B$62,AI5+AH6-AQ5)))</f>
        <v>1.319507910772894</v>
      </c>
      <c r="AJ6" s="13">
        <f>AI6*VLOOKUP('Données projet'!$B$10,Paramètres!$A$1:$I$89,3,0)*VLOOKUP('Données projet'!$B$10,Paramètres!$A$1:$I$89,5,0)</f>
        <v>1.1527221108512002</v>
      </c>
      <c r="AK6" s="13">
        <f t="shared" si="35"/>
        <v>0.52250679458265514</v>
      </c>
      <c r="AL6" s="20">
        <f t="shared" si="4"/>
        <v>2.9176903436306314</v>
      </c>
      <c r="AM6" s="59">
        <f t="shared" si="5"/>
        <v>176.27271091351551</v>
      </c>
      <c r="AN6" s="59">
        <f ca="1">AVERAGE(OFFSET($AM$3,0,0,'Données projet'!$E$10+1,1))-AVERAGE(OFFSET($H$3,0,0,'Données projet'!$E$10+1,1))</f>
        <v>507.48930524664888</v>
      </c>
      <c r="AO6" s="59">
        <f t="shared" si="36"/>
        <v>88.371592365533019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0.36666666666666664</v>
      </c>
      <c r="BD6" s="12">
        <f>IF('Données projet'!$A$88&gt;35,BD5+BC6-BL5,IF(A6&lt;'Données projet'!$A$88,$BA$205^A6,IF(A6='Données projet'!$A$88,'Données projet'!$B$88,BD5+BC6-BL5)))</f>
        <v>1.2709816152101403</v>
      </c>
      <c r="BE6" s="13">
        <f>BD6*VLOOKUP('Données projet'!$B$11,Paramètres!$A$1:$I$89,3,0)*VLOOKUP('Données projet'!$B$11,Paramètres!$A$1:$I$89,5,0)</f>
        <v>0.99136565986390945</v>
      </c>
      <c r="BF6" s="13">
        <f t="shared" si="37"/>
        <v>0.45732433703155856</v>
      </c>
      <c r="BG6" s="20">
        <f t="shared" si="7"/>
        <v>2.5231350779262733</v>
      </c>
      <c r="BH6" s="59">
        <f t="shared" si="8"/>
        <v>175.87815564781116</v>
      </c>
      <c r="BI6" s="59">
        <f ca="1">AVERAGE(OFFSET($BH$3,0,0,'Données projet'!$E$11+1,1))-AVERAGE(OFFSET($H$3,0,0,'Données projet'!$E$11+1,1))</f>
        <v>406.57577648063943</v>
      </c>
      <c r="BJ6" s="59">
        <f t="shared" si="38"/>
        <v>76.079834371563976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0.36666666666666664</v>
      </c>
      <c r="N7" s="13">
        <f>IF('Données projet'!$A$36&gt;35,N6+M7-V6,IF(A7&lt;'Données projet'!$A$36,$K$205^A7,IF(A7='Données projet'!$A$36,'Données projet'!$B$36,N6+M7-V6)))</f>
        <v>1.3767413547888427</v>
      </c>
      <c r="O7" s="13">
        <f>N7*VLOOKUP('Données projet'!$B$9,Paramètres!$A$1:$I$89,3,0)*VLOOKUP('Données projet'!$B$9,Paramètres!$A$1:$I$89,5,0)</f>
        <v>1.2456755778129449</v>
      </c>
      <c r="P7" s="13">
        <f t="shared" si="33"/>
        <v>0.5595667219747138</v>
      </c>
      <c r="Q7" s="20">
        <f t="shared" si="2"/>
        <v>3.1441303387968387</v>
      </c>
      <c r="R7" s="59">
        <f t="shared" si="0"/>
        <v>179.23025240297378</v>
      </c>
      <c r="S7" s="59">
        <f ca="1">AVERAGE(OFFSET($R$3,0,0,'Données projet'!$E$9+1,1))-AVERAGE(OFFSET($H$3,0,0,'Données projet'!$E$9+1,1))</f>
        <v>458.52035423392317</v>
      </c>
      <c r="T7" s="59">
        <f t="shared" si="34"/>
        <v>79.222215389119214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0.53333333333333333</v>
      </c>
      <c r="AI7" s="13">
        <f>IF('Données projet'!$A$62&gt;35,AI6+AH7-AQ6,IF(A7&lt;'Données projet'!$A$62,$AF$205^A7,IF(A7='Données projet'!$A$62,'Données projet'!$B$62,AI6+AH7-AQ6)))</f>
        <v>1.4472692374403775</v>
      </c>
      <c r="AJ7" s="13">
        <f>AI7*VLOOKUP('Données projet'!$B$10,Paramètres!$A$1:$I$89,3,0)*VLOOKUP('Données projet'!$B$10,Paramètres!$A$1:$I$89,5,0)</f>
        <v>1.264334405827914</v>
      </c>
      <c r="AK7" s="13">
        <f t="shared" si="35"/>
        <v>0.56696635739822188</v>
      </c>
      <c r="AL7" s="20">
        <f t="shared" si="4"/>
        <v>3.1895154959521861</v>
      </c>
      <c r="AM7" s="59">
        <f t="shared" si="5"/>
        <v>179.27563756012913</v>
      </c>
      <c r="AN7" s="59">
        <f ca="1">AVERAGE(OFFSET($AM$3,0,0,'Données projet'!$E$10+1,1))-AVERAGE(OFFSET($H$3,0,0,'Données projet'!$E$10+1,1))</f>
        <v>507.48930524664888</v>
      </c>
      <c r="AO7" s="59">
        <f t="shared" si="36"/>
        <v>88.371592365533019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0.36666666666666664</v>
      </c>
      <c r="BD7" s="12">
        <f>IF('Données projet'!$A$88&gt;35,BD6+BC7-BL6,IF(A7&lt;'Données projet'!$A$88,$BA$205^A7,IF(A7='Données projet'!$A$88,'Données projet'!$B$88,BD6+BC7-BL6)))</f>
        <v>1.3767413547888427</v>
      </c>
      <c r="BE7" s="13">
        <f>BD7*VLOOKUP('Données projet'!$B$11,Paramètres!$A$1:$I$89,3,0)*VLOOKUP('Données projet'!$B$11,Paramètres!$A$1:$I$89,5,0)</f>
        <v>1.0738582567352974</v>
      </c>
      <c r="BF7" s="13">
        <f t="shared" si="37"/>
        <v>0.49079123642305839</v>
      </c>
      <c r="BG7" s="20">
        <f t="shared" si="7"/>
        <v>2.7250978672508026</v>
      </c>
      <c r="BH7" s="59">
        <f t="shared" si="8"/>
        <v>178.81121993142776</v>
      </c>
      <c r="BI7" s="59">
        <f ca="1">AVERAGE(OFFSET($BH$3,0,0,'Données projet'!$E$11+1,1))-AVERAGE(OFFSET($H$3,0,0,'Données projet'!$E$11+1,1))</f>
        <v>406.57577648063943</v>
      </c>
      <c r="BJ7" s="59">
        <f t="shared" si="38"/>
        <v>76.079834371563976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0.36666666666666664</v>
      </c>
      <c r="N8" s="13">
        <f>IF('Données projet'!$A$36&gt;35,N7+M8-V7,IF(A8&lt;'Données projet'!$A$36,$K$205^A8,IF(A8='Données projet'!$A$36,'Données projet'!$B$36,N7+M8-V7)))</f>
        <v>1.4913014754131084</v>
      </c>
      <c r="O8" s="13">
        <f>N8*VLOOKUP('Données projet'!$B$9,Paramètres!$A$1:$I$89,3,0)*VLOOKUP('Données projet'!$B$9,Paramètres!$A$1:$I$89,5,0)</f>
        <v>1.3493295749537806</v>
      </c>
      <c r="P8" s="13">
        <f t="shared" si="33"/>
        <v>0.60051569772508329</v>
      </c>
      <c r="Q8" s="20">
        <f t="shared" si="2"/>
        <v>3.395980516582354</v>
      </c>
      <c r="R8" s="59">
        <f t="shared" si="0"/>
        <v>182.18702839302969</v>
      </c>
      <c r="S8" s="59">
        <f ca="1">AVERAGE(OFFSET($R$3,0,0,'Données projet'!$E$9+1,1))-AVERAGE(OFFSET($H$3,0,0,'Données projet'!$E$9+1,1))</f>
        <v>458.52035423392317</v>
      </c>
      <c r="T8" s="59">
        <f t="shared" si="34"/>
        <v>79.222215389119214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0.53333333333333333</v>
      </c>
      <c r="AI8" s="13">
        <f>IF('Données projet'!$A$62&gt;35,AI7+AH8-AQ7,IF(A8&lt;'Données projet'!$A$62,$AF$205^A8,IF(A8='Données projet'!$A$62,'Données projet'!$B$62,AI7+AH8-AQ7)))</f>
        <v>1.5874010519681987</v>
      </c>
      <c r="AJ8" s="13">
        <f>AI8*VLOOKUP('Données projet'!$B$10,Paramètres!$A$1:$I$89,3,0)*VLOOKUP('Données projet'!$B$10,Paramètres!$A$1:$I$89,5,0)</f>
        <v>1.3867535589994184</v>
      </c>
      <c r="AK8" s="13">
        <f t="shared" si="35"/>
        <v>0.6152089384371785</v>
      </c>
      <c r="AL8" s="20">
        <f t="shared" si="4"/>
        <v>3.486751349702073</v>
      </c>
      <c r="AM8" s="59">
        <f t="shared" si="5"/>
        <v>182.27779922614943</v>
      </c>
      <c r="AN8" s="59">
        <f ca="1">AVERAGE(OFFSET($AM$3,0,0,'Données projet'!$E$10+1,1))-AVERAGE(OFFSET($H$3,0,0,'Données projet'!$E$10+1,1))</f>
        <v>507.48930524664888</v>
      </c>
      <c r="AO8" s="59">
        <f t="shared" si="36"/>
        <v>88.371592365533019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0.36666666666666664</v>
      </c>
      <c r="BD8" s="12">
        <f>IF('Données projet'!$A$88&gt;35,BD7+BC8-BL7,IF(A8&lt;'Données projet'!$A$88,$BA$205^A8,IF(A8='Données projet'!$A$88,'Données projet'!$B$88,BD7+BC8-BL7)))</f>
        <v>1.4913014754131084</v>
      </c>
      <c r="BE8" s="13">
        <f>BD8*VLOOKUP('Données projet'!$B$11,Paramètres!$A$1:$I$89,3,0)*VLOOKUP('Données projet'!$B$11,Paramètres!$A$1:$I$89,5,0)</f>
        <v>1.1632151508222246</v>
      </c>
      <c r="BF8" s="13">
        <f t="shared" si="37"/>
        <v>0.52670723651659113</v>
      </c>
      <c r="BG8" s="20">
        <f t="shared" si="7"/>
        <v>2.9432814912817711</v>
      </c>
      <c r="BH8" s="59">
        <f t="shared" si="8"/>
        <v>181.73432936772912</v>
      </c>
      <c r="BI8" s="59">
        <f ca="1">AVERAGE(OFFSET($BH$3,0,0,'Données projet'!$E$11+1,1))-AVERAGE(OFFSET($H$3,0,0,'Données projet'!$E$11+1,1))</f>
        <v>406.57577648063943</v>
      </c>
      <c r="BJ8" s="59">
        <f t="shared" si="38"/>
        <v>76.079834371563976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0.36666666666666664</v>
      </c>
      <c r="N9" s="13">
        <f>IF('Données projet'!$A$36&gt;35,N8+M9-V8,IF(A9&lt;'Données projet'!$A$36,$K$205^A9,IF(A9='Données projet'!$A$36,'Données projet'!$B$36,N8+M9-V8)))</f>
        <v>1.6153942662021774</v>
      </c>
      <c r="O9" s="13">
        <f>N9*VLOOKUP('Données projet'!$B$9,Paramètres!$A$1:$I$89,3,0)*VLOOKUP('Données projet'!$B$9,Paramètres!$A$1:$I$89,5,0)</f>
        <v>1.46160873205973</v>
      </c>
      <c r="P9" s="13">
        <f t="shared" si="33"/>
        <v>0.64446131096148263</v>
      </c>
      <c r="Q9" s="20">
        <f t="shared" si="2"/>
        <v>3.6680719915952782</v>
      </c>
      <c r="R9" s="59">
        <f t="shared" si="0"/>
        <v>185.13832408785424</v>
      </c>
      <c r="S9" s="59">
        <f ca="1">AVERAGE(OFFSET($R$3,0,0,'Données projet'!$E$9+1,1))-AVERAGE(OFFSET($H$3,0,0,'Données projet'!$E$9+1,1))</f>
        <v>458.52035423392317</v>
      </c>
      <c r="T9" s="59">
        <f t="shared" si="34"/>
        <v>79.222215389119214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0.53333333333333333</v>
      </c>
      <c r="AI9" s="13">
        <f>IF('Données projet'!$A$62&gt;35,AI8+AH9-AQ8,IF(A9&lt;'Données projet'!$A$62,$AF$205^A9,IF(A9='Données projet'!$A$62,'Données projet'!$B$62,AI8+AH9-AQ8)))</f>
        <v>1.7411011265922474</v>
      </c>
      <c r="AJ9" s="13">
        <f>AI9*VLOOKUP('Données projet'!$B$10,Paramètres!$A$1:$I$89,3,0)*VLOOKUP('Données projet'!$B$10,Paramètres!$A$1:$I$89,5,0)</f>
        <v>1.5210259441909875</v>
      </c>
      <c r="AK9" s="13">
        <f t="shared" si="35"/>
        <v>0.66755643080805349</v>
      </c>
      <c r="AL9" s="20">
        <f t="shared" si="4"/>
        <v>3.8117809697899965</v>
      </c>
      <c r="AM9" s="59">
        <f t="shared" si="5"/>
        <v>185.28203306604897</v>
      </c>
      <c r="AN9" s="59">
        <f ca="1">AVERAGE(OFFSET($AM$3,0,0,'Données projet'!$E$10+1,1))-AVERAGE(OFFSET($H$3,0,0,'Données projet'!$E$10+1,1))</f>
        <v>507.48930524664888</v>
      </c>
      <c r="AO9" s="59">
        <f t="shared" si="36"/>
        <v>88.371592365533019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0.36666666666666664</v>
      </c>
      <c r="BD9" s="12">
        <f>IF('Données projet'!$A$88&gt;35,BD8+BC9-BL8,IF(A9&lt;'Données projet'!$A$88,$BA$205^A9,IF(A9='Données projet'!$A$88,'Données projet'!$B$88,BD8+BC9-BL8)))</f>
        <v>1.6153942662021774</v>
      </c>
      <c r="BE9" s="13">
        <f>BD9*VLOOKUP('Données projet'!$B$11,Paramètres!$A$1:$I$89,3,0)*VLOOKUP('Données projet'!$B$11,Paramètres!$A$1:$I$89,5,0)</f>
        <v>1.2600075276376985</v>
      </c>
      <c r="BF9" s="13">
        <f t="shared" si="37"/>
        <v>0.56525156198960713</v>
      </c>
      <c r="BG9" s="20">
        <f t="shared" si="7"/>
        <v>3.1789929144342235</v>
      </c>
      <c r="BH9" s="59">
        <f t="shared" si="8"/>
        <v>184.64924501069319</v>
      </c>
      <c r="BI9" s="59">
        <f ca="1">AVERAGE(OFFSET($BH$3,0,0,'Données projet'!$E$11+1,1))-AVERAGE(OFFSET($H$3,0,0,'Données projet'!$E$11+1,1))</f>
        <v>406.57577648063943</v>
      </c>
      <c r="BJ9" s="59">
        <f t="shared" si="38"/>
        <v>76.079834371563976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0.36666666666666664</v>
      </c>
      <c r="N10" s="13">
        <f>IF('Données projet'!$A$36&gt;35,N9+M10-V9,IF(A10&lt;'Données projet'!$A$36,$K$205^A10,IF(A10='Données projet'!$A$36,'Données projet'!$B$36,N9+M10-V9)))</f>
        <v>1.7498129508361202</v>
      </c>
      <c r="O10" s="13">
        <f>N10*VLOOKUP('Données projet'!$B$9,Paramètres!$A$1:$I$89,3,0)*VLOOKUP('Données projet'!$B$9,Paramètres!$A$1:$I$89,5,0)</f>
        <v>1.5832307579165217</v>
      </c>
      <c r="P10" s="13">
        <f t="shared" si="33"/>
        <v>0.69162285498876597</v>
      </c>
      <c r="Q10" s="20">
        <f t="shared" si="2"/>
        <v>3.9620367091433759</v>
      </c>
      <c r="R10" s="59">
        <f t="shared" si="0"/>
        <v>188.08621764487961</v>
      </c>
      <c r="S10" s="59">
        <f ca="1">AVERAGE(OFFSET($R$3,0,0,'Données projet'!$E$9+1,1))-AVERAGE(OFFSET($H$3,0,0,'Données projet'!$E$9+1,1))</f>
        <v>458.52035423392317</v>
      </c>
      <c r="T10" s="59">
        <f t="shared" si="34"/>
        <v>79.222215389119214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0.53333333333333333</v>
      </c>
      <c r="AI10" s="13">
        <f>IF('Données projet'!$A$62&gt;35,AI9+AH10-AQ9,IF(A10&lt;'Données projet'!$A$62,$AF$205^A10,IF(A10='Données projet'!$A$62,'Données projet'!$B$62,AI9+AH10-AQ9)))</f>
        <v>1.9096832078208319</v>
      </c>
      <c r="AJ10" s="13">
        <f>AI10*VLOOKUP('Données projet'!$B$10,Paramètres!$A$1:$I$89,3,0)*VLOOKUP('Données projet'!$B$10,Paramètres!$A$1:$I$89,5,0)</f>
        <v>1.6682992503522789</v>
      </c>
      <c r="AK10" s="13">
        <f t="shared" si="35"/>
        <v>0.72435811717110266</v>
      </c>
      <c r="AL10" s="20">
        <f t="shared" si="4"/>
        <v>4.1672115817698883</v>
      </c>
      <c r="AM10" s="59">
        <f t="shared" si="5"/>
        <v>188.29139251750613</v>
      </c>
      <c r="AN10" s="59">
        <f ca="1">AVERAGE(OFFSET($AM$3,0,0,'Données projet'!$E$10+1,1))-AVERAGE(OFFSET($H$3,0,0,'Données projet'!$E$10+1,1))</f>
        <v>507.48930524664888</v>
      </c>
      <c r="AO10" s="59">
        <f t="shared" si="36"/>
        <v>88.371592365533019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0.36666666666666664</v>
      </c>
      <c r="BD10" s="12">
        <f>IF('Données projet'!$A$88&gt;35,BD9+BC10-BL9,IF(A10&lt;'Données projet'!$A$88,$BA$205^A10,IF(A10='Données projet'!$A$88,'Données projet'!$B$88,BD9+BC10-BL9)))</f>
        <v>1.7498129508361202</v>
      </c>
      <c r="BE10" s="13">
        <f>BD10*VLOOKUP('Données projet'!$B$11,Paramètres!$A$1:$I$89,3,0)*VLOOKUP('Données projet'!$B$11,Paramètres!$A$1:$I$89,5,0)</f>
        <v>1.3648541016521738</v>
      </c>
      <c r="BF10" s="13">
        <f t="shared" si="37"/>
        <v>0.60661655314398966</v>
      </c>
      <c r="BG10" s="20">
        <f t="shared" si="7"/>
        <v>3.433644723769985</v>
      </c>
      <c r="BH10" s="59">
        <f t="shared" si="8"/>
        <v>187.55782565950622</v>
      </c>
      <c r="BI10" s="59">
        <f ca="1">AVERAGE(OFFSET($BH$3,0,0,'Données projet'!$E$11+1,1))-AVERAGE(OFFSET($H$3,0,0,'Données projet'!$E$11+1,1))</f>
        <v>406.57577648063943</v>
      </c>
      <c r="BJ10" s="59">
        <f t="shared" si="38"/>
        <v>76.079834371563976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0.36666666666666664</v>
      </c>
      <c r="N11" s="13">
        <f>IF('Données projet'!$A$36&gt;35,N10+M11-V10,IF(A11&lt;'Données projet'!$A$36,$K$205^A11,IF(A11='Données projet'!$A$36,'Données projet'!$B$36,N10+M11-V10)))</f>
        <v>1.8954167579858181</v>
      </c>
      <c r="O11" s="13">
        <f>N11*VLOOKUP('Données projet'!$B$9,Paramètres!$A$1:$I$89,3,0)*VLOOKUP('Données projet'!$B$9,Paramètres!$A$1:$I$89,5,0)</f>
        <v>1.7149730826255682</v>
      </c>
      <c r="P11" s="13">
        <f t="shared" si="33"/>
        <v>0.74223567094999843</v>
      </c>
      <c r="Q11" s="20">
        <f t="shared" si="2"/>
        <v>4.2796385791441125</v>
      </c>
      <c r="R11" s="59">
        <f t="shared" si="0"/>
        <v>191.03291144536468</v>
      </c>
      <c r="S11" s="59">
        <f ca="1">AVERAGE(OFFSET($R$3,0,0,'Données projet'!$E$9+1,1))-AVERAGE(OFFSET($H$3,0,0,'Données projet'!$E$9+1,1))</f>
        <v>458.52035423392317</v>
      </c>
      <c r="T11" s="59">
        <f t="shared" si="34"/>
        <v>79.222215389119214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0.53333333333333333</v>
      </c>
      <c r="AI11" s="13">
        <f>IF('Données projet'!$A$62&gt;35,AI10+AH11-AQ10,IF(A11&lt;'Données projet'!$A$62,$AF$205^A11,IF(A11='Données projet'!$A$62,'Données projet'!$B$62,AI10+AH11-AQ10)))</f>
        <v>2.0945882456412517</v>
      </c>
      <c r="AJ11" s="13">
        <f>AI11*VLOOKUP('Données projet'!$B$10,Paramètres!$A$1:$I$89,3,0)*VLOOKUP('Données projet'!$B$10,Paramètres!$A$1:$I$89,5,0)</f>
        <v>1.8298322913921976</v>
      </c>
      <c r="AK11" s="13">
        <f t="shared" si="35"/>
        <v>0.78599300028694274</v>
      </c>
      <c r="AL11" s="20">
        <f t="shared" si="4"/>
        <v>4.5558957163411691</v>
      </c>
      <c r="AM11" s="59">
        <f t="shared" si="5"/>
        <v>191.30916858256171</v>
      </c>
      <c r="AN11" s="59">
        <f ca="1">AVERAGE(OFFSET($AM$3,0,0,'Données projet'!$E$10+1,1))-AVERAGE(OFFSET($H$3,0,0,'Données projet'!$E$10+1,1))</f>
        <v>507.48930524664888</v>
      </c>
      <c r="AO11" s="59">
        <f t="shared" si="36"/>
        <v>88.371592365533019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0.36666666666666664</v>
      </c>
      <c r="BD11" s="12">
        <f>IF('Données projet'!$A$88&gt;35,BD10+BC11-BL10,IF(A11&lt;'Données projet'!$A$88,$BA$205^A11,IF(A11='Données projet'!$A$88,'Données projet'!$B$88,BD10+BC11-BL10)))</f>
        <v>1.8954167579858181</v>
      </c>
      <c r="BE11" s="13">
        <f>BD11*VLOOKUP('Données projet'!$B$11,Paramètres!$A$1:$I$89,3,0)*VLOOKUP('Données projet'!$B$11,Paramètres!$A$1:$I$89,5,0)</f>
        <v>1.4784250712289382</v>
      </c>
      <c r="BF11" s="13">
        <f t="shared" si="37"/>
        <v>0.65100862570471008</v>
      </c>
      <c r="BG11" s="20">
        <f t="shared" si="7"/>
        <v>3.7087636888261044</v>
      </c>
      <c r="BH11" s="59">
        <f t="shared" si="8"/>
        <v>190.46203655504667</v>
      </c>
      <c r="BI11" s="59">
        <f ca="1">AVERAGE(OFFSET($BH$3,0,0,'Données projet'!$E$11+1,1))-AVERAGE(OFFSET($H$3,0,0,'Données projet'!$E$11+1,1))</f>
        <v>406.57577648063943</v>
      </c>
      <c r="BJ11" s="59">
        <f t="shared" si="38"/>
        <v>76.079834371563976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0.36666666666666664</v>
      </c>
      <c r="N12" s="13">
        <f>IF('Données projet'!$A$36&gt;35,N11+M12-V11,IF(A12&lt;'Données projet'!$A$36,$K$205^A12,IF(A12='Données projet'!$A$36,'Données projet'!$B$36,N11+M12-V11)))</f>
        <v>2.053136413658843</v>
      </c>
      <c r="O12" s="13">
        <f>N12*VLOOKUP('Données projet'!$B$9,Paramètres!$A$1:$I$89,3,0)*VLOOKUP('Données projet'!$B$9,Paramètres!$A$1:$I$89,5,0)</f>
        <v>1.8576778270785212</v>
      </c>
      <c r="P12" s="13">
        <f t="shared" si="33"/>
        <v>0.79655232220390226</v>
      </c>
      <c r="Q12" s="20">
        <f t="shared" si="2"/>
        <v>4.6227841766668867</v>
      </c>
      <c r="R12" s="59">
        <f t="shared" si="0"/>
        <v>193.98074292922297</v>
      </c>
      <c r="S12" s="59">
        <f ca="1">AVERAGE(OFFSET($R$3,0,0,'Données projet'!$E$9+1,1))-AVERAGE(OFFSET($H$3,0,0,'Données projet'!$E$9+1,1))</f>
        <v>458.52035423392317</v>
      </c>
      <c r="T12" s="59">
        <f t="shared" si="34"/>
        <v>79.222215389119214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0.53333333333333333</v>
      </c>
      <c r="AI12" s="13">
        <f>IF('Données projet'!$A$62&gt;35,AI11+AH12-AQ11,IF(A12&lt;'Données projet'!$A$62,$AF$205^A12,IF(A12='Données projet'!$A$62,'Données projet'!$B$62,AI11+AH12-AQ11)))</f>
        <v>2.297396709994068</v>
      </c>
      <c r="AJ12" s="13">
        <f>AI12*VLOOKUP('Données projet'!$B$10,Paramètres!$A$1:$I$89,3,0)*VLOOKUP('Données projet'!$B$10,Paramètres!$A$1:$I$89,5,0)</f>
        <v>2.0070057658508182</v>
      </c>
      <c r="AK12" s="13">
        <f t="shared" si="35"/>
        <v>0.85287233186915679</v>
      </c>
      <c r="AL12" s="20">
        <f t="shared" si="4"/>
        <v>4.9809543535289569</v>
      </c>
      <c r="AM12" s="59">
        <f t="shared" si="5"/>
        <v>194.33891310608502</v>
      </c>
      <c r="AN12" s="59">
        <f ca="1">AVERAGE(OFFSET($AM$3,0,0,'Données projet'!$E$10+1,1))-AVERAGE(OFFSET($H$3,0,0,'Données projet'!$E$10+1,1))</f>
        <v>507.48930524664888</v>
      </c>
      <c r="AO12" s="59">
        <f t="shared" si="36"/>
        <v>88.371592365533019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0.36666666666666664</v>
      </c>
      <c r="BD12" s="12">
        <f>IF('Données projet'!$A$88&gt;35,BD11+BC12-BL11,IF(A12&lt;'Données projet'!$A$88,$BA$205^A12,IF(A12='Données projet'!$A$88,'Données projet'!$B$88,BD11+BC12-BL11)))</f>
        <v>2.053136413658843</v>
      </c>
      <c r="BE12" s="13">
        <f>BD12*VLOOKUP('Données projet'!$B$11,Paramètres!$A$1:$I$89,3,0)*VLOOKUP('Données projet'!$B$11,Paramètres!$A$1:$I$89,5,0)</f>
        <v>1.6014464026538977</v>
      </c>
      <c r="BF12" s="13">
        <f t="shared" si="37"/>
        <v>0.69864930085634669</v>
      </c>
      <c r="BG12" s="20">
        <f t="shared" si="7"/>
        <v>4.0060000169470085</v>
      </c>
      <c r="BH12" s="59">
        <f t="shared" si="8"/>
        <v>193.36395876950309</v>
      </c>
      <c r="BI12" s="59">
        <f ca="1">AVERAGE(OFFSET($BH$3,0,0,'Données projet'!$E$11+1,1))-AVERAGE(OFFSET($H$3,0,0,'Données projet'!$E$11+1,1))</f>
        <v>406.57577648063943</v>
      </c>
      <c r="BJ12" s="59">
        <f t="shared" si="38"/>
        <v>76.079834371563976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0.36666666666666664</v>
      </c>
      <c r="N13" s="13">
        <f>IF('Données projet'!$A$36&gt;35,N12+M13-V12,IF(A13&lt;'Données projet'!$A$36,$K$205^A13,IF(A13='Données projet'!$A$36,'Données projet'!$B$36,N12+M13-V12)))</f>
        <v>2.2239800905693143</v>
      </c>
      <c r="O13" s="13">
        <f>N13*VLOOKUP('Données projet'!$B$9,Paramètres!$A$1:$I$89,3,0)*VLOOKUP('Données projet'!$B$9,Paramètres!$A$1:$I$89,5,0)</f>
        <v>2.0122571859471154</v>
      </c>
      <c r="P13" s="13">
        <f t="shared" si="33"/>
        <v>0.85484385464299895</v>
      </c>
      <c r="Q13" s="20">
        <f t="shared" si="2"/>
        <v>4.993534312361116</v>
      </c>
      <c r="R13" s="59">
        <f t="shared" si="0"/>
        <v>196.93219629740599</v>
      </c>
      <c r="S13" s="59">
        <f ca="1">AVERAGE(OFFSET($R$3,0,0,'Données projet'!$E$9+1,1))-AVERAGE(OFFSET($H$3,0,0,'Données projet'!$E$9+1,1))</f>
        <v>458.52035423392317</v>
      </c>
      <c r="T13" s="59">
        <f t="shared" si="34"/>
        <v>79.222215389119214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0.53333333333333333</v>
      </c>
      <c r="AI13" s="13">
        <f>IF('Données projet'!$A$62&gt;35,AI12+AH13-AQ12,IF(A13&lt;'Données projet'!$A$62,$AF$205^A13,IF(A13='Données projet'!$A$62,'Données projet'!$B$62,AI12+AH13-AQ12)))</f>
        <v>2.5198420997897437</v>
      </c>
      <c r="AJ13" s="13">
        <f>AI13*VLOOKUP('Données projet'!$B$10,Paramètres!$A$1:$I$89,3,0)*VLOOKUP('Données projet'!$B$10,Paramètres!$A$1:$I$89,5,0)</f>
        <v>2.2013340583763203</v>
      </c>
      <c r="AK13" s="13">
        <f t="shared" si="35"/>
        <v>0.92544235661435126</v>
      </c>
      <c r="AL13" s="20">
        <f t="shared" si="4"/>
        <v>5.4458022561087533</v>
      </c>
      <c r="AM13" s="59">
        <f t="shared" si="5"/>
        <v>197.38446424115364</v>
      </c>
      <c r="AN13" s="59">
        <f ca="1">AVERAGE(OFFSET($AM$3,0,0,'Données projet'!$E$10+1,1))-AVERAGE(OFFSET($H$3,0,0,'Données projet'!$E$10+1,1))</f>
        <v>507.48930524664888</v>
      </c>
      <c r="AO13" s="59">
        <f t="shared" si="36"/>
        <v>88.371592365533019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0.36666666666666664</v>
      </c>
      <c r="BD13" s="12">
        <f>IF('Données projet'!$A$88&gt;35,BD12+BC13-BL12,IF(A13&lt;'Données projet'!$A$88,$BA$205^A13,IF(A13='Données projet'!$A$88,'Données projet'!$B$88,BD12+BC13-BL12)))</f>
        <v>2.2239800905693143</v>
      </c>
      <c r="BE13" s="13">
        <f>BD13*VLOOKUP('Données projet'!$B$11,Paramètres!$A$1:$I$89,3,0)*VLOOKUP('Données projet'!$B$11,Paramètres!$A$1:$I$89,5,0)</f>
        <v>1.7347044706440653</v>
      </c>
      <c r="BF13" s="13">
        <f t="shared" si="37"/>
        <v>0.74977631065746186</v>
      </c>
      <c r="BG13" s="20">
        <f t="shared" si="7"/>
        <v>4.3271373607668258</v>
      </c>
      <c r="BH13" s="59">
        <f t="shared" si="8"/>
        <v>196.2657993458117</v>
      </c>
      <c r="BI13" s="59">
        <f ca="1">AVERAGE(OFFSET($BH$3,0,0,'Données projet'!$E$11+1,1))-AVERAGE(OFFSET($H$3,0,0,'Données projet'!$E$11+1,1))</f>
        <v>406.57577648063943</v>
      </c>
      <c r="BJ13" s="59">
        <f t="shared" si="38"/>
        <v>76.079834371563976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0.36666666666666664</v>
      </c>
      <c r="N14" s="13">
        <f>IF('Données projet'!$A$36&gt;35,N13+M14-V13,IF(A14&lt;'Données projet'!$A$36,$K$205^A14,IF(A14='Données projet'!$A$36,'Données projet'!$B$36,N13+M14-V13)))</f>
        <v>2.4090398525611825</v>
      </c>
      <c r="O14" s="13">
        <f>N14*VLOOKUP('Données projet'!$B$9,Paramètres!$A$1:$I$89,3,0)*VLOOKUP('Données projet'!$B$9,Paramètres!$A$1:$I$89,5,0)</f>
        <v>2.179699258597358</v>
      </c>
      <c r="P14" s="13">
        <f t="shared" si="33"/>
        <v>0.91740114924156924</v>
      </c>
      <c r="Q14" s="20">
        <f t="shared" si="2"/>
        <v>5.3941165436527987</v>
      </c>
      <c r="R14" s="59">
        <f t="shared" si="0"/>
        <v>199.88991515276692</v>
      </c>
      <c r="S14" s="59">
        <f ca="1">AVERAGE(OFFSET($R$3,0,0,'Données projet'!$E$9+1,1))-AVERAGE(OFFSET($H$3,0,0,'Données projet'!$E$9+1,1))</f>
        <v>458.52035423392317</v>
      </c>
      <c r="T14" s="59">
        <f t="shared" si="34"/>
        <v>79.222215389119214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0.53333333333333333</v>
      </c>
      <c r="AI14" s="13">
        <f>IF('Données projet'!$A$62&gt;35,AI13+AH14-AQ13,IF(A14&lt;'Données projet'!$A$62,$AF$205^A14,IF(A14='Données projet'!$A$62,'Données projet'!$B$62,AI13+AH14-AQ13)))</f>
        <v>2.7638257599355494</v>
      </c>
      <c r="AJ14" s="13">
        <f>AI14*VLOOKUP('Données projet'!$B$10,Paramètres!$A$1:$I$89,3,0)*VLOOKUP('Données projet'!$B$10,Paramètres!$A$1:$I$89,5,0)</f>
        <v>2.4144781838796963</v>
      </c>
      <c r="AK14" s="13">
        <f t="shared" si="35"/>
        <v>1.0041872897188973</v>
      </c>
      <c r="AL14" s="20">
        <f t="shared" si="4"/>
        <v>5.9541756998508832</v>
      </c>
      <c r="AM14" s="59">
        <f t="shared" si="5"/>
        <v>200.44997430896501</v>
      </c>
      <c r="AN14" s="59">
        <f ca="1">AVERAGE(OFFSET($AM$3,0,0,'Données projet'!$E$10+1,1))-AVERAGE(OFFSET($H$3,0,0,'Données projet'!$E$10+1,1))</f>
        <v>507.48930524664888</v>
      </c>
      <c r="AO14" s="59">
        <f t="shared" si="36"/>
        <v>88.371592365533019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0.36666666666666664</v>
      </c>
      <c r="BD14" s="12">
        <f>IF('Données projet'!$A$88&gt;35,BD13+BC14-BL13,IF(A14&lt;'Données projet'!$A$88,$BA$205^A14,IF(A14='Données projet'!$A$88,'Données projet'!$B$88,BD13+BC14-BL13)))</f>
        <v>2.4090398525611825</v>
      </c>
      <c r="BE14" s="13">
        <f>BD14*VLOOKUP('Données projet'!$B$11,Paramètres!$A$1:$I$89,3,0)*VLOOKUP('Données projet'!$B$11,Paramètres!$A$1:$I$89,5,0)</f>
        <v>1.8790510849977224</v>
      </c>
      <c r="BF14" s="13">
        <f t="shared" si="37"/>
        <v>0.80464478434897146</v>
      </c>
      <c r="BG14" s="20">
        <f t="shared" si="7"/>
        <v>4.6741036391121584</v>
      </c>
      <c r="BH14" s="59">
        <f t="shared" si="8"/>
        <v>199.16990224822629</v>
      </c>
      <c r="BI14" s="59">
        <f ca="1">AVERAGE(OFFSET($BH$3,0,0,'Données projet'!$E$11+1,1))-AVERAGE(OFFSET($H$3,0,0,'Données projet'!$E$11+1,1))</f>
        <v>406.57577648063943</v>
      </c>
      <c r="BJ14" s="59">
        <f t="shared" si="38"/>
        <v>76.079834371563976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0.36666666666666664</v>
      </c>
      <c r="N15" s="13">
        <f>IF('Données projet'!$A$36&gt;35,N14+M15-V14,IF(A15&lt;'Données projet'!$A$36,$K$205^A15,IF(A15='Données projet'!$A$36,'Données projet'!$B$36,N14+M15-V14)))</f>
        <v>2.6094986352788712</v>
      </c>
      <c r="O15" s="13">
        <f>N15*VLOOKUP('Données projet'!$B$9,Paramètres!$A$1:$I$89,3,0)*VLOOKUP('Données projet'!$B$9,Paramètres!$A$1:$I$89,5,0)</f>
        <v>2.3610743652003228</v>
      </c>
      <c r="P15" s="13">
        <f t="shared" si="33"/>
        <v>0.98453637358279056</v>
      </c>
      <c r="Q15" s="20">
        <f t="shared" si="2"/>
        <v>5.8269387033805886</v>
      </c>
      <c r="R15" s="59">
        <f t="shared" si="0"/>
        <v>202.85671615611346</v>
      </c>
      <c r="S15" s="59">
        <f ca="1">AVERAGE(OFFSET($R$3,0,0,'Données projet'!$E$9+1,1))-AVERAGE(OFFSET($H$3,0,0,'Données projet'!$E$9+1,1))</f>
        <v>458.52035423392317</v>
      </c>
      <c r="T15" s="59">
        <f t="shared" si="34"/>
        <v>79.222215389119214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0.53333333333333333</v>
      </c>
      <c r="AI15" s="13">
        <f>IF('Données projet'!$A$62&gt;35,AI14+AH15-AQ14,IF(A15&lt;'Données projet'!$A$62,$AF$205^A15,IF(A15='Données projet'!$A$62,'Données projet'!$B$62,AI14+AH15-AQ14)))</f>
        <v>3.0314331330207924</v>
      </c>
      <c r="AJ15" s="13">
        <f>AI15*VLOOKUP('Données projet'!$B$10,Paramètres!$A$1:$I$89,3,0)*VLOOKUP('Données projet'!$B$10,Paramètres!$A$1:$I$89,5,0)</f>
        <v>2.6482599850069648</v>
      </c>
      <c r="AK15" s="13">
        <f t="shared" si="35"/>
        <v>1.0896325477494861</v>
      </c>
      <c r="AL15" s="20">
        <f t="shared" si="4"/>
        <v>6.5101628278841517</v>
      </c>
      <c r="AM15" s="59">
        <f t="shared" si="5"/>
        <v>203.53994028061703</v>
      </c>
      <c r="AN15" s="59">
        <f ca="1">AVERAGE(OFFSET($AM$3,0,0,'Données projet'!$E$10+1,1))-AVERAGE(OFFSET($H$3,0,0,'Données projet'!$E$10+1,1))</f>
        <v>507.48930524664888</v>
      </c>
      <c r="AO15" s="59">
        <f t="shared" si="36"/>
        <v>88.371592365533019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0.36666666666666664</v>
      </c>
      <c r="BD15" s="12">
        <f>IF('Données projet'!$A$88&gt;35,BD14+BC15-BL14,IF(A15&lt;'Données projet'!$A$88,$BA$205^A15,IF(A15='Données projet'!$A$88,'Données projet'!$B$88,BD14+BC15-BL14)))</f>
        <v>2.6094986352788712</v>
      </c>
      <c r="BE15" s="13">
        <f>BD15*VLOOKUP('Données projet'!$B$11,Paramètres!$A$1:$I$89,3,0)*VLOOKUP('Données projet'!$B$11,Paramètres!$A$1:$I$89,5,0)</f>
        <v>2.0354089355175198</v>
      </c>
      <c r="BF15" s="13">
        <f t="shared" si="37"/>
        <v>0.8635285214763132</v>
      </c>
      <c r="BG15" s="20">
        <f t="shared" si="7"/>
        <v>5.0489827375975924</v>
      </c>
      <c r="BH15" s="59">
        <f t="shared" si="8"/>
        <v>202.07876019033046</v>
      </c>
      <c r="BI15" s="59">
        <f ca="1">AVERAGE(OFFSET($BH$3,0,0,'Données projet'!$E$11+1,1))-AVERAGE(OFFSET($H$3,0,0,'Données projet'!$E$11+1,1))</f>
        <v>406.57577648063943</v>
      </c>
      <c r="BJ15" s="59">
        <f t="shared" si="38"/>
        <v>76.079834371563976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0.36666666666666664</v>
      </c>
      <c r="N16" s="13">
        <f>IF('Données projet'!$A$36&gt;35,N15+M16-V15,IF(A16&lt;'Données projet'!$A$36,$K$205^A16,IF(A16='Données projet'!$A$36,'Données projet'!$B$36,N15+M16-V15)))</f>
        <v>2.8266378077069811</v>
      </c>
      <c r="O16" s="13">
        <f>N16*VLOOKUP('Données projet'!$B$9,Paramètres!$A$1:$I$89,3,0)*VLOOKUP('Données projet'!$B$9,Paramètres!$A$1:$I$89,5,0)</f>
        <v>2.5575418884132763</v>
      </c>
      <c r="P16" s="13">
        <f t="shared" si="33"/>
        <v>1.0565845396083249</v>
      </c>
      <c r="Q16" s="20">
        <f t="shared" si="2"/>
        <v>6.2946035288042879</v>
      </c>
      <c r="R16" s="59">
        <f t="shared" si="0"/>
        <v>205.8356037804231</v>
      </c>
      <c r="S16" s="59">
        <f ca="1">AVERAGE(OFFSET($R$3,0,0,'Données projet'!$E$9+1,1))-AVERAGE(OFFSET($H$3,0,0,'Données projet'!$E$9+1,1))</f>
        <v>458.52035423392317</v>
      </c>
      <c r="T16" s="59">
        <f t="shared" si="34"/>
        <v>79.222215389119214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0.53333333333333333</v>
      </c>
      <c r="AI16" s="13">
        <f>IF('Données projet'!$A$62&gt;35,AI15+AH16-AQ15,IF(A16&lt;'Données projet'!$A$62,$AF$205^A16,IF(A16='Données projet'!$A$62,'Données projet'!$B$62,AI15+AH16-AQ15)))</f>
        <v>3.3249515845711466</v>
      </c>
      <c r="AJ16" s="13">
        <f>AI16*VLOOKUP('Données projet'!$B$10,Paramètres!$A$1:$I$89,3,0)*VLOOKUP('Données projet'!$B$10,Paramètres!$A$1:$I$89,5,0)</f>
        <v>2.9046777042813541</v>
      </c>
      <c r="AK16" s="13">
        <f t="shared" si="35"/>
        <v>1.182348254425126</v>
      </c>
      <c r="AL16" s="20">
        <f t="shared" si="4"/>
        <v>7.1182368780804524</v>
      </c>
      <c r="AM16" s="59">
        <f t="shared" si="5"/>
        <v>206.65923712969925</v>
      </c>
      <c r="AN16" s="59">
        <f ca="1">AVERAGE(OFFSET($AM$3,0,0,'Données projet'!$E$10+1,1))-AVERAGE(OFFSET($H$3,0,0,'Données projet'!$E$10+1,1))</f>
        <v>507.48930524664888</v>
      </c>
      <c r="AO16" s="59">
        <f t="shared" si="36"/>
        <v>88.371592365533019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0.36666666666666664</v>
      </c>
      <c r="BD16" s="12">
        <f>IF('Données projet'!$A$88&gt;35,BD15+BC16-BL15,IF(A16&lt;'Données projet'!$A$88,$BA$205^A16,IF(A16='Données projet'!$A$88,'Données projet'!$B$88,BD15+BC16-BL15)))</f>
        <v>2.8266378077069811</v>
      </c>
      <c r="BE16" s="13">
        <f>BD16*VLOOKUP('Données projet'!$B$11,Paramètres!$A$1:$I$89,3,0)*VLOOKUP('Données projet'!$B$11,Paramètres!$A$1:$I$89,5,0)</f>
        <v>2.2047774900114452</v>
      </c>
      <c r="BF16" s="13">
        <f t="shared" si="37"/>
        <v>0.92672135817842816</v>
      </c>
      <c r="BG16" s="20">
        <f t="shared" si="7"/>
        <v>5.4540271605973629</v>
      </c>
      <c r="BH16" s="59">
        <f t="shared" si="8"/>
        <v>204.99502741221619</v>
      </c>
      <c r="BI16" s="59">
        <f ca="1">AVERAGE(OFFSET($BH$3,0,0,'Données projet'!$E$11+1,1))-AVERAGE(OFFSET($H$3,0,0,'Données projet'!$E$11+1,1))</f>
        <v>406.57577648063943</v>
      </c>
      <c r="BJ16" s="59">
        <f t="shared" si="38"/>
        <v>76.079834371563976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0.36666666666666664</v>
      </c>
      <c r="N17" s="13">
        <f>IF('Données projet'!$A$36&gt;35,N16+M17-V16,IF(A17&lt;'Données projet'!$A$36,$K$205^A17,IF(A17='Données projet'!$A$36,'Données projet'!$B$36,N16+M17-V16)))</f>
        <v>3.0618453629138109</v>
      </c>
      <c r="O17" s="13">
        <f>N17*VLOOKUP('Données projet'!$B$9,Paramètres!$A$1:$I$89,3,0)*VLOOKUP('Données projet'!$B$9,Paramètres!$A$1:$I$89,5,0)</f>
        <v>2.770357684364416</v>
      </c>
      <c r="P17" s="13">
        <f t="shared" si="33"/>
        <v>1.1339051753637011</v>
      </c>
      <c r="Q17" s="20">
        <f t="shared" si="2"/>
        <v>6.7999244806931367</v>
      </c>
      <c r="R17" s="59">
        <f t="shared" si="0"/>
        <v>208.82978625296633</v>
      </c>
      <c r="S17" s="59">
        <f ca="1">AVERAGE(OFFSET($R$3,0,0,'Données projet'!$E$9+1,1))-AVERAGE(OFFSET($H$3,0,0,'Données projet'!$E$9+1,1))</f>
        <v>458.52035423392317</v>
      </c>
      <c r="T17" s="59">
        <f t="shared" si="34"/>
        <v>79.222215389119214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0.53333333333333333</v>
      </c>
      <c r="AI17" s="13">
        <f>IF('Données projet'!$A$62&gt;35,AI16+AH17-AQ16,IF(A17&lt;'Données projet'!$A$62,$AF$205^A17,IF(A17='Données projet'!$A$62,'Données projet'!$B$62,AI16+AH17-AQ16)))</f>
        <v>3.6468899542328623</v>
      </c>
      <c r="AJ17" s="13">
        <f>AI17*VLOOKUP('Données projet'!$B$10,Paramètres!$A$1:$I$89,3,0)*VLOOKUP('Données projet'!$B$10,Paramètres!$A$1:$I$89,5,0)</f>
        <v>3.1859230640178287</v>
      </c>
      <c r="AK17" s="13">
        <f t="shared" si="35"/>
        <v>1.2829530447024973</v>
      </c>
      <c r="AL17" s="20">
        <f t="shared" si="4"/>
        <v>7.7832925560212347</v>
      </c>
      <c r="AM17" s="59">
        <f t="shared" si="5"/>
        <v>209.81315432829442</v>
      </c>
      <c r="AN17" s="59">
        <f ca="1">AVERAGE(OFFSET($AM$3,0,0,'Données projet'!$E$10+1,1))-AVERAGE(OFFSET($H$3,0,0,'Données projet'!$E$10+1,1))</f>
        <v>507.48930524664888</v>
      </c>
      <c r="AO17" s="59">
        <f t="shared" si="36"/>
        <v>88.371592365533019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0.36666666666666664</v>
      </c>
      <c r="BD17" s="12">
        <f>IF('Données projet'!$A$88&gt;35,BD16+BC17-BL16,IF(A17&lt;'Données projet'!$A$88,$BA$205^A17,IF(A17='Données projet'!$A$88,'Données projet'!$B$88,BD16+BC17-BL16)))</f>
        <v>3.0618453629138109</v>
      </c>
      <c r="BE17" s="13">
        <f>BD17*VLOOKUP('Données projet'!$B$11,Paramètres!$A$1:$I$89,3,0)*VLOOKUP('Données projet'!$B$11,Paramètres!$A$1:$I$89,5,0)</f>
        <v>2.3882393830727726</v>
      </c>
      <c r="BF17" s="13">
        <f t="shared" si="37"/>
        <v>0.99453863346148697</v>
      </c>
      <c r="BG17" s="20">
        <f t="shared" si="7"/>
        <v>5.8916717121305018</v>
      </c>
      <c r="BH17" s="59">
        <f t="shared" si="8"/>
        <v>207.92153348440368</v>
      </c>
      <c r="BI17" s="59">
        <f ca="1">AVERAGE(OFFSET($BH$3,0,0,'Données projet'!$E$11+1,1))-AVERAGE(OFFSET($H$3,0,0,'Données projet'!$E$11+1,1))</f>
        <v>406.57577648063943</v>
      </c>
      <c r="BJ17" s="59">
        <f t="shared" si="38"/>
        <v>76.079834371563976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0.36666666666666664</v>
      </c>
      <c r="N18" s="13">
        <f>IF('Données projet'!$A$36&gt;35,N17+M18-V17,IF(A18&lt;'Données projet'!$A$36,$K$205^A18,IF(A18='Données projet'!$A$36,'Données projet'!$B$36,N17+M18-V17)))</f>
        <v>3.3166247903553967</v>
      </c>
      <c r="O18" s="13">
        <f>N18*VLOOKUP('Données projet'!$B$9,Paramètres!$A$1:$I$89,3,0)*VLOOKUP('Données projet'!$B$9,Paramètres!$A$1:$I$89,5,0)</f>
        <v>3.000882110313563</v>
      </c>
      <c r="P18" s="13">
        <f t="shared" si="33"/>
        <v>1.2168841190816673</v>
      </c>
      <c r="Q18" s="20">
        <f t="shared" si="2"/>
        <v>7.3459428495300259</v>
      </c>
      <c r="R18" s="59">
        <f t="shared" si="0"/>
        <v>211.84269278241106</v>
      </c>
      <c r="S18" s="59">
        <f ca="1">AVERAGE(OFFSET($R$3,0,0,'Données projet'!$E$9+1,1))-AVERAGE(OFFSET($H$3,0,0,'Données projet'!$E$9+1,1))</f>
        <v>458.52035423392317</v>
      </c>
      <c r="T18" s="59">
        <f t="shared" si="34"/>
        <v>79.222215389119214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0.53333333333333333</v>
      </c>
      <c r="AI18" s="13">
        <f>IF('Données projet'!$A$62&gt;35,AI17+AH18-AQ17,IF(A18&lt;'Données projet'!$A$62,$AF$205^A18,IF(A18='Données projet'!$A$62,'Données projet'!$B$62,AI17+AH18-AQ17)))</f>
        <v>3.9999999999999942</v>
      </c>
      <c r="AJ18" s="13">
        <f>AI18*VLOOKUP('Données projet'!$B$10,Paramètres!$A$1:$I$89,3,0)*VLOOKUP('Données projet'!$B$10,Paramètres!$A$1:$I$89,5,0)</f>
        <v>3.4943999999999957</v>
      </c>
      <c r="AK18" s="13">
        <f t="shared" si="35"/>
        <v>1.3921181925470014</v>
      </c>
      <c r="AL18" s="20">
        <f t="shared" si="4"/>
        <v>8.5106858520193533</v>
      </c>
      <c r="AM18" s="59">
        <f t="shared" si="5"/>
        <v>213.00743578490039</v>
      </c>
      <c r="AN18" s="59">
        <f ca="1">AVERAGE(OFFSET($AM$3,0,0,'Données projet'!$E$10+1,1))-AVERAGE(OFFSET($H$3,0,0,'Données projet'!$E$10+1,1))</f>
        <v>507.48930524664888</v>
      </c>
      <c r="AO18" s="59">
        <f t="shared" si="36"/>
        <v>88.371592365533019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0.36666666666666664</v>
      </c>
      <c r="BD18" s="12">
        <f>IF('Données projet'!$A$88&gt;35,BD17+BC18-BL17,IF(A18&lt;'Données projet'!$A$88,$BA$205^A18,IF(A18='Données projet'!$A$88,'Données projet'!$B$88,BD17+BC18-BL17)))</f>
        <v>3.3166247903553967</v>
      </c>
      <c r="BE18" s="13">
        <f>BD18*VLOOKUP('Données projet'!$B$11,Paramètres!$A$1:$I$89,3,0)*VLOOKUP('Données projet'!$B$11,Paramètres!$A$1:$I$89,5,0)</f>
        <v>2.5869673364772097</v>
      </c>
      <c r="BF18" s="13">
        <f t="shared" si="37"/>
        <v>1.0673187627742167</v>
      </c>
      <c r="BG18" s="20">
        <f t="shared" si="7"/>
        <v>6.3645482895295684</v>
      </c>
      <c r="BH18" s="59">
        <f t="shared" si="8"/>
        <v>210.86129822241062</v>
      </c>
      <c r="BI18" s="59">
        <f ca="1">AVERAGE(OFFSET($BH$3,0,0,'Données projet'!$E$11+1,1))-AVERAGE(OFFSET($H$3,0,0,'Données projet'!$E$11+1,1))</f>
        <v>406.57577648063943</v>
      </c>
      <c r="BJ18" s="59">
        <f t="shared" si="38"/>
        <v>76.079834371563976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0.36666666666666664</v>
      </c>
      <c r="N19" s="13">
        <f>IF('Données projet'!$A$36&gt;35,N18+M19-V18,IF(A19&lt;'Données projet'!$A$36,$K$205^A19,IF(A19='Données projet'!$A$36,'Données projet'!$B$36,N18+M19-V18)))</f>
        <v>3.5926046864534693</v>
      </c>
      <c r="O19" s="13">
        <f>N19*VLOOKUP('Données projet'!$B$9,Paramètres!$A$1:$I$89,3,0)*VLOOKUP('Données projet'!$B$9,Paramètres!$A$1:$I$89,5,0)</f>
        <v>3.250588720303099</v>
      </c>
      <c r="P19" s="13">
        <f t="shared" si="33"/>
        <v>1.3059354445561953</v>
      </c>
      <c r="Q19" s="20">
        <f t="shared" si="2"/>
        <v>7.9359462537966037</v>
      </c>
      <c r="R19" s="59">
        <f t="shared" si="0"/>
        <v>214.87799217591066</v>
      </c>
      <c r="S19" s="59">
        <f ca="1">AVERAGE(OFFSET($R$3,0,0,'Données projet'!$E$9+1,1))-AVERAGE(OFFSET($H$3,0,0,'Données projet'!$E$9+1,1))</f>
        <v>458.52035423392317</v>
      </c>
      <c r="T19" s="59">
        <f t="shared" si="34"/>
        <v>79.222215389119214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0.53333333333333333</v>
      </c>
      <c r="AI19" s="13">
        <f>IF('Données projet'!$A$62&gt;35,AI18+AH19-AQ18,IF(A19&lt;'Données projet'!$A$62,$AF$205^A19,IF(A19='Données projet'!$A$62,'Données projet'!$B$62,AI18+AH19-AQ18)))</f>
        <v>4.3872999187784965</v>
      </c>
      <c r="AJ19" s="13">
        <f>AI19*VLOOKUP('Données projet'!$B$10,Paramètres!$A$1:$I$89,3,0)*VLOOKUP('Données projet'!$B$10,Paramètres!$A$1:$I$89,5,0)</f>
        <v>3.8327452090448952</v>
      </c>
      <c r="AK19" s="13">
        <f t="shared" si="35"/>
        <v>1.5105720899315753</v>
      </c>
      <c r="AL19" s="20">
        <f t="shared" si="4"/>
        <v>9.306277629050685</v>
      </c>
      <c r="AM19" s="59">
        <f t="shared" si="5"/>
        <v>216.24832355116476</v>
      </c>
      <c r="AN19" s="59">
        <f ca="1">AVERAGE(OFFSET($AM$3,0,0,'Données projet'!$E$10+1,1))-AVERAGE(OFFSET($H$3,0,0,'Données projet'!$E$10+1,1))</f>
        <v>507.48930524664888</v>
      </c>
      <c r="AO19" s="59">
        <f t="shared" si="36"/>
        <v>88.371592365533019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0.36666666666666664</v>
      </c>
      <c r="BD19" s="12">
        <f>IF('Données projet'!$A$88&gt;35,BD18+BC19-BL18,IF(A19&lt;'Données projet'!$A$88,$BA$205^A19,IF(A19='Données projet'!$A$88,'Données projet'!$B$88,BD18+BC19-BL18)))</f>
        <v>3.5926046864534693</v>
      </c>
      <c r="BE19" s="13">
        <f>BD19*VLOOKUP('Données projet'!$B$11,Paramètres!$A$1:$I$89,3,0)*VLOOKUP('Données projet'!$B$11,Paramètres!$A$1:$I$89,5,0)</f>
        <v>2.8022316554337063</v>
      </c>
      <c r="BF19" s="13">
        <f t="shared" si="37"/>
        <v>1.1454249267371459</v>
      </c>
      <c r="BG19" s="20">
        <f t="shared" si="7"/>
        <v>6.8755018806142338</v>
      </c>
      <c r="BH19" s="59">
        <f t="shared" si="8"/>
        <v>213.81754780272828</v>
      </c>
      <c r="BI19" s="59">
        <f ca="1">AVERAGE(OFFSET($BH$3,0,0,'Données projet'!$E$11+1,1))-AVERAGE(OFFSET($H$3,0,0,'Données projet'!$E$11+1,1))</f>
        <v>406.57577648063943</v>
      </c>
      <c r="BJ19" s="59">
        <f t="shared" si="38"/>
        <v>76.079834371563976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0.36666666666666664</v>
      </c>
      <c r="N20" s="13">
        <f>IF('Données projet'!$A$36&gt;35,N19+M20-V19,IF(A20&lt;'Données projet'!$A$36,$K$205^A20,IF(A20='Données projet'!$A$36,'Données projet'!$B$36,N19+M20-V19)))</f>
        <v>3.8915491648798737</v>
      </c>
      <c r="O20" s="13">
        <f>N20*VLOOKUP('Données projet'!$B$9,Paramètres!$A$1:$I$89,3,0)*VLOOKUP('Données projet'!$B$9,Paramètres!$A$1:$I$89,5,0)</f>
        <v>3.5210736843833095</v>
      </c>
      <c r="P20" s="13">
        <f t="shared" si="33"/>
        <v>1.401503527414947</v>
      </c>
      <c r="Q20" s="20">
        <f t="shared" si="2"/>
        <v>8.573488643881964</v>
      </c>
      <c r="R20" s="59">
        <f t="shared" si="0"/>
        <v>217.9396129597547</v>
      </c>
      <c r="S20" s="59">
        <f ca="1">AVERAGE(OFFSET($R$3,0,0,'Données projet'!$E$9+1,1))-AVERAGE(OFFSET($H$3,0,0,'Données projet'!$E$9+1,1))</f>
        <v>458.52035423392317</v>
      </c>
      <c r="T20" s="59">
        <f t="shared" si="34"/>
        <v>79.222215389119214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0.53333333333333333</v>
      </c>
      <c r="AI20" s="13">
        <f>IF('Données projet'!$A$62&gt;35,AI19+AH20-AQ19,IF(A20&lt;'Données projet'!$A$62,$AF$205^A20,IF(A20='Données projet'!$A$62,'Données projet'!$B$62,AI19+AH20-AQ19)))</f>
        <v>4.8121001443284586</v>
      </c>
      <c r="AJ20" s="13">
        <f>AI20*VLOOKUP('Données projet'!$B$10,Paramètres!$A$1:$I$89,3,0)*VLOOKUP('Données projet'!$B$10,Paramètres!$A$1:$I$89,5,0)</f>
        <v>4.2038506860853415</v>
      </c>
      <c r="AK20" s="13">
        <f t="shared" si="35"/>
        <v>1.6391051069488893</v>
      </c>
      <c r="AL20" s="20">
        <f t="shared" si="4"/>
        <v>10.176481339534618</v>
      </c>
      <c r="AM20" s="59">
        <f t="shared" si="5"/>
        <v>219.54260565540733</v>
      </c>
      <c r="AN20" s="59">
        <f ca="1">AVERAGE(OFFSET($AM$3,0,0,'Données projet'!$E$10+1,1))-AVERAGE(OFFSET($H$3,0,0,'Données projet'!$E$10+1,1))</f>
        <v>507.48930524664888</v>
      </c>
      <c r="AO20" s="59">
        <f t="shared" si="36"/>
        <v>88.371592365533019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0.36666666666666664</v>
      </c>
      <c r="BD20" s="12">
        <f>IF('Données projet'!$A$88&gt;35,BD19+BC20-BL19,IF(A20&lt;'Données projet'!$A$88,$BA$205^A20,IF(A20='Données projet'!$A$88,'Données projet'!$B$88,BD19+BC20-BL19)))</f>
        <v>3.8915491648798737</v>
      </c>
      <c r="BE20" s="13">
        <f>BD20*VLOOKUP('Données projet'!$B$11,Paramètres!$A$1:$I$89,3,0)*VLOOKUP('Données projet'!$B$11,Paramètres!$A$1:$I$89,5,0)</f>
        <v>3.0354083486063015</v>
      </c>
      <c r="BF20" s="13">
        <f t="shared" si="37"/>
        <v>1.2292468834526984</v>
      </c>
      <c r="BG20" s="20">
        <f t="shared" si="7"/>
        <v>7.4276078625027582</v>
      </c>
      <c r="BH20" s="59">
        <f t="shared" si="8"/>
        <v>216.79373217837548</v>
      </c>
      <c r="BI20" s="59">
        <f ca="1">AVERAGE(OFFSET($BH$3,0,0,'Données projet'!$E$11+1,1))-AVERAGE(OFFSET($H$3,0,0,'Données projet'!$E$11+1,1))</f>
        <v>406.57577648063943</v>
      </c>
      <c r="BJ20" s="59">
        <f t="shared" si="38"/>
        <v>76.079834371563976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0.36666666666666664</v>
      </c>
      <c r="N21" s="13">
        <f>IF('Données projet'!$A$36&gt;35,N20+M21-V20,IF(A21&lt;'Données projet'!$A$36,$K$205^A21,IF(A21='Données projet'!$A$36,'Données projet'!$B$36,N20+M21-V20)))</f>
        <v>4.2153691330918956</v>
      </c>
      <c r="O21" s="13">
        <f>N21*VLOOKUP('Données projet'!$B$9,Paramètres!$A$1:$I$89,3,0)*VLOOKUP('Données projet'!$B$9,Paramètres!$A$1:$I$89,5,0)</f>
        <v>3.8140659916215474</v>
      </c>
      <c r="P21" s="13">
        <f t="shared" si="33"/>
        <v>1.5040652626011315</v>
      </c>
      <c r="Q21" s="20">
        <f t="shared" si="2"/>
        <v>9.2624119344378322</v>
      </c>
      <c r="R21" s="59">
        <f t="shared" si="0"/>
        <v>221.03176512644094</v>
      </c>
      <c r="S21" s="59">
        <f ca="1">AVERAGE(OFFSET($R$3,0,0,'Données projet'!$E$9+1,1))-AVERAGE(OFFSET($H$3,0,0,'Données projet'!$E$9+1,1))</f>
        <v>458.52035423392317</v>
      </c>
      <c r="T21" s="59">
        <f t="shared" si="34"/>
        <v>79.222215389119214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0.53333333333333333</v>
      </c>
      <c r="AI21" s="13">
        <f>IF('Données projet'!$A$62&gt;35,AI20+AH21-AQ20,IF(A21&lt;'Données projet'!$A$62,$AF$205^A21,IF(A21='Données projet'!$A$62,'Données projet'!$B$62,AI20+AH21-AQ20)))</f>
        <v>5.278031643091567</v>
      </c>
      <c r="AJ21" s="13">
        <f>AI21*VLOOKUP('Données projet'!$B$10,Paramètres!$A$1:$I$89,3,0)*VLOOKUP('Données projet'!$B$10,Paramètres!$A$1:$I$89,5,0)</f>
        <v>4.6108884434047939</v>
      </c>
      <c r="AK21" s="13">
        <f t="shared" si="35"/>
        <v>1.7785748654654603</v>
      </c>
      <c r="AL21" s="20">
        <f t="shared" si="4"/>
        <v>11.128315262949025</v>
      </c>
      <c r="AM21" s="59">
        <f t="shared" si="5"/>
        <v>222.89766845495214</v>
      </c>
      <c r="AN21" s="59">
        <f ca="1">AVERAGE(OFFSET($AM$3,0,0,'Données projet'!$E$10+1,1))-AVERAGE(OFFSET($H$3,0,0,'Données projet'!$E$10+1,1))</f>
        <v>507.48930524664888</v>
      </c>
      <c r="AO21" s="59">
        <f t="shared" si="36"/>
        <v>88.371592365533019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0.36666666666666664</v>
      </c>
      <c r="BD21" s="12">
        <f>IF('Données projet'!$A$88&gt;35,BD20+BC21-BL20,IF(A21&lt;'Données projet'!$A$88,$BA$205^A21,IF(A21='Données projet'!$A$88,'Données projet'!$B$88,BD20+BC21-BL20)))</f>
        <v>4.2153691330918956</v>
      </c>
      <c r="BE21" s="13">
        <f>BD21*VLOOKUP('Données projet'!$B$11,Paramètres!$A$1:$I$89,3,0)*VLOOKUP('Données projet'!$B$11,Paramètres!$A$1:$I$89,5,0)</f>
        <v>3.2879879238116789</v>
      </c>
      <c r="BF21" s="13">
        <f t="shared" si="37"/>
        <v>1.3192029134397649</v>
      </c>
      <c r="BG21" s="20">
        <f t="shared" si="7"/>
        <v>8.0241907082129327</v>
      </c>
      <c r="BH21" s="59">
        <f t="shared" si="8"/>
        <v>219.79354390021604</v>
      </c>
      <c r="BI21" s="59">
        <f ca="1">AVERAGE(OFFSET($BH$3,0,0,'Données projet'!$E$11+1,1))-AVERAGE(OFFSET($H$3,0,0,'Données projet'!$E$11+1,1))</f>
        <v>406.57577648063943</v>
      </c>
      <c r="BJ21" s="59">
        <f t="shared" si="38"/>
        <v>76.079834371563976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0.36666666666666664</v>
      </c>
      <c r="N22" s="13">
        <f>IF('Données projet'!$A$36&gt;35,N21+M22-V21,IF(A22&lt;'Données projet'!$A$36,$K$205^A22,IF(A22='Données projet'!$A$36,'Données projet'!$B$36,N21+M22-V21)))</f>
        <v>4.5661345072001502</v>
      </c>
      <c r="O22" s="13">
        <f>N22*VLOOKUP('Données projet'!$B$9,Paramètres!$A$1:$I$89,3,0)*VLOOKUP('Données projet'!$B$9,Paramètres!$A$1:$I$89,5,0)</f>
        <v>4.1314385021146958</v>
      </c>
      <c r="P22" s="13">
        <f t="shared" si="33"/>
        <v>1.6141324441302181</v>
      </c>
      <c r="Q22" s="20">
        <f t="shared" si="2"/>
        <v>10.006869398043225</v>
      </c>
      <c r="R22" s="59">
        <f t="shared" si="0"/>
        <v>224.15896364106675</v>
      </c>
      <c r="S22" s="59">
        <f ca="1">AVERAGE(OFFSET($R$3,0,0,'Données projet'!$E$9+1,1))-AVERAGE(OFFSET($H$3,0,0,'Données projet'!$E$9+1,1))</f>
        <v>458.52035423392317</v>
      </c>
      <c r="T22" s="59">
        <f t="shared" si="34"/>
        <v>79.222215389119214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0.53333333333333333</v>
      </c>
      <c r="AI22" s="13">
        <f>IF('Données projet'!$A$62&gt;35,AI21+AH22-AQ21,IF(A22&lt;'Données projet'!$A$62,$AF$205^A22,IF(A22='Données projet'!$A$62,'Données projet'!$B$62,AI21+AH22-AQ21)))</f>
        <v>5.7890769497615011</v>
      </c>
      <c r="AJ22" s="13">
        <f>AI22*VLOOKUP('Données projet'!$B$10,Paramètres!$A$1:$I$89,3,0)*VLOOKUP('Données projet'!$B$10,Paramètres!$A$1:$I$89,5,0)</f>
        <v>5.057337623311648</v>
      </c>
      <c r="AK22" s="13">
        <f t="shared" si="35"/>
        <v>1.92991196150554</v>
      </c>
      <c r="AL22" s="20">
        <f t="shared" si="4"/>
        <v>12.169459693556602</v>
      </c>
      <c r="AM22" s="59">
        <f t="shared" si="5"/>
        <v>226.32155393658013</v>
      </c>
      <c r="AN22" s="59">
        <f ca="1">AVERAGE(OFFSET($AM$3,0,0,'Données projet'!$E$10+1,1))-AVERAGE(OFFSET($H$3,0,0,'Données projet'!$E$10+1,1))</f>
        <v>507.48930524664888</v>
      </c>
      <c r="AO22" s="59">
        <f t="shared" si="36"/>
        <v>88.371592365533019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0.36666666666666664</v>
      </c>
      <c r="BD22" s="12">
        <f>IF('Données projet'!$A$88&gt;35,BD21+BC22-BL21,IF(A22&lt;'Données projet'!$A$88,$BA$205^A22,IF(A22='Données projet'!$A$88,'Données projet'!$B$88,BD21+BC22-BL21)))</f>
        <v>4.5661345072001502</v>
      </c>
      <c r="BE22" s="13">
        <f>BD22*VLOOKUP('Données projet'!$B$11,Paramètres!$A$1:$I$89,3,0)*VLOOKUP('Données projet'!$B$11,Paramètres!$A$1:$I$89,5,0)</f>
        <v>3.5615849156161175</v>
      </c>
      <c r="BF22" s="13">
        <f t="shared" si="37"/>
        <v>1.4157419068981762</v>
      </c>
      <c r="BG22" s="20">
        <f t="shared" si="7"/>
        <v>8.6688442158790604</v>
      </c>
      <c r="BH22" s="59">
        <f t="shared" si="8"/>
        <v>222.82093845890259</v>
      </c>
      <c r="BI22" s="59">
        <f ca="1">AVERAGE(OFFSET($BH$3,0,0,'Données projet'!$E$11+1,1))-AVERAGE(OFFSET($H$3,0,0,'Données projet'!$E$11+1,1))</f>
        <v>406.57577648063943</v>
      </c>
      <c r="BJ22" s="59">
        <f t="shared" si="38"/>
        <v>76.079834371563976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0.36666666666666664</v>
      </c>
      <c r="N23" s="13">
        <f>IF('Données projet'!$A$36&gt;35,N22+M23-V22,IF(A23&lt;'Données projet'!$A$36,$K$205^A23,IF(A23='Données projet'!$A$36,'Données projet'!$B$36,N22+M23-V22)))</f>
        <v>4.946087443248695</v>
      </c>
      <c r="O23" s="13">
        <f>N23*VLOOKUP('Données projet'!$B$9,Paramètres!$A$1:$I$89,3,0)*VLOOKUP('Données projet'!$B$9,Paramètres!$A$1:$I$89,5,0)</f>
        <v>4.475219918651419</v>
      </c>
      <c r="P23" s="13">
        <f t="shared" si="33"/>
        <v>1.7322543189967508</v>
      </c>
      <c r="Q23" s="20">
        <f t="shared" si="2"/>
        <v>10.811350963903896</v>
      </c>
      <c r="R23" s="59">
        <f t="shared" si="0"/>
        <v>227.32605385079961</v>
      </c>
      <c r="S23" s="59">
        <f ca="1">AVERAGE(OFFSET($R$3,0,0,'Données projet'!$E$9+1,1))-AVERAGE(OFFSET($H$3,0,0,'Données projet'!$E$9+1,1))</f>
        <v>458.52035423392317</v>
      </c>
      <c r="T23" s="59">
        <f t="shared" si="34"/>
        <v>79.222215389119214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0.53333333333333333</v>
      </c>
      <c r="AI23" s="13">
        <f>IF('Données projet'!$A$62&gt;35,AI22+AH23-AQ22,IF(A23&lt;'Données projet'!$A$62,$AF$205^A23,IF(A23='Données projet'!$A$62,'Données projet'!$B$62,AI22+AH23-AQ22)))</f>
        <v>6.349604207872785</v>
      </c>
      <c r="AJ23" s="13">
        <f>AI23*VLOOKUP('Données projet'!$B$10,Paramètres!$A$1:$I$89,3,0)*VLOOKUP('Données projet'!$B$10,Paramètres!$A$1:$I$89,5,0)</f>
        <v>5.5470142359976657</v>
      </c>
      <c r="AK23" s="13">
        <f t="shared" si="35"/>
        <v>2.0941261745467372</v>
      </c>
      <c r="AL23" s="20">
        <f t="shared" si="4"/>
        <v>13.308319548364835</v>
      </c>
      <c r="AM23" s="59">
        <f t="shared" si="5"/>
        <v>229.82302243526055</v>
      </c>
      <c r="AN23" s="59">
        <f ca="1">AVERAGE(OFFSET($AM$3,0,0,'Données projet'!$E$10+1,1))-AVERAGE(OFFSET($H$3,0,0,'Données projet'!$E$10+1,1))</f>
        <v>507.48930524664888</v>
      </c>
      <c r="AO23" s="59">
        <f t="shared" si="36"/>
        <v>88.371592365533019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0.36666666666666664</v>
      </c>
      <c r="BD23" s="12">
        <f>IF('Données projet'!$A$88&gt;35,BD22+BC23-BL22,IF(A23&lt;'Données projet'!$A$88,$BA$205^A23,IF(A23='Données projet'!$A$88,'Données projet'!$B$88,BD22+BC23-BL22)))</f>
        <v>4.946087443248695</v>
      </c>
      <c r="BE23" s="13">
        <f>BD23*VLOOKUP('Données projet'!$B$11,Paramètres!$A$1:$I$89,3,0)*VLOOKUP('Données projet'!$B$11,Paramètres!$A$1:$I$89,5,0)</f>
        <v>3.8579482057339822</v>
      </c>
      <c r="BF23" s="13">
        <f t="shared" si="37"/>
        <v>1.5193456037187583</v>
      </c>
      <c r="BG23" s="20">
        <f t="shared" si="7"/>
        <v>9.3654533847968562</v>
      </c>
      <c r="BH23" s="59">
        <f t="shared" si="8"/>
        <v>225.88015627169258</v>
      </c>
      <c r="BI23" s="59">
        <f ca="1">AVERAGE(OFFSET($BH$3,0,0,'Données projet'!$E$11+1,1))-AVERAGE(OFFSET($H$3,0,0,'Données projet'!$E$11+1,1))</f>
        <v>406.57577648063943</v>
      </c>
      <c r="BJ23" s="59">
        <f t="shared" si="38"/>
        <v>76.079834371563976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0.36666666666666664</v>
      </c>
      <c r="N24" s="13">
        <f>IF('Données projet'!$A$36&gt;35,N23+M24-V23,IF(A24&lt;'Données projet'!$A$36,$K$205^A24,IF(A24='Données projet'!$A$36,'Données projet'!$B$36,N23+M24-V23)))</f>
        <v>5.3576566694841068</v>
      </c>
      <c r="O24" s="13">
        <f>N24*VLOOKUP('Données projet'!$B$9,Paramètres!$A$1:$I$89,3,0)*VLOOKUP('Données projet'!$B$9,Paramètres!$A$1:$I$89,5,0)</f>
        <v>4.8476077545492195</v>
      </c>
      <c r="P24" s="13">
        <f t="shared" si="33"/>
        <v>1.8590203279755269</v>
      </c>
      <c r="Q24" s="20">
        <f t="shared" si="2"/>
        <v>11.680710577063934</v>
      </c>
      <c r="R24" s="59">
        <f t="shared" si="0"/>
        <v>230.53823895293831</v>
      </c>
      <c r="S24" s="59">
        <f ca="1">AVERAGE(OFFSET($R$3,0,0,'Données projet'!$E$9+1,1))-AVERAGE(OFFSET($H$3,0,0,'Données projet'!$E$9+1,1))</f>
        <v>458.52035423392317</v>
      </c>
      <c r="T24" s="59">
        <f t="shared" si="34"/>
        <v>79.222215389119214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0.53333333333333333</v>
      </c>
      <c r="AI24" s="13">
        <f>IF('Données projet'!$A$62&gt;35,AI23+AH24-AQ23,IF(A24&lt;'Données projet'!$A$62,$AF$205^A24,IF(A24='Données projet'!$A$62,'Données projet'!$B$62,AI23+AH24-AQ23)))</f>
        <v>6.9644045063689779</v>
      </c>
      <c r="AJ24" s="13">
        <f>AI24*VLOOKUP('Données projet'!$B$10,Paramètres!$A$1:$I$89,3,0)*VLOOKUP('Données projet'!$B$10,Paramètres!$A$1:$I$89,5,0)</f>
        <v>6.0841037767639401</v>
      </c>
      <c r="AK24" s="13">
        <f t="shared" si="35"/>
        <v>2.2723132051581736</v>
      </c>
      <c r="AL24" s="20">
        <f t="shared" si="4"/>
        <v>14.554092910181012</v>
      </c>
      <c r="AM24" s="59">
        <f t="shared" si="5"/>
        <v>233.41162128605538</v>
      </c>
      <c r="AN24" s="59">
        <f ca="1">AVERAGE(OFFSET($AM$3,0,0,'Données projet'!$E$10+1,1))-AVERAGE(OFFSET($H$3,0,0,'Données projet'!$E$10+1,1))</f>
        <v>507.48930524664888</v>
      </c>
      <c r="AO24" s="59">
        <f t="shared" si="36"/>
        <v>88.371592365533019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0.36666666666666664</v>
      </c>
      <c r="BD24" s="12">
        <f>IF('Données projet'!$A$88&gt;35,BD23+BC24-BL23,IF(A24&lt;'Données projet'!$A$88,$BA$205^A24,IF(A24='Données projet'!$A$88,'Données projet'!$B$88,BD23+BC24-BL23)))</f>
        <v>5.3576566694841068</v>
      </c>
      <c r="BE24" s="13">
        <f>BD24*VLOOKUP('Données projet'!$B$11,Paramètres!$A$1:$I$89,3,0)*VLOOKUP('Données projet'!$B$11,Paramètres!$A$1:$I$89,5,0)</f>
        <v>4.1789722021976035</v>
      </c>
      <c r="BF24" s="13">
        <f t="shared" si="37"/>
        <v>1.6305309974168514</v>
      </c>
      <c r="BG24" s="20">
        <f t="shared" si="7"/>
        <v>10.118218072661842</v>
      </c>
      <c r="BH24" s="59">
        <f t="shared" si="8"/>
        <v>228.97574644853623</v>
      </c>
      <c r="BI24" s="59">
        <f ca="1">AVERAGE(OFFSET($BH$3,0,0,'Données projet'!$E$11+1,1))-AVERAGE(OFFSET($H$3,0,0,'Données projet'!$E$11+1,1))</f>
        <v>406.57577648063943</v>
      </c>
      <c r="BJ24" s="59">
        <f t="shared" si="38"/>
        <v>76.079834371563976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0.36666666666666664</v>
      </c>
      <c r="N25" s="13">
        <f>IF('Données projet'!$A$36&gt;35,N24+M25-V24,IF(A25&lt;'Données projet'!$A$36,$K$205^A25,IF(A25='Données projet'!$A$36,'Données projet'!$B$36,N24+M25-V24)))</f>
        <v>5.8034730112280055</v>
      </c>
      <c r="O25" s="13">
        <f>N25*VLOOKUP('Données projet'!$B$9,Paramètres!$A$1:$I$89,3,0)*VLOOKUP('Données projet'!$B$9,Paramètres!$A$1:$I$89,5,0)</f>
        <v>5.2509823805590994</v>
      </c>
      <c r="P25" s="13">
        <f t="shared" si="33"/>
        <v>1.9950630469940349</v>
      </c>
      <c r="Q25" s="20">
        <f t="shared" si="2"/>
        <v>12.620195786321709</v>
      </c>
      <c r="R25" s="59">
        <f t="shared" si="0"/>
        <v>233.80110968979011</v>
      </c>
      <c r="S25" s="59">
        <f ca="1">AVERAGE(OFFSET($R$3,0,0,'Données projet'!$E$9+1,1))-AVERAGE(OFFSET($H$3,0,0,'Données projet'!$E$9+1,1))</f>
        <v>458.52035423392317</v>
      </c>
      <c r="T25" s="59">
        <f t="shared" si="34"/>
        <v>79.222215389119214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0.53333333333333333</v>
      </c>
      <c r="AI25" s="13">
        <f>IF('Données projet'!$A$62&gt;35,AI24+AH25-AQ24,IF(A25&lt;'Données projet'!$A$62,$AF$205^A25,IF(A25='Données projet'!$A$62,'Données projet'!$B$62,AI24+AH25-AQ24)))</f>
        <v>7.6387328312833152</v>
      </c>
      <c r="AJ25" s="13">
        <f>AI25*VLOOKUP('Données projet'!$B$10,Paramètres!$A$1:$I$89,3,0)*VLOOKUP('Données projet'!$B$10,Paramètres!$A$1:$I$89,5,0)</f>
        <v>6.6731970014091049</v>
      </c>
      <c r="AK25" s="13">
        <f t="shared" si="35"/>
        <v>2.4656619859373108</v>
      </c>
      <c r="AL25" s="20">
        <f t="shared" si="4"/>
        <v>15.91684606962834</v>
      </c>
      <c r="AM25" s="59">
        <f t="shared" si="5"/>
        <v>237.09775997309674</v>
      </c>
      <c r="AN25" s="59">
        <f ca="1">AVERAGE(OFFSET($AM$3,0,0,'Données projet'!$E$10+1,1))-AVERAGE(OFFSET($H$3,0,0,'Données projet'!$E$10+1,1))</f>
        <v>507.48930524664888</v>
      </c>
      <c r="AO25" s="59">
        <f t="shared" si="36"/>
        <v>88.371592365533019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0.36666666666666664</v>
      </c>
      <c r="BD25" s="12">
        <f>IF('Données projet'!$A$88&gt;35,BD24+BC25-BL24,IF(A25&lt;'Données projet'!$A$88,$BA$205^A25,IF(A25='Données projet'!$A$88,'Données projet'!$B$88,BD24+BC25-BL24)))</f>
        <v>5.8034730112280055</v>
      </c>
      <c r="BE25" s="13">
        <f>BD25*VLOOKUP('Données projet'!$B$11,Paramètres!$A$1:$I$89,3,0)*VLOOKUP('Données projet'!$B$11,Paramètres!$A$1:$I$89,5,0)</f>
        <v>4.526708948757844</v>
      </c>
      <c r="BF25" s="13">
        <f t="shared" si="37"/>
        <v>1.7498529149851829</v>
      </c>
      <c r="BG25" s="20">
        <f t="shared" si="7"/>
        <v>10.931678579352438</v>
      </c>
      <c r="BH25" s="59">
        <f t="shared" si="8"/>
        <v>232.11259248282084</v>
      </c>
      <c r="BI25" s="59">
        <f ca="1">AVERAGE(OFFSET($BH$3,0,0,'Données projet'!$E$11+1,1))-AVERAGE(OFFSET($H$3,0,0,'Données projet'!$E$11+1,1))</f>
        <v>406.57577648063943</v>
      </c>
      <c r="BJ25" s="59">
        <f t="shared" si="38"/>
        <v>76.079834371563976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0.36666666666666664</v>
      </c>
      <c r="N26" s="13">
        <f>IF('Données projet'!$A$36&gt;35,N25+M26-V25,IF(A26&lt;'Données projet'!$A$36,$K$205^A26,IF(A26='Données projet'!$A$36,'Données projet'!$B$36,N25+M26-V25)))</f>
        <v>6.2863862075908195</v>
      </c>
      <c r="O26" s="13">
        <f>N26*VLOOKUP('Données projet'!$B$9,Paramètres!$A$1:$I$89,3,0)*VLOOKUP('Données projet'!$B$9,Paramètres!$A$1:$I$89,5,0)</f>
        <v>5.6879222406281729</v>
      </c>
      <c r="P26" s="13">
        <f t="shared" si="33"/>
        <v>2.1410613437539134</v>
      </c>
      <c r="Q26" s="20">
        <f t="shared" si="2"/>
        <v>13.6354797427988</v>
      </c>
      <c r="R26" s="59">
        <f t="shared" si="0"/>
        <v>237.12067645234529</v>
      </c>
      <c r="S26" s="59">
        <f ca="1">AVERAGE(OFFSET($R$3,0,0,'Données projet'!$E$9+1,1))-AVERAGE(OFFSET($H$3,0,0,'Données projet'!$E$9+1,1))</f>
        <v>458.52035423392317</v>
      </c>
      <c r="T26" s="59">
        <f t="shared" si="34"/>
        <v>79.222215389119214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0.53333333333333333</v>
      </c>
      <c r="AI26" s="13">
        <f>IF('Données projet'!$A$62&gt;35,AI25+AH26-AQ25,IF(A26&lt;'Données projet'!$A$62,$AF$205^A26,IF(A26='Données projet'!$A$62,'Données projet'!$B$62,AI25+AH26-AQ25)))</f>
        <v>8.3783529825649943</v>
      </c>
      <c r="AJ26" s="13">
        <f>AI26*VLOOKUP('Données projet'!$B$10,Paramètres!$A$1:$I$89,3,0)*VLOOKUP('Données projet'!$B$10,Paramètres!$A$1:$I$89,5,0)</f>
        <v>7.3193291655687798</v>
      </c>
      <c r="AK26" s="13">
        <f t="shared" si="35"/>
        <v>2.6754626145268281</v>
      </c>
      <c r="AL26" s="20">
        <f t="shared" si="4"/>
        <v>17.407595683666514</v>
      </c>
      <c r="AM26" s="59">
        <f t="shared" si="5"/>
        <v>240.89279239321303</v>
      </c>
      <c r="AN26" s="59">
        <f ca="1">AVERAGE(OFFSET($AM$3,0,0,'Données projet'!$E$10+1,1))-AVERAGE(OFFSET($H$3,0,0,'Données projet'!$E$10+1,1))</f>
        <v>507.48930524664888</v>
      </c>
      <c r="AO26" s="59">
        <f t="shared" si="36"/>
        <v>88.371592365533019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0.36666666666666664</v>
      </c>
      <c r="BD26" s="12">
        <f>IF('Données projet'!$A$88&gt;35,BD25+BC26-BL25,IF(A26&lt;'Données projet'!$A$88,$BA$205^A26,IF(A26='Données projet'!$A$88,'Données projet'!$B$88,BD25+BC26-BL25)))</f>
        <v>6.2863862075908195</v>
      </c>
      <c r="BE26" s="13">
        <f>BD26*VLOOKUP('Données projet'!$B$11,Paramètres!$A$1:$I$89,3,0)*VLOOKUP('Données projet'!$B$11,Paramètres!$A$1:$I$89,5,0)</f>
        <v>4.9033812419208394</v>
      </c>
      <c r="BF26" s="13">
        <f t="shared" si="37"/>
        <v>1.8779067855398364</v>
      </c>
      <c r="BG26" s="20">
        <f t="shared" si="7"/>
        <v>11.81074331449401</v>
      </c>
      <c r="BH26" s="59">
        <f t="shared" si="8"/>
        <v>235.2959400240405</v>
      </c>
      <c r="BI26" s="59">
        <f ca="1">AVERAGE(OFFSET($BH$3,0,0,'Données projet'!$E$11+1,1))-AVERAGE(OFFSET($H$3,0,0,'Données projet'!$E$11+1,1))</f>
        <v>406.57577648063943</v>
      </c>
      <c r="BJ26" s="59">
        <f t="shared" si="38"/>
        <v>76.079834371563976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0.36666666666666664</v>
      </c>
      <c r="N27" s="13">
        <f>IF('Données projet'!$A$36&gt;35,N26+M27-V26,IF(A27&lt;'Données projet'!$A$36,$K$205^A27,IF(A27='Données projet'!$A$36,'Données projet'!$B$36,N26+M27-V26)))</f>
        <v>6.8094831275222916</v>
      </c>
      <c r="O27" s="13">
        <f>N27*VLOOKUP('Données projet'!$B$9,Paramètres!$A$1:$I$89,3,0)*VLOOKUP('Données projet'!$B$9,Paramètres!$A$1:$I$89,5,0)</f>
        <v>6.1612203337821692</v>
      </c>
      <c r="P27" s="13">
        <f t="shared" si="33"/>
        <v>2.2977437653533066</v>
      </c>
      <c r="Q27" s="20">
        <f t="shared" si="2"/>
        <v>14.732695805994283</v>
      </c>
      <c r="R27" s="59">
        <f t="shared" si="0"/>
        <v>240.50340398961407</v>
      </c>
      <c r="S27" s="59">
        <f ca="1">AVERAGE(OFFSET($R$3,0,0,'Données projet'!$E$9+1,1))-AVERAGE(OFFSET($H$3,0,0,'Données projet'!$E$9+1,1))</f>
        <v>458.52035423392317</v>
      </c>
      <c r="T27" s="59">
        <f t="shared" si="34"/>
        <v>79.222215389119214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0.53333333333333333</v>
      </c>
      <c r="AI27" s="13">
        <f>IF('Données projet'!$A$62&gt;35,AI26+AH27-AQ26,IF(A27&lt;'Données projet'!$A$62,$AF$205^A27,IF(A27='Données projet'!$A$62,'Données projet'!$B$62,AI26+AH27-AQ26)))</f>
        <v>9.1895868399762577</v>
      </c>
      <c r="AJ27" s="13">
        <f>AI27*VLOOKUP('Données projet'!$B$10,Paramètres!$A$1:$I$89,3,0)*VLOOKUP('Données projet'!$B$10,Paramètres!$A$1:$I$89,5,0)</f>
        <v>8.0280230634032606</v>
      </c>
      <c r="AK27" s="13">
        <f t="shared" si="35"/>
        <v>2.9031149616437024</v>
      </c>
      <c r="AL27" s="20">
        <f t="shared" si="4"/>
        <v>19.038398726956792</v>
      </c>
      <c r="AM27" s="59">
        <f t="shared" si="5"/>
        <v>244.80910691057659</v>
      </c>
      <c r="AN27" s="59">
        <f ca="1">AVERAGE(OFFSET($AM$3,0,0,'Données projet'!$E$10+1,1))-AVERAGE(OFFSET($H$3,0,0,'Données projet'!$E$10+1,1))</f>
        <v>507.48930524664888</v>
      </c>
      <c r="AO27" s="59">
        <f t="shared" si="36"/>
        <v>88.371592365533019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0.36666666666666664</v>
      </c>
      <c r="BD27" s="12">
        <f>IF('Données projet'!$A$88&gt;35,BD26+BC27-BL26,IF(A27&lt;'Données projet'!$A$88,$BA$205^A27,IF(A27='Données projet'!$A$88,'Données projet'!$B$88,BD26+BC27-BL26)))</f>
        <v>6.8094831275222916</v>
      </c>
      <c r="BE27" s="13">
        <f>BD27*VLOOKUP('Données projet'!$B$11,Paramètres!$A$1:$I$89,3,0)*VLOOKUP('Données projet'!$B$11,Paramètres!$A$1:$I$89,5,0)</f>
        <v>5.3113968394673874</v>
      </c>
      <c r="BF27" s="13">
        <f t="shared" si="37"/>
        <v>2.0153316115751485</v>
      </c>
      <c r="BG27" s="20">
        <f t="shared" si="7"/>
        <v>12.760718718899083</v>
      </c>
      <c r="BH27" s="59">
        <f t="shared" si="8"/>
        <v>238.53142690251889</v>
      </c>
      <c r="BI27" s="59">
        <f ca="1">AVERAGE(OFFSET($BH$3,0,0,'Données projet'!$E$11+1,1))-AVERAGE(OFFSET($H$3,0,0,'Données projet'!$E$11+1,1))</f>
        <v>406.57577648063943</v>
      </c>
      <c r="BJ27" s="59">
        <f t="shared" si="38"/>
        <v>76.079834371563976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0.36666666666666664</v>
      </c>
      <c r="N28" s="13">
        <f>IF('Données projet'!$A$36&gt;35,N27+M28-V27,IF(A28&lt;'Données projet'!$A$36,$K$205^A28,IF(A28='Données projet'!$A$36,'Données projet'!$B$36,N27+M28-V27)))</f>
        <v>7.3761075016390283</v>
      </c>
      <c r="O28" s="13">
        <f>N28*VLOOKUP('Données projet'!$B$9,Paramètres!$A$1:$I$89,3,0)*VLOOKUP('Données projet'!$B$9,Paramètres!$A$1:$I$89,5,0)</f>
        <v>6.6739020674829934</v>
      </c>
      <c r="P28" s="13">
        <f t="shared" si="33"/>
        <v>2.4658921738147148</v>
      </c>
      <c r="Q28" s="20">
        <f t="shared" si="2"/>
        <v>15.918474970260172</v>
      </c>
      <c r="R28" s="59">
        <f t="shared" si="0"/>
        <v>243.95624893659229</v>
      </c>
      <c r="S28" s="59">
        <f ca="1">AVERAGE(OFFSET($R$3,0,0,'Données projet'!$E$9+1,1))-AVERAGE(OFFSET($H$3,0,0,'Données projet'!$E$9+1,1))</f>
        <v>458.52035423392317</v>
      </c>
      <c r="T28" s="59">
        <f t="shared" si="34"/>
        <v>79.222215389119214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0.53333333333333333</v>
      </c>
      <c r="AI28" s="13">
        <f>IF('Données projet'!$A$62&gt;35,AI27+AH28-AQ27,IF(A28&lt;'Données projet'!$A$62,$AF$205^A28,IF(A28='Données projet'!$A$62,'Données projet'!$B$62,AI27+AH28-AQ27)))</f>
        <v>10.079368399158959</v>
      </c>
      <c r="AJ28" s="13">
        <f>AI28*VLOOKUP('Données projet'!$B$10,Paramètres!$A$1:$I$89,3,0)*VLOOKUP('Données projet'!$B$10,Paramètres!$A$1:$I$89,5,0)</f>
        <v>8.8053362335052672</v>
      </c>
      <c r="AK28" s="13">
        <f t="shared" si="35"/>
        <v>3.1501380115565811</v>
      </c>
      <c r="AL28" s="20">
        <f t="shared" si="4"/>
        <v>20.822450976816054</v>
      </c>
      <c r="AM28" s="59">
        <f t="shared" si="5"/>
        <v>248.86022494314815</v>
      </c>
      <c r="AN28" s="59">
        <f ca="1">AVERAGE(OFFSET($AM$3,0,0,'Données projet'!$E$10+1,1))-AVERAGE(OFFSET($H$3,0,0,'Données projet'!$E$10+1,1))</f>
        <v>507.48930524664888</v>
      </c>
      <c r="AO28" s="59">
        <f t="shared" si="36"/>
        <v>88.371592365533019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0.36666666666666664</v>
      </c>
      <c r="BD28" s="12">
        <f>IF('Données projet'!$A$88&gt;35,BD27+BC28-BL27,IF(A28&lt;'Données projet'!$A$88,$BA$205^A28,IF(A28='Données projet'!$A$88,'Données projet'!$B$88,BD27+BC28-BL27)))</f>
        <v>7.3761075016390283</v>
      </c>
      <c r="BE28" s="13">
        <f>BD28*VLOOKUP('Données projet'!$B$11,Paramètres!$A$1:$I$89,3,0)*VLOOKUP('Données projet'!$B$11,Paramètres!$A$1:$I$89,5,0)</f>
        <v>5.7533638512784426</v>
      </c>
      <c r="BF28" s="13">
        <f t="shared" si="37"/>
        <v>2.1628131576544258</v>
      </c>
      <c r="BG28" s="20">
        <f t="shared" si="7"/>
        <v>13.787341623891413</v>
      </c>
      <c r="BH28" s="59">
        <f t="shared" si="8"/>
        <v>241.82511559022353</v>
      </c>
      <c r="BI28" s="59">
        <f ca="1">AVERAGE(OFFSET($BH$3,0,0,'Données projet'!$E$11+1,1))-AVERAGE(OFFSET($H$3,0,0,'Données projet'!$E$11+1,1))</f>
        <v>406.57577648063943</v>
      </c>
      <c r="BJ28" s="59">
        <f t="shared" si="38"/>
        <v>76.079834371563976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0.36666666666666664</v>
      </c>
      <c r="N29" s="13">
        <f>IF('Données projet'!$A$36&gt;35,N28+M29-V28,IF(A29&lt;'Données projet'!$A$36,$K$205^A29,IF(A29='Données projet'!$A$36,'Données projet'!$B$36,N28+M29-V28)))</f>
        <v>7.9898812959585301</v>
      </c>
      <c r="O29" s="13">
        <f>N29*VLOOKUP('Données projet'!$B$9,Paramètres!$A$1:$I$89,3,0)*VLOOKUP('Données projet'!$B$9,Paramètres!$A$1:$I$89,5,0)</f>
        <v>7.2292445965832783</v>
      </c>
      <c r="P29" s="13">
        <f t="shared" si="33"/>
        <v>2.6463456476600151</v>
      </c>
      <c r="Q29" s="20">
        <f t="shared" si="2"/>
        <v>17.19998634205707</v>
      </c>
      <c r="R29" s="59">
        <f t="shared" si="0"/>
        <v>247.48670039124724</v>
      </c>
      <c r="S29" s="59">
        <f ca="1">AVERAGE(OFFSET($R$3,0,0,'Données projet'!$E$9+1,1))-AVERAGE(OFFSET($H$3,0,0,'Données projet'!$E$9+1,1))</f>
        <v>458.52035423392317</v>
      </c>
      <c r="T29" s="59">
        <f t="shared" si="34"/>
        <v>79.222215389119214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0.53333333333333333</v>
      </c>
      <c r="AI29" s="13">
        <f>IF('Données projet'!$A$62&gt;35,AI28+AH29-AQ28,IF(A29&lt;'Données projet'!$A$62,$AF$205^A29,IF(A29='Données projet'!$A$62,'Données projet'!$B$62,AI28+AH29-AQ28)))</f>
        <v>11.055303039742178</v>
      </c>
      <c r="AJ29" s="13">
        <f>AI29*VLOOKUP('Données projet'!$B$10,Paramètres!$A$1:$I$89,3,0)*VLOOKUP('Données projet'!$B$10,Paramètres!$A$1:$I$89,5,0)</f>
        <v>9.6579127355187673</v>
      </c>
      <c r="AK29" s="13">
        <f t="shared" si="35"/>
        <v>3.4181799973347178</v>
      </c>
      <c r="AL29" s="20">
        <f t="shared" si="4"/>
        <v>22.774194843053152</v>
      </c>
      <c r="AM29" s="59">
        <f t="shared" si="5"/>
        <v>253.06090889224333</v>
      </c>
      <c r="AN29" s="59">
        <f ca="1">AVERAGE(OFFSET($AM$3,0,0,'Données projet'!$E$10+1,1))-AVERAGE(OFFSET($H$3,0,0,'Données projet'!$E$10+1,1))</f>
        <v>507.48930524664888</v>
      </c>
      <c r="AO29" s="59">
        <f t="shared" si="36"/>
        <v>88.371592365533019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0.36666666666666664</v>
      </c>
      <c r="BD29" s="12">
        <f>IF('Données projet'!$A$88&gt;35,BD28+BC29-BL28,IF(A29&lt;'Données projet'!$A$88,$BA$205^A29,IF(A29='Données projet'!$A$88,'Données projet'!$B$88,BD28+BC29-BL28)))</f>
        <v>7.9898812959585301</v>
      </c>
      <c r="BE29" s="13">
        <f>BD29*VLOOKUP('Données projet'!$B$11,Paramètres!$A$1:$I$89,3,0)*VLOOKUP('Données projet'!$B$11,Paramètres!$A$1:$I$89,5,0)</f>
        <v>6.2321074108476537</v>
      </c>
      <c r="BF29" s="13">
        <f t="shared" si="37"/>
        <v>2.3210873724483734</v>
      </c>
      <c r="BG29" s="20">
        <f t="shared" si="7"/>
        <v>14.896814247573912</v>
      </c>
      <c r="BH29" s="59">
        <f t="shared" si="8"/>
        <v>245.18352829676408</v>
      </c>
      <c r="BI29" s="59">
        <f ca="1">AVERAGE(OFFSET($BH$3,0,0,'Données projet'!$E$11+1,1))-AVERAGE(OFFSET($H$3,0,0,'Données projet'!$E$11+1,1))</f>
        <v>406.57577648063943</v>
      </c>
      <c r="BJ29" s="59">
        <f t="shared" si="38"/>
        <v>76.079834371563976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0.36666666666666664</v>
      </c>
      <c r="N30" s="13">
        <f>IF('Données projet'!$A$36&gt;35,N29+M30-V29,IF(A30&lt;'Données projet'!$A$36,$K$205^A30,IF(A30='Données projet'!$A$36,'Données projet'!$B$36,N29+M30-V29)))</f>
        <v>8.654727864164478</v>
      </c>
      <c r="O30" s="13">
        <f>N30*VLOOKUP('Données projet'!$B$9,Paramètres!$A$1:$I$89,3,0)*VLOOKUP('Données projet'!$B$9,Paramètres!$A$1:$I$89,5,0)</f>
        <v>7.8307977714960186</v>
      </c>
      <c r="P30" s="13">
        <f t="shared" si="33"/>
        <v>2.8400046690019281</v>
      </c>
      <c r="Q30" s="20">
        <f t="shared" si="2"/>
        <v>18.584980917200593</v>
      </c>
      <c r="R30" s="59">
        <f t="shared" si="0"/>
        <v>251.1028237897641</v>
      </c>
      <c r="S30" s="59">
        <f ca="1">AVERAGE(OFFSET($R$3,0,0,'Données projet'!$E$9+1,1))-AVERAGE(OFFSET($H$3,0,0,'Données projet'!$E$9+1,1))</f>
        <v>458.52035423392317</v>
      </c>
      <c r="T30" s="59">
        <f t="shared" si="34"/>
        <v>79.222215389119214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0.53333333333333333</v>
      </c>
      <c r="AI30" s="13">
        <f>IF('Données projet'!$A$62&gt;35,AI29+AH30-AQ29,IF(A30&lt;'Données projet'!$A$62,$AF$205^A30,IF(A30='Données projet'!$A$62,'Données projet'!$B$62,AI29+AH30-AQ29)))</f>
        <v>12.125732532083152</v>
      </c>
      <c r="AJ30" s="13">
        <f>AI30*VLOOKUP('Données projet'!$B$10,Paramètres!$A$1:$I$89,3,0)*VLOOKUP('Données projet'!$B$10,Paramètres!$A$1:$I$89,5,0)</f>
        <v>10.593039940027841</v>
      </c>
      <c r="AK30" s="13">
        <f t="shared" si="35"/>
        <v>3.7090293984947564</v>
      </c>
      <c r="AL30" s="20">
        <f t="shared" si="4"/>
        <v>24.909437431260191</v>
      </c>
      <c r="AM30" s="59">
        <f t="shared" si="5"/>
        <v>257.42728030382369</v>
      </c>
      <c r="AN30" s="59">
        <f ca="1">AVERAGE(OFFSET($AM$3,0,0,'Données projet'!$E$10+1,1))-AVERAGE(OFFSET($H$3,0,0,'Données projet'!$E$10+1,1))</f>
        <v>507.48930524664888</v>
      </c>
      <c r="AO30" s="59">
        <f t="shared" si="36"/>
        <v>88.371592365533019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0.36666666666666664</v>
      </c>
      <c r="BD30" s="12">
        <f>IF('Données projet'!$A$88&gt;35,BD29+BC30-BL29,IF(A30&lt;'Données projet'!$A$88,$BA$205^A30,IF(A30='Données projet'!$A$88,'Données projet'!$B$88,BD29+BC30-BL29)))</f>
        <v>8.654727864164478</v>
      </c>
      <c r="BE30" s="13">
        <f>BD30*VLOOKUP('Données projet'!$B$11,Paramètres!$A$1:$I$89,3,0)*VLOOKUP('Données projet'!$B$11,Paramètres!$A$1:$I$89,5,0)</f>
        <v>6.7506877340482934</v>
      </c>
      <c r="BF30" s="13">
        <f t="shared" si="37"/>
        <v>2.4909440611975873</v>
      </c>
      <c r="BG30" s="20">
        <f t="shared" si="7"/>
        <v>16.095842043386575</v>
      </c>
      <c r="BH30" s="59">
        <f t="shared" si="8"/>
        <v>248.61368491595007</v>
      </c>
      <c r="BI30" s="59">
        <f ca="1">AVERAGE(OFFSET($BH$3,0,0,'Données projet'!$E$11+1,1))-AVERAGE(OFFSET($H$3,0,0,'Données projet'!$E$11+1,1))</f>
        <v>406.57577648063943</v>
      </c>
      <c r="BJ30" s="59">
        <f t="shared" si="38"/>
        <v>76.079834371563976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0.36666666666666664</v>
      </c>
      <c r="N31" s="13">
        <f>IF('Données projet'!$A$36&gt;35,N30+M31-V30,IF(A31&lt;'Données projet'!$A$36,$K$205^A31,IF(A31='Données projet'!$A$36,'Données projet'!$B$36,N30+M31-V30)))</f>
        <v>9.3748970263968054</v>
      </c>
      <c r="O31" s="13">
        <f>N31*VLOOKUP('Données projet'!$B$9,Paramètres!$A$1:$I$89,3,0)*VLOOKUP('Données projet'!$B$9,Paramètres!$A$1:$I$89,5,0)</f>
        <v>8.4824068294838284</v>
      </c>
      <c r="P31" s="13">
        <f t="shared" si="33"/>
        <v>3.0478356170459597</v>
      </c>
      <c r="Q31" s="20">
        <f t="shared" si="2"/>
        <v>20.081838927706048</v>
      </c>
      <c r="R31" s="59">
        <f t="shared" si="0"/>
        <v>254.81330834969015</v>
      </c>
      <c r="S31" s="59">
        <f ca="1">AVERAGE(OFFSET($R$3,0,0,'Données projet'!$E$9+1,1))-AVERAGE(OFFSET($H$3,0,0,'Données projet'!$E$9+1,1))</f>
        <v>458.52035423392317</v>
      </c>
      <c r="T31" s="59">
        <f t="shared" si="34"/>
        <v>79.222215389119214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0.53333333333333333</v>
      </c>
      <c r="AI31" s="13">
        <f>IF('Données projet'!$A$62&gt;35,AI30+AH31-AQ30,IF(A31&lt;'Données projet'!$A$62,$AF$205^A31,IF(A31='Données projet'!$A$62,'Données projet'!$B$62,AI30+AH31-AQ30)))</f>
        <v>13.299806338284565</v>
      </c>
      <c r="AJ31" s="13">
        <f>AI31*VLOOKUP('Données projet'!$B$10,Paramètres!$A$1:$I$89,3,0)*VLOOKUP('Données projet'!$B$10,Paramètres!$A$1:$I$89,5,0)</f>
        <v>11.618710817125399</v>
      </c>
      <c r="AK31" s="13">
        <f t="shared" si="35"/>
        <v>4.0246268744259073</v>
      </c>
      <c r="AL31" s="20">
        <f t="shared" si="4"/>
        <v>27.245479812785192</v>
      </c>
      <c r="AM31" s="59">
        <f t="shared" si="5"/>
        <v>261.97694923476928</v>
      </c>
      <c r="AN31" s="59">
        <f ca="1">AVERAGE(OFFSET($AM$3,0,0,'Données projet'!$E$10+1,1))-AVERAGE(OFFSET($H$3,0,0,'Données projet'!$E$10+1,1))</f>
        <v>507.48930524664888</v>
      </c>
      <c r="AO31" s="59">
        <f t="shared" si="36"/>
        <v>88.371592365533019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0.36666666666666664</v>
      </c>
      <c r="BD31" s="12">
        <f>IF('Données projet'!$A$88&gt;35,BD30+BC31-BL30,IF(A31&lt;'Données projet'!$A$88,$BA$205^A31,IF(A31='Données projet'!$A$88,'Données projet'!$B$88,BD30+BC31-BL30)))</f>
        <v>9.3748970263968054</v>
      </c>
      <c r="BE31" s="13">
        <f>BD31*VLOOKUP('Données projet'!$B$11,Paramètres!$A$1:$I$89,3,0)*VLOOKUP('Données projet'!$B$11,Paramètres!$A$1:$I$89,5,0)</f>
        <v>7.3124196805895085</v>
      </c>
      <c r="BF31" s="13">
        <f t="shared" si="37"/>
        <v>2.6732308269250824</v>
      </c>
      <c r="BG31" s="20">
        <f t="shared" si="7"/>
        <v>17.391674633921248</v>
      </c>
      <c r="BH31" s="59">
        <f t="shared" si="8"/>
        <v>252.12314405590533</v>
      </c>
      <c r="BI31" s="59">
        <f ca="1">AVERAGE(OFFSET($BH$3,0,0,'Données projet'!$E$11+1,1))-AVERAGE(OFFSET($H$3,0,0,'Données projet'!$E$11+1,1))</f>
        <v>406.57577648063943</v>
      </c>
      <c r="BJ31" s="59">
        <f t="shared" si="38"/>
        <v>76.079834371563976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0.36666666666666664</v>
      </c>
      <c r="N32" s="13">
        <f>IF('Données projet'!$A$36&gt;35,N31+M32-V31,IF(A32&lt;'Données projet'!$A$36,$K$205^A32,IF(A32='Données projet'!$A$36,'Données projet'!$B$36,N31+M32-V31)))</f>
        <v>10.15499223487466</v>
      </c>
      <c r="O32" s="13">
        <f>N32*VLOOKUP('Données projet'!$B$9,Paramètres!$A$1:$I$89,3,0)*VLOOKUP('Données projet'!$B$9,Paramètres!$A$1:$I$89,5,0)</f>
        <v>9.1882369741145933</v>
      </c>
      <c r="P32" s="13">
        <f t="shared" si="33"/>
        <v>3.2708755904258768</v>
      </c>
      <c r="Q32" s="20">
        <f t="shared" si="2"/>
        <v>21.699621049907986</v>
      </c>
      <c r="R32" s="59">
        <f t="shared" si="0"/>
        <v>258.62751837268382</v>
      </c>
      <c r="S32" s="59">
        <f ca="1">AVERAGE(OFFSET($R$3,0,0,'Données projet'!$E$9+1,1))-AVERAGE(OFFSET($H$3,0,0,'Données projet'!$E$9+1,1))</f>
        <v>458.52035423392317</v>
      </c>
      <c r="T32" s="59">
        <f t="shared" si="34"/>
        <v>79.222215389119214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0.53333333333333333</v>
      </c>
      <c r="AI32" s="13">
        <f>IF('Données projet'!$A$62&gt;35,AI31+AH32-AQ31,IF(A32&lt;'Données projet'!$A$62,$AF$205^A32,IF(A32='Données projet'!$A$62,'Données projet'!$B$62,AI31+AH32-AQ31)))</f>
        <v>14.587559816931424</v>
      </c>
      <c r="AJ32" s="13">
        <f>AI32*VLOOKUP('Données projet'!$B$10,Paramètres!$A$1:$I$89,3,0)*VLOOKUP('Données projet'!$B$10,Paramètres!$A$1:$I$89,5,0)</f>
        <v>12.743692256071293</v>
      </c>
      <c r="AK32" s="13">
        <f t="shared" si="35"/>
        <v>4.3670782132179244</v>
      </c>
      <c r="AL32" s="20">
        <f t="shared" si="4"/>
        <v>29.801258567345389</v>
      </c>
      <c r="AM32" s="59">
        <f t="shared" si="5"/>
        <v>266.72915589012121</v>
      </c>
      <c r="AN32" s="59">
        <f ca="1">AVERAGE(OFFSET($AM$3,0,0,'Données projet'!$E$10+1,1))-AVERAGE(OFFSET($H$3,0,0,'Données projet'!$E$10+1,1))</f>
        <v>507.48930524664888</v>
      </c>
      <c r="AO32" s="59">
        <f t="shared" si="36"/>
        <v>88.371592365533019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0.36666666666666664</v>
      </c>
      <c r="BD32" s="12">
        <f>IF('Données projet'!$A$88&gt;35,BD31+BC32-BL31,IF(A32&lt;'Données projet'!$A$88,$BA$205^A32,IF(A32='Données projet'!$A$88,'Données projet'!$B$88,BD31+BC32-BL31)))</f>
        <v>10.15499223487466</v>
      </c>
      <c r="BE32" s="13">
        <f>BD32*VLOOKUP('Données projet'!$B$11,Paramètres!$A$1:$I$89,3,0)*VLOOKUP('Données projet'!$B$11,Paramètres!$A$1:$I$89,5,0)</f>
        <v>7.9208939432022349</v>
      </c>
      <c r="BF32" s="13">
        <f t="shared" si="37"/>
        <v>2.8688573000659243</v>
      </c>
      <c r="BG32" s="20">
        <f t="shared" si="7"/>
        <v>18.792150082025376</v>
      </c>
      <c r="BH32" s="59">
        <f t="shared" si="8"/>
        <v>255.72004740480122</v>
      </c>
      <c r="BI32" s="59">
        <f ca="1">AVERAGE(OFFSET($BH$3,0,0,'Données projet'!$E$11+1,1))-AVERAGE(OFFSET($H$3,0,0,'Données projet'!$E$11+1,1))</f>
        <v>406.57577648063943</v>
      </c>
      <c r="BJ32" s="59">
        <f t="shared" si="38"/>
        <v>76.079834371563976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11</v>
      </c>
      <c r="L33" s="12">
        <f>VLOOKUP(A33,'Données projet'!$A$35:$I$55,9,0)</f>
        <v>0.36666666666666664</v>
      </c>
      <c r="M33" s="12">
        <f t="array" ref="M33">INDEX(L:L,MIN(IF(ISNUMBER(L33:L229),ROW(L33:L229),"")))</f>
        <v>0.36666666666666664</v>
      </c>
      <c r="N33" s="13">
        <f>IF('Données projet'!$A$36&gt;35,N32+M33-V32,IF(A33&lt;'Données projet'!$A$36,$K$205^A33,IF(A33='Données projet'!$A$36,'Données projet'!$B$36,N32+M33-V32)))</f>
        <v>11</v>
      </c>
      <c r="O33" s="13">
        <f>N33*VLOOKUP('Données projet'!$B$9,Paramètres!$A$1:$I$89,3,0)*VLOOKUP('Données projet'!$B$9,Paramètres!$A$1:$I$89,5,0)</f>
        <v>9.9527999999999999</v>
      </c>
      <c r="P33" s="13">
        <f t="shared" si="33"/>
        <v>3.5102375824366896</v>
      </c>
      <c r="Q33" s="20">
        <f t="shared" si="2"/>
        <v>23.448123789410563</v>
      </c>
      <c r="R33" s="59">
        <f t="shared" si="0"/>
        <v>262.55554872245256</v>
      </c>
      <c r="S33" s="59">
        <f ca="1">AVERAGE(OFFSET($R$3,0,0,'Données projet'!$E$9+1,1))-AVERAGE(OFFSET($H$3,0,0,'Données projet'!$E$9+1,1))</f>
        <v>458.52035423392317</v>
      </c>
      <c r="T33" s="59">
        <f t="shared" si="34"/>
        <v>79.222215389119214</v>
      </c>
      <c r="U33" s="15">
        <f>IF(ISNA(VLOOKUP(A33,'Données projet'!$A$35:$I$55,3,0)),0,VLOOKUP(A33,'Données projet'!$A$35:$I$55,3,0))</f>
        <v>1</v>
      </c>
      <c r="V33" s="15">
        <f>IF(ISNA(VLOOKUP(A33,'Données projet'!$A$35:$I$55,4,0)),0,VLOOKUP(A33,'Données projet'!$A$35:$I$55,4,0))</f>
        <v>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0.1075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0.10710131629275543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0.10710131629275543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16</v>
      </c>
      <c r="AG33" s="12">
        <f>VLOOKUP(A33,'Données projet'!$A$61:$I$81,9,0)</f>
        <v>0.53333333333333333</v>
      </c>
      <c r="AH33" s="12">
        <f t="array" ref="AH33">INDEX(AG:AG,MIN(IF(ISNUMBER(AG33:AG229),ROW(AG33:AG229),"")))</f>
        <v>0.53333333333333333</v>
      </c>
      <c r="AI33" s="13">
        <f>IF('Données projet'!$A$62&gt;35,AI32+AH33-AQ32,IF(A33&lt;'Données projet'!$A$62,$AF$205^A33,IF(A33='Données projet'!$A$62,'Données projet'!$B$62,AI32+AH33-AQ32)))</f>
        <v>16</v>
      </c>
      <c r="AJ33" s="13">
        <f>AI33*VLOOKUP('Données projet'!$B$10,Paramètres!$A$1:$I$89,3,0)*VLOOKUP('Données projet'!$B$10,Paramètres!$A$1:$I$89,5,0)</f>
        <v>13.977600000000002</v>
      </c>
      <c r="AK33" s="13">
        <f t="shared" si="35"/>
        <v>4.7386683822915039</v>
      </c>
      <c r="AL33" s="20">
        <f t="shared" si="4"/>
        <v>32.597500765824371</v>
      </c>
      <c r="AM33" s="59">
        <f t="shared" si="5"/>
        <v>271.70492569886636</v>
      </c>
      <c r="AN33" s="59">
        <f ca="1">AVERAGE(OFFSET($AM$3,0,0,'Données projet'!$E$10+1,1))-AVERAGE(OFFSET($H$3,0,0,'Données projet'!$E$10+1,1))</f>
        <v>507.48930524664888</v>
      </c>
      <c r="AO33" s="59">
        <f t="shared" si="36"/>
        <v>88.371592365533019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0.1075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0.10340816745507424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0.10340816745507424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11</v>
      </c>
      <c r="BB33" s="12">
        <f>VLOOKUP(A33,'Données projet'!$A$87:$I$107,9,0)</f>
        <v>0.36666666666666664</v>
      </c>
      <c r="BC33" s="12">
        <f t="array" ref="BC33">INDEX(BB:BB,MIN(IF(ISNUMBER(BB33:BB229),ROW(BB33:BB229),"")))</f>
        <v>0.36666666666666664</v>
      </c>
      <c r="BD33" s="12">
        <f>IF('Données projet'!$A$88&gt;35,BD32+BC33-BL32,IF(A33&lt;'Données projet'!$A$88,$BA$205^A33,IF(A33='Données projet'!$A$88,'Données projet'!$B$88,BD32+BC33-BL32)))</f>
        <v>11</v>
      </c>
      <c r="BE33" s="13">
        <f>BD33*VLOOKUP('Données projet'!$B$11,Paramètres!$A$1:$I$89,3,0)*VLOOKUP('Données projet'!$B$11,Paramètres!$A$1:$I$89,5,0)</f>
        <v>8.58</v>
      </c>
      <c r="BF33" s="13">
        <f t="shared" si="37"/>
        <v>3.0787996776202875</v>
      </c>
      <c r="BG33" s="20">
        <f t="shared" si="7"/>
        <v>20.305742771855332</v>
      </c>
      <c r="BH33" s="59">
        <f t="shared" si="8"/>
        <v>259.41316770489732</v>
      </c>
      <c r="BI33" s="59">
        <f ca="1">AVERAGE(OFFSET($BH$3,0,0,'Données projet'!$E$11+1,1))-AVERAGE(OFFSET($H$3,0,0,'Données projet'!$E$11+1,1))</f>
        <v>406.57577648063943</v>
      </c>
      <c r="BJ33" s="59">
        <f t="shared" si="38"/>
        <v>76.079834371563976</v>
      </c>
      <c r="BK33" s="15">
        <f>IF(ISNA(VLOOKUP(A33,'Données projet'!$A$87:$I$107,3,0)),0,VLOOKUP(A33,'Données projet'!$A$87:$I$107,3,0))</f>
        <v>1</v>
      </c>
      <c r="BL33" s="15">
        <f>IF(ISNA(VLOOKUP(A33,'Données projet'!$A$87:$I$107,4,0)),0,VLOOKUP(A33,'Données projet'!$A$87:$I$107,4,0))</f>
        <v>1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0.1075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9.2328720942030554E-2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9.2328720942030554E-2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4.833333333333333</v>
      </c>
      <c r="N34" s="13">
        <f>IF('Données projet'!$A$36&gt;35,N33+M34-V33,IF(A34&lt;'Données projet'!$A$36,$K$205^A34,IF(A34='Données projet'!$A$36,'Données projet'!$B$36,N33+M34-V33)))</f>
        <v>14.833333333333332</v>
      </c>
      <c r="O34" s="13">
        <f>N34*VLOOKUP('Données projet'!$B$9,Paramètres!$A$1:$I$89,3,0)*VLOOKUP('Données projet'!$B$9,Paramètres!$A$1:$I$89,5,0)</f>
        <v>13.421199999999997</v>
      </c>
      <c r="P34" s="13">
        <f t="shared" si="33"/>
        <v>4.5716029061234096</v>
      </c>
      <c r="Q34" s="20">
        <f t="shared" si="2"/>
        <v>31.337465061498268</v>
      </c>
      <c r="R34" s="59">
        <f t="shared" si="0"/>
        <v>271.38558827431581</v>
      </c>
      <c r="S34" s="59">
        <f ca="1">AVERAGE(OFFSET($R$3,0,0,'Données projet'!$E$9+1,1))-AVERAGE(OFFSET($H$3,0,0,'Données projet'!$E$9+1,1))</f>
        <v>458.52035423392317</v>
      </c>
      <c r="T34" s="59">
        <f t="shared" si="34"/>
        <v>79.222215389119214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0.1041726251665166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0.1041726251665166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6.5</v>
      </c>
      <c r="AI34" s="13">
        <f>IF('Données projet'!$A$62&gt;35,AI33+AH34-AQ33,IF(A34&lt;'Données projet'!$A$62,$AF$205^A34,IF(A34='Données projet'!$A$62,'Données projet'!$B$62,AI33+AH34-AQ33)))</f>
        <v>21.5</v>
      </c>
      <c r="AJ34" s="13">
        <f>AI34*VLOOKUP('Données projet'!$B$10,Paramètres!$A$1:$I$89,3,0)*VLOOKUP('Données projet'!$B$10,Paramètres!$A$1:$I$89,5,0)</f>
        <v>18.782400000000003</v>
      </c>
      <c r="AK34" s="13">
        <f t="shared" si="35"/>
        <v>6.1523144400889054</v>
      </c>
      <c r="AL34" s="20">
        <f t="shared" si="4"/>
        <v>43.427960983154854</v>
      </c>
      <c r="AM34" s="59">
        <f t="shared" si="5"/>
        <v>283.47608419597242</v>
      </c>
      <c r="AN34" s="59">
        <f ca="1">AVERAGE(OFFSET($AM$3,0,0,'Données projet'!$E$10+1,1))-AVERAGE(OFFSET($H$3,0,0,'Données projet'!$E$10+1,1))</f>
        <v>507.48930524664888</v>
      </c>
      <c r="AO34" s="59">
        <f t="shared" si="36"/>
        <v>88.371592365533019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0.10058046567801605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0.10058046567801605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4.833333333333333</v>
      </c>
      <c r="BD34" s="12">
        <f>IF('Données projet'!$A$88&gt;35,BD33+BC34-BL33,IF(A34&lt;'Données projet'!$A$88,$BA$205^A34,IF(A34='Données projet'!$A$88,'Données projet'!$B$88,BD33+BC34-BL33)))</f>
        <v>14.833333333333332</v>
      </c>
      <c r="BE34" s="13">
        <f>BD34*VLOOKUP('Données projet'!$B$11,Paramètres!$A$1:$I$89,3,0)*VLOOKUP('Données projet'!$B$11,Paramètres!$A$1:$I$89,5,0)</f>
        <v>11.57</v>
      </c>
      <c r="BF34" s="13">
        <f t="shared" si="37"/>
        <v>4.0097142210557433</v>
      </c>
      <c r="BG34" s="20">
        <f t="shared" si="7"/>
        <v>27.134668935005418</v>
      </c>
      <c r="BH34" s="59">
        <f t="shared" si="8"/>
        <v>267.18279214782297</v>
      </c>
      <c r="BI34" s="59">
        <f ca="1">AVERAGE(OFFSET($BH$3,0,0,'Données projet'!$E$11+1,1))-AVERAGE(OFFSET($H$3,0,0,'Données projet'!$E$11+1,1))</f>
        <v>406.57577648063943</v>
      </c>
      <c r="BJ34" s="59">
        <f t="shared" si="38"/>
        <v>76.079834371563976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8.9803987212514313E-2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8.9803987212514313E-2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4.833333333333333</v>
      </c>
      <c r="N35" s="13">
        <f>IF('Données projet'!$A$36&gt;35,N34+M35-V34,IF(A35&lt;'Données projet'!$A$36,$K$205^A35,IF(A35='Données projet'!$A$36,'Données projet'!$B$36,N34+M35-V34)))</f>
        <v>19.666666666666664</v>
      </c>
      <c r="O35" s="13">
        <f>N35*VLOOKUP('Données projet'!$B$9,Paramètres!$A$1:$I$89,3,0)*VLOOKUP('Données projet'!$B$9,Paramètres!$A$1:$I$89,5,0)</f>
        <v>17.794399999999996</v>
      </c>
      <c r="P35" s="13">
        <f t="shared" si="33"/>
        <v>5.8654647874601782</v>
      </c>
      <c r="Q35" s="20">
        <f t="shared" ref="Q35:Q66" si="53">(O35+P35)*0.475*44/12</f>
        <v>41.207597838159799</v>
      </c>
      <c r="R35" s="59">
        <f t="shared" si="0"/>
        <v>282.18010031868511</v>
      </c>
      <c r="S35" s="59">
        <f ca="1">AVERAGE(OFFSET($R$3,0,0,'Données projet'!$E$9+1,1))-AVERAGE(OFFSET($H$3,0,0,'Données projet'!$E$9+1,1))</f>
        <v>458.52035423392317</v>
      </c>
      <c r="T35" s="59">
        <f t="shared" si="34"/>
        <v>79.222215389119214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0.10132401925313793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0.10132401925313793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6.5</v>
      </c>
      <c r="AI35" s="13">
        <f>IF('Données projet'!$A$62&gt;35,AI34+AH35-AQ34,IF(A35&lt;'Données projet'!$A$62,$AF$205^A35,IF(A35='Données projet'!$A$62,'Données projet'!$B$62,AI34+AH35-AQ34)))</f>
        <v>28</v>
      </c>
      <c r="AJ35" s="13">
        <f>AI35*VLOOKUP('Données projet'!$B$10,Paramètres!$A$1:$I$89,3,0)*VLOOKUP('Données projet'!$B$10,Paramètres!$A$1:$I$89,5,0)</f>
        <v>24.460800000000003</v>
      </c>
      <c r="AK35" s="13">
        <f t="shared" si="35"/>
        <v>7.7697087087225771</v>
      </c>
      <c r="AL35" s="20">
        <f t="shared" si="4"/>
        <v>56.134802667691822</v>
      </c>
      <c r="AM35" s="59">
        <f t="shared" si="5"/>
        <v>297.10730514821716</v>
      </c>
      <c r="AN35" s="59">
        <f ca="1">AVERAGE(OFFSET($AM$3,0,0,'Données projet'!$E$10+1,1))-AVERAGE(OFFSET($H$3,0,0,'Données projet'!$E$10+1,1))</f>
        <v>507.48930524664888</v>
      </c>
      <c r="AO35" s="59">
        <f t="shared" si="36"/>
        <v>88.371592365533019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9.7830087554753892E-2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9.7830087554753892E-2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4.833333333333333</v>
      </c>
      <c r="BD35" s="12">
        <f>IF('Données projet'!$A$88&gt;35,BD34+BC35-BL34,IF(A35&lt;'Données projet'!$A$88,$BA$205^A35,IF(A35='Données projet'!$A$88,'Données projet'!$B$88,BD34+BC35-BL34)))</f>
        <v>19.666666666666664</v>
      </c>
      <c r="BE35" s="13">
        <f>BD35*VLOOKUP('Données projet'!$B$11,Paramètres!$A$1:$I$89,3,0)*VLOOKUP('Données projet'!$B$11,Paramètres!$A$1:$I$89,5,0)</f>
        <v>15.339999999999998</v>
      </c>
      <c r="BF35" s="13">
        <f t="shared" si="37"/>
        <v>5.1445495276675484</v>
      </c>
      <c r="BG35" s="20">
        <f t="shared" si="7"/>
        <v>35.67725709402098</v>
      </c>
      <c r="BH35" s="59">
        <f t="shared" si="8"/>
        <v>276.64975957454629</v>
      </c>
      <c r="BI35" s="59">
        <f ca="1">AVERAGE(OFFSET($BH$3,0,0,'Données projet'!$E$11+1,1))-AVERAGE(OFFSET($H$3,0,0,'Données projet'!$E$11+1,1))</f>
        <v>406.57577648063943</v>
      </c>
      <c r="BJ35" s="59">
        <f t="shared" si="38"/>
        <v>76.079834371563976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8.734829245960167E-2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8.734829245960167E-2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4.833333333333333</v>
      </c>
      <c r="N36" s="13">
        <f>IF('Données projet'!$A$36&gt;35,N35+M36-V35,IF(A36&lt;'Données projet'!$A$36,$K$205^A36,IF(A36='Données projet'!$A$36,'Données projet'!$B$36,N35+M36-V35)))</f>
        <v>24.499999999999996</v>
      </c>
      <c r="O36" s="13">
        <f>N36*VLOOKUP('Données projet'!$B$9,Paramètres!$A$1:$I$89,3,0)*VLOOKUP('Données projet'!$B$9,Paramètres!$A$1:$I$89,5,0)</f>
        <v>22.167599999999997</v>
      </c>
      <c r="P36" s="13">
        <f t="shared" si="33"/>
        <v>7.1224447205276915</v>
      </c>
      <c r="Q36" s="20">
        <f t="shared" si="53"/>
        <v>51.013494554919049</v>
      </c>
      <c r="R36" s="59">
        <f t="shared" si="0"/>
        <v>292.89434038945979</v>
      </c>
      <c r="S36" s="59">
        <f ca="1">AVERAGE(OFFSET($R$3,0,0,'Données projet'!$E$9+1,1))-AVERAGE(OFFSET($H$3,0,0,'Données projet'!$E$9+1,1))</f>
        <v>458.52035423392317</v>
      </c>
      <c r="T36" s="59">
        <f t="shared" si="34"/>
        <v>79.222215389119214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9.8553308618262281E-2</v>
      </c>
      <c r="AB36" s="21">
        <f>EXP(-LN(2)/2)*AB35+(1-EXP(-LN(2)/2))/(LN(2)/2)*V36*Y36*VLOOKUP('Données projet'!$B$9,Paramètres!$A$1:$I$89,3,0)*0.475*44/12</f>
        <v>0</v>
      </c>
      <c r="AC36" s="22">
        <f t="shared" si="3"/>
        <v>9.8553308618262281E-2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6.5</v>
      </c>
      <c r="AI36" s="13">
        <f>IF('Données projet'!$A$62&gt;35,AI35+AH36-AQ35,IF(A36&lt;'Données projet'!$A$62,$AF$205^A36,IF(A36='Données projet'!$A$62,'Données projet'!$B$62,AI35+AH36-AQ35)))</f>
        <v>34.5</v>
      </c>
      <c r="AJ36" s="13">
        <f>AI36*VLOOKUP('Données projet'!$B$10,Paramètres!$A$1:$I$89,3,0)*VLOOKUP('Données projet'!$B$10,Paramètres!$A$1:$I$89,5,0)</f>
        <v>30.139200000000002</v>
      </c>
      <c r="AK36" s="13">
        <f t="shared" si="35"/>
        <v>9.3435702035882535</v>
      </c>
      <c r="AL36" s="20">
        <f t="shared" si="4"/>
        <v>68.765824771249541</v>
      </c>
      <c r="AM36" s="59">
        <f t="shared" si="5"/>
        <v>310.64667060579029</v>
      </c>
      <c r="AN36" s="59">
        <f ca="1">AVERAGE(OFFSET($AM$3,0,0,'Données projet'!$E$10+1,1))-AVERAGE(OFFSET($H$3,0,0,'Données projet'!$E$10+1,1))</f>
        <v>507.48930524664888</v>
      </c>
      <c r="AO36" s="59">
        <f t="shared" si="36"/>
        <v>88.371592365533019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9.5154918665908431E-2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9.5154918665908431E-2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4.833333333333333</v>
      </c>
      <c r="BD36" s="12">
        <f>IF('Données projet'!$A$88&gt;35,BD35+BC36-BL35,IF(A36&lt;'Données projet'!$A$88,$BA$205^A36,IF(A36='Données projet'!$A$88,'Données projet'!$B$88,BD35+BC36-BL35)))</f>
        <v>24.499999999999996</v>
      </c>
      <c r="BE36" s="13">
        <f>BD36*VLOOKUP('Données projet'!$B$11,Paramètres!$A$1:$I$89,3,0)*VLOOKUP('Données projet'!$B$11,Paramètres!$A$1:$I$89,5,0)</f>
        <v>19.11</v>
      </c>
      <c r="BF36" s="13">
        <f t="shared" si="37"/>
        <v>6.247035989571649</v>
      </c>
      <c r="BG36" s="20">
        <f t="shared" si="7"/>
        <v>44.163504348503949</v>
      </c>
      <c r="BH36" s="59">
        <f t="shared" si="8"/>
        <v>286.04435018304468</v>
      </c>
      <c r="BI36" s="59">
        <f ca="1">AVERAGE(OFFSET($BH$3,0,0,'Données projet'!$E$11+1,1))-AVERAGE(OFFSET($H$3,0,0,'Données projet'!$E$11+1,1))</f>
        <v>406.57577648063943</v>
      </c>
      <c r="BJ36" s="59">
        <f t="shared" si="38"/>
        <v>76.079834371563976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8.4959748808846797E-2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8.4959748808846797E-2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4.833333333333333</v>
      </c>
      <c r="N37" s="13">
        <f>IF('Données projet'!$A$36&gt;35,N36+M37-V36,IF(A37&lt;'Données projet'!$A$36,$K$205^A37,IF(A37='Données projet'!$A$36,'Données projet'!$B$36,N36+M37-V36)))</f>
        <v>29.333333333333329</v>
      </c>
      <c r="O37" s="13">
        <f>N37*VLOOKUP('Données projet'!$B$9,Paramètres!$A$1:$I$89,3,0)*VLOOKUP('Données projet'!$B$9,Paramètres!$A$1:$I$89,5,0)</f>
        <v>26.540799999999994</v>
      </c>
      <c r="P37" s="13">
        <f t="shared" si="33"/>
        <v>8.3506923404725288</v>
      </c>
      <c r="Q37" s="20">
        <f t="shared" si="53"/>
        <v>60.769349159656308</v>
      </c>
      <c r="R37" s="59">
        <f t="shared" si="0"/>
        <v>303.5427806217719</v>
      </c>
      <c r="S37" s="59">
        <f ca="1">AVERAGE(OFFSET($R$3,0,0,'Données projet'!$E$9+1,1))-AVERAGE(OFFSET($H$3,0,0,'Données projet'!$E$9+1,1))</f>
        <v>458.52035423392317</v>
      </c>
      <c r="T37" s="59">
        <f t="shared" si="34"/>
        <v>79.222215389119214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9.5858363211402647E-2</v>
      </c>
      <c r="AB37" s="21">
        <f>EXP(-LN(2)/2)*AB36+(1-EXP(-LN(2)/2))/(LN(2)/2)*V37*Y37*VLOOKUP('Données projet'!$B$9,Paramètres!$A$1:$I$89,3,0)*0.475*44/12</f>
        <v>0</v>
      </c>
      <c r="AC37" s="22">
        <f t="shared" si="3"/>
        <v>9.5858363211402647E-2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6.5</v>
      </c>
      <c r="AI37" s="13">
        <f>IF('Données projet'!$A$62&gt;35,AI36+AH37-AQ36,IF(A37&lt;'Données projet'!$A$62,$AF$205^A37,IF(A37='Données projet'!$A$62,'Données projet'!$B$62,AI36+AH37-AQ36)))</f>
        <v>41</v>
      </c>
      <c r="AJ37" s="13">
        <f>AI37*VLOOKUP('Données projet'!$B$10,Paramètres!$A$1:$I$89,3,0)*VLOOKUP('Données projet'!$B$10,Paramètres!$A$1:$I$89,5,0)</f>
        <v>35.817600000000006</v>
      </c>
      <c r="AK37" s="13">
        <f t="shared" si="35"/>
        <v>10.883077364116859</v>
      </c>
      <c r="AL37" s="20">
        <f t="shared" si="4"/>
        <v>81.337013075836865</v>
      </c>
      <c r="AM37" s="59">
        <f t="shared" si="5"/>
        <v>324.11044453795245</v>
      </c>
      <c r="AN37" s="59">
        <f ca="1">AVERAGE(OFFSET($AM$3,0,0,'Données projet'!$E$10+1,1))-AVERAGE(OFFSET($H$3,0,0,'Données projet'!$E$10+1,1))</f>
        <v>507.48930524664888</v>
      </c>
      <c r="AO37" s="59">
        <f t="shared" si="36"/>
        <v>88.371592365533019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9.2552902411009469E-2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9.2552902411009469E-2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4.833333333333333</v>
      </c>
      <c r="BD37" s="12">
        <f>IF('Données projet'!$A$88&gt;35,BD36+BC37-BL36,IF(A37&lt;'Données projet'!$A$88,$BA$205^A37,IF(A37='Données projet'!$A$88,'Données projet'!$B$88,BD36+BC37-BL36)))</f>
        <v>29.333333333333329</v>
      </c>
      <c r="BE37" s="13">
        <f>BD37*VLOOKUP('Données projet'!$B$11,Paramètres!$A$1:$I$89,3,0)*VLOOKUP('Données projet'!$B$11,Paramètres!$A$1:$I$89,5,0)</f>
        <v>22.879999999999995</v>
      </c>
      <c r="BF37" s="13">
        <f t="shared" si="37"/>
        <v>7.3243215827875465</v>
      </c>
      <c r="BG37" s="20">
        <f t="shared" si="7"/>
        <v>52.605860090021629</v>
      </c>
      <c r="BH37" s="59">
        <f t="shared" si="8"/>
        <v>295.3792915521372</v>
      </c>
      <c r="BI37" s="59">
        <f ca="1">AVERAGE(OFFSET($BH$3,0,0,'Données projet'!$E$11+1,1))-AVERAGE(OFFSET($H$3,0,0,'Données projet'!$E$11+1,1))</f>
        <v>406.57577648063943</v>
      </c>
      <c r="BJ37" s="59">
        <f t="shared" si="38"/>
        <v>76.079834371563976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8.2636520009829864E-2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8.2636520009829864E-2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4.833333333333333</v>
      </c>
      <c r="N38" s="13">
        <f>IF('Données projet'!$A$36&gt;35,N37+M38-V37,IF(A38&lt;'Données projet'!$A$36,$K$205^A38,IF(A38='Données projet'!$A$36,'Données projet'!$B$36,N37+M38-V37)))</f>
        <v>34.166666666666664</v>
      </c>
      <c r="O38" s="13">
        <f>N38*VLOOKUP('Données projet'!$B$9,Paramètres!$A$1:$I$89,3,0)*VLOOKUP('Données projet'!$B$9,Paramètres!$A$1:$I$89,5,0)</f>
        <v>30.913999999999994</v>
      </c>
      <c r="P38" s="13">
        <f t="shared" si="33"/>
        <v>9.5554952705660803</v>
      </c>
      <c r="Q38" s="20">
        <f t="shared" si="53"/>
        <v>70.484370929569238</v>
      </c>
      <c r="R38" s="59">
        <f t="shared" si="0"/>
        <v>314.13490365414373</v>
      </c>
      <c r="S38" s="59">
        <f ca="1">AVERAGE(OFFSET($R$3,0,0,'Données projet'!$E$9+1,1))-AVERAGE(OFFSET($H$3,0,0,'Données projet'!$E$9+1,1))</f>
        <v>458.52035423392317</v>
      </c>
      <c r="T38" s="59">
        <f t="shared" si="34"/>
        <v>79.222215389119214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9.3237111228414604E-2</v>
      </c>
      <c r="AB38" s="21">
        <f>EXP(-LN(2)/2)*AB37+(1-EXP(-LN(2)/2))/(LN(2)/2)*V38*Y38*VLOOKUP('Données projet'!$B$9,Paramètres!$A$1:$I$89,3,0)*0.475*44/12</f>
        <v>0</v>
      </c>
      <c r="AC38" s="22">
        <f t="shared" si="3"/>
        <v>9.3237111228414604E-2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6.5</v>
      </c>
      <c r="AI38" s="13">
        <f>IF('Données projet'!$A$62&gt;35,AI37+AH38-AQ37,IF(A38&lt;'Données projet'!$A$62,$AF$205^A38,IF(A38='Données projet'!$A$62,'Données projet'!$B$62,AI37+AH38-AQ37)))</f>
        <v>47.5</v>
      </c>
      <c r="AJ38" s="13">
        <f>AI38*VLOOKUP('Données projet'!$B$10,Paramètres!$A$1:$I$89,3,0)*VLOOKUP('Données projet'!$B$10,Paramètres!$A$1:$I$89,5,0)</f>
        <v>41.496000000000002</v>
      </c>
      <c r="AK38" s="13">
        <f t="shared" si="35"/>
        <v>12.394310565265267</v>
      </c>
      <c r="AL38" s="20">
        <f t="shared" si="4"/>
        <v>93.85895756783701</v>
      </c>
      <c r="AM38" s="59">
        <f t="shared" si="5"/>
        <v>337.5094902924115</v>
      </c>
      <c r="AN38" s="59">
        <f ca="1">AVERAGE(OFFSET($AM$3,0,0,'Données projet'!$E$10+1,1))-AVERAGE(OFFSET($H$3,0,0,'Données projet'!$E$10+1,1))</f>
        <v>507.48930524664888</v>
      </c>
      <c r="AO38" s="59">
        <f t="shared" si="36"/>
        <v>88.371592365533019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9.0022038427434808E-2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9.0022038427434808E-2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4.833333333333333</v>
      </c>
      <c r="BD38" s="12">
        <f>IF('Données projet'!$A$88&gt;35,BD37+BC38-BL37,IF(A38&lt;'Données projet'!$A$88,$BA$205^A38,IF(A38='Données projet'!$A$88,'Données projet'!$B$88,BD37+BC38-BL37)))</f>
        <v>34.166666666666664</v>
      </c>
      <c r="BE38" s="13">
        <f>BD38*VLOOKUP('Données projet'!$B$11,Paramètres!$A$1:$I$89,3,0)*VLOOKUP('Données projet'!$B$11,Paramètres!$A$1:$I$89,5,0)</f>
        <v>26.65</v>
      </c>
      <c r="BF38" s="13">
        <f t="shared" si="37"/>
        <v>8.381044036939242</v>
      </c>
      <c r="BG38" s="20">
        <f t="shared" si="7"/>
        <v>61.012401697669183</v>
      </c>
      <c r="BH38" s="59">
        <f t="shared" si="8"/>
        <v>304.66293442224367</v>
      </c>
      <c r="BI38" s="59">
        <f ca="1">AVERAGE(OFFSET($BH$3,0,0,'Données projet'!$E$11+1,1))-AVERAGE(OFFSET($H$3,0,0,'Données projet'!$E$11+1,1))</f>
        <v>406.57577648063943</v>
      </c>
      <c r="BJ38" s="59">
        <f t="shared" si="38"/>
        <v>76.079834371563976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8.0376820024495352E-2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8.0376820024495352E-2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39</v>
      </c>
      <c r="L39" s="12">
        <f>VLOOKUP(A39,'Données projet'!$A$35:$I$55,9,0)</f>
        <v>4.833333333333333</v>
      </c>
      <c r="M39" s="12">
        <f t="array" ref="M39">INDEX(L:L,MIN(IF(ISNUMBER(L39:L235),ROW(L39:L235),"")))</f>
        <v>4.833333333333333</v>
      </c>
      <c r="N39" s="13">
        <f>IF('Données projet'!$A$36&gt;35,N38+M39-V38,IF(A39&lt;'Données projet'!$A$36,$K$205^A39,IF(A39='Données projet'!$A$36,'Données projet'!$B$36,N38+M39-V38)))</f>
        <v>39</v>
      </c>
      <c r="O39" s="13">
        <f>N39*VLOOKUP('Données projet'!$B$9,Paramètres!$A$1:$I$89,3,0)*VLOOKUP('Données projet'!$B$9,Paramètres!$A$1:$I$89,5,0)</f>
        <v>35.287199999999999</v>
      </c>
      <c r="P39" s="13">
        <f t="shared" si="33"/>
        <v>10.740552489323523</v>
      </c>
      <c r="Q39" s="20">
        <f t="shared" si="53"/>
        <v>80.165002252238452</v>
      </c>
      <c r="R39" s="59">
        <f t="shared" si="0"/>
        <v>324.67742049327285</v>
      </c>
      <c r="S39" s="59">
        <f ca="1">AVERAGE(OFFSET($R$3,0,0,'Données projet'!$E$9+1,1))-AVERAGE(OFFSET($H$3,0,0,'Données projet'!$E$9+1,1))</f>
        <v>458.52035423392317</v>
      </c>
      <c r="T39" s="59">
        <f t="shared" si="34"/>
        <v>79.222215389119214</v>
      </c>
      <c r="U39" s="15">
        <f>IF(ISNA(VLOOKUP(A39,'Données projet'!$A$35:$I$55,3,0)),0,VLOOKUP(A39,'Données projet'!$A$35:$I$55,3,0))</f>
        <v>2</v>
      </c>
      <c r="V39" s="15">
        <f>IF(ISNA(VLOOKUP(A39,'Données projet'!$A$35:$I$55,4,0)),0,VLOOKUP(A39,'Données projet'!$A$35:$I$55,4,0))</f>
        <v>3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0.1075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0.41199148639701338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0.41199148639701338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54</v>
      </c>
      <c r="AG39" s="12">
        <f>VLOOKUP(A39,'Données projet'!$A$61:$I$81,9,0)</f>
        <v>6.5</v>
      </c>
      <c r="AH39" s="12">
        <f t="array" ref="AH39">INDEX(AG:AG,MIN(IF(ISNUMBER(AG39:AG235),ROW(AG39:AG235),"")))</f>
        <v>6.5</v>
      </c>
      <c r="AI39" s="13">
        <f>IF('Données projet'!$A$62&gt;35,AI38+AH39-AQ38,IF(A39&lt;'Données projet'!$A$62,$AF$205^A39,IF(A39='Données projet'!$A$62,'Données projet'!$B$62,AI38+AH39-AQ38)))</f>
        <v>54</v>
      </c>
      <c r="AJ39" s="13">
        <f>AI39*VLOOKUP('Données projet'!$B$10,Paramètres!$A$1:$I$89,3,0)*VLOOKUP('Données projet'!$B$10,Paramètres!$A$1:$I$89,5,0)</f>
        <v>47.174400000000006</v>
      </c>
      <c r="AK39" s="13">
        <f t="shared" si="35"/>
        <v>13.881584044427933</v>
      </c>
      <c r="AL39" s="20">
        <f t="shared" si="4"/>
        <v>106.33917221071198</v>
      </c>
      <c r="AM39" s="59">
        <f t="shared" si="5"/>
        <v>350.8515904517464</v>
      </c>
      <c r="AN39" s="59">
        <f ca="1">AVERAGE(OFFSET($AM$3,0,0,'Données projet'!$E$10+1,1))-AVERAGE(OFFSET($H$3,0,0,'Données projet'!$E$10+1,1))</f>
        <v>507.48930524664888</v>
      </c>
      <c r="AO39" s="59">
        <f t="shared" si="36"/>
        <v>88.371592365533019</v>
      </c>
      <c r="AP39" s="15">
        <f>IF(ISNA(VLOOKUP(A39,'Données projet'!$A$61:$I$81,3,0)),0,VLOOKUP(A39,'Données projet'!$A$61:$I$81,3,0))</f>
        <v>2</v>
      </c>
      <c r="AQ39" s="15">
        <f>IF(ISNA(VLOOKUP(A39,'Données projet'!$A$61:$I$81,4,0)),0,VLOOKUP(A39,'Données projet'!$A$61:$I$81,4,0))</f>
        <v>4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0.1075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0.50119305087288035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0.50119305087288035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39</v>
      </c>
      <c r="BB39" s="12">
        <f>VLOOKUP(A39,'Données projet'!$A$87:$I$107,9,0)</f>
        <v>4.833333333333333</v>
      </c>
      <c r="BC39" s="12">
        <f t="array" ref="BC39">INDEX(BB:BB,MIN(IF(ISNUMBER(BB39:BB235),ROW(BB39:BB235),"")))</f>
        <v>4.833333333333333</v>
      </c>
      <c r="BD39" s="12">
        <f>IF('Données projet'!$A$88&gt;35,BD38+BC39-BL38,IF(A39&lt;'Données projet'!$A$88,$BA$205^A39,IF(A39='Données projet'!$A$88,'Données projet'!$B$88,BD38+BC39-BL38)))</f>
        <v>39</v>
      </c>
      <c r="BE39" s="13">
        <f>BD39*VLOOKUP('Données projet'!$B$11,Paramètres!$A$1:$I$89,3,0)*VLOOKUP('Données projet'!$B$11,Paramètres!$A$1:$I$89,5,0)</f>
        <v>30.42</v>
      </c>
      <c r="BF39" s="13">
        <f t="shared" si="37"/>
        <v>9.4204476947792024</v>
      </c>
      <c r="BG39" s="20">
        <f t="shared" si="7"/>
        <v>69.388779735073783</v>
      </c>
      <c r="BH39" s="59">
        <f t="shared" si="8"/>
        <v>313.90119797610822</v>
      </c>
      <c r="BI39" s="59">
        <f ca="1">AVERAGE(OFFSET($BH$3,0,0,'Données projet'!$E$11+1,1))-AVERAGE(OFFSET($H$3,0,0,'Données projet'!$E$11+1,1))</f>
        <v>406.57577648063943</v>
      </c>
      <c r="BJ39" s="59">
        <f t="shared" si="38"/>
        <v>76.079834371563976</v>
      </c>
      <c r="BK39" s="15">
        <f>IF(ISNA(VLOOKUP(A39,'Données projet'!$A$87:$I$107,3,0)),0,VLOOKUP(A39,'Données projet'!$A$87:$I$107,3,0))</f>
        <v>2</v>
      </c>
      <c r="BL39" s="15">
        <f>IF(ISNA(VLOOKUP(A39,'Données projet'!$A$87:$I$107,4,0)),0,VLOOKUP(A39,'Données projet'!$A$87:$I$107,4,0))</f>
        <v>3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0.1075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0.35516507448018397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0.35516507448018397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5.666666666666667</v>
      </c>
      <c r="N40" s="13">
        <f>IF('Données projet'!$A$36&gt;35,N39+M40-V39,IF(A40&lt;'Données projet'!$A$36,$K$205^A40,IF(A40='Données projet'!$A$36,'Données projet'!$B$36,N39+M40-V39)))</f>
        <v>41.666666666666664</v>
      </c>
      <c r="O40" s="13">
        <f>N40*VLOOKUP('Données projet'!$B$9,Paramètres!$A$1:$I$89,3,0)*VLOOKUP('Données projet'!$B$9,Paramètres!$A$1:$I$89,5,0)</f>
        <v>37.699999999999996</v>
      </c>
      <c r="P40" s="13">
        <f t="shared" si="33"/>
        <v>11.386946545346296</v>
      </c>
      <c r="Q40" s="20">
        <f t="shared" si="53"/>
        <v>85.493098566478125</v>
      </c>
      <c r="R40" s="59">
        <f t="shared" si="0"/>
        <v>330.85245053714925</v>
      </c>
      <c r="S40" s="59">
        <f ca="1">AVERAGE(OFFSET($R$3,0,0,'Données projet'!$E$9+1,1))-AVERAGE(OFFSET($H$3,0,0,'Données projet'!$E$9+1,1))</f>
        <v>458.52035423392317</v>
      </c>
      <c r="T40" s="59">
        <f t="shared" si="34"/>
        <v>79.222215389119214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0.40072555753579642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0.40072555753579642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6.833333333333333</v>
      </c>
      <c r="AI40" s="13">
        <f>IF('Données projet'!$A$62&gt;35,AI39+AH40-AQ39,IF(A40&lt;'Données projet'!$A$62,$AF$205^A40,IF(A40='Données projet'!$A$62,'Données projet'!$B$62,AI39+AH40-AQ39)))</f>
        <v>56.833333333333336</v>
      </c>
      <c r="AJ40" s="13">
        <f>AI40*VLOOKUP('Données projet'!$B$10,Paramètres!$A$1:$I$89,3,0)*VLOOKUP('Données projet'!$B$10,Paramètres!$A$1:$I$89,5,0)</f>
        <v>49.649600000000007</v>
      </c>
      <c r="AK40" s="13">
        <f t="shared" si="35"/>
        <v>14.523230330118354</v>
      </c>
      <c r="AL40" s="20">
        <f t="shared" si="4"/>
        <v>111.7676794916228</v>
      </c>
      <c r="AM40" s="59">
        <f t="shared" si="5"/>
        <v>357.12703146229387</v>
      </c>
      <c r="AN40" s="59">
        <f ca="1">AVERAGE(OFFSET($AM$3,0,0,'Données projet'!$E$10+1,1))-AVERAGE(OFFSET($H$3,0,0,'Données projet'!$E$10+1,1))</f>
        <v>507.48930524664888</v>
      </c>
      <c r="AO40" s="59">
        <f t="shared" si="36"/>
        <v>88.371592365533019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0.48748790054016439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0.48748790054016439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5.666666666666667</v>
      </c>
      <c r="BD40" s="12">
        <f>IF('Données projet'!$A$88&gt;35,BD39+BC40-BL39,IF(A40&lt;'Données projet'!$A$88,$BA$205^A40,IF(A40='Données projet'!$A$88,'Données projet'!$B$88,BD39+BC40-BL39)))</f>
        <v>41.666666666666664</v>
      </c>
      <c r="BE40" s="13">
        <f>BD40*VLOOKUP('Données projet'!$B$11,Paramètres!$A$1:$I$89,3,0)*VLOOKUP('Données projet'!$B$11,Paramètres!$A$1:$I$89,5,0)</f>
        <v>32.5</v>
      </c>
      <c r="BF40" s="13">
        <f t="shared" si="37"/>
        <v>9.9873944511059136</v>
      </c>
      <c r="BG40" s="20">
        <f t="shared" si="7"/>
        <v>73.998878669009457</v>
      </c>
      <c r="BH40" s="59">
        <f t="shared" si="8"/>
        <v>319.35823063968053</v>
      </c>
      <c r="BI40" s="59">
        <f ca="1">AVERAGE(OFFSET($BH$3,0,0,'Données projet'!$E$11+1,1))-AVERAGE(OFFSET($H$3,0,0,'Données projet'!$E$11+1,1))</f>
        <v>406.57577648063943</v>
      </c>
      <c r="BJ40" s="59">
        <f t="shared" si="38"/>
        <v>76.079834371563976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0.3454530668412038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0.3454530668412038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5.666666666666667</v>
      </c>
      <c r="N41" s="13">
        <f>IF('Données projet'!$A$36&gt;35,N40+M41-V40,IF(A41&lt;'Données projet'!$A$36,$K$205^A41,IF(A41='Données projet'!$A$36,'Données projet'!$B$36,N40+M41-V40)))</f>
        <v>47.333333333333329</v>
      </c>
      <c r="O41" s="13">
        <f>N41*VLOOKUP('Données projet'!$B$9,Paramètres!$A$1:$I$89,3,0)*VLOOKUP('Données projet'!$B$9,Paramètres!$A$1:$I$89,5,0)</f>
        <v>42.827199999999998</v>
      </c>
      <c r="P41" s="13">
        <f t="shared" si="33"/>
        <v>12.744992244002095</v>
      </c>
      <c r="Q41" s="20">
        <f t="shared" si="53"/>
        <v>96.788234824970303</v>
      </c>
      <c r="R41" s="59">
        <f t="shared" si="0"/>
        <v>342.97982811852904</v>
      </c>
      <c r="S41" s="59">
        <f ca="1">AVERAGE(OFFSET($R$3,0,0,'Données projet'!$E$9+1,1))-AVERAGE(OFFSET($H$3,0,0,'Données projet'!$E$9+1,1))</f>
        <v>458.52035423392317</v>
      </c>
      <c r="T41" s="59">
        <f t="shared" si="34"/>
        <v>79.222215389119214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0.38976769609173889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0.38976769609173889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6.833333333333333</v>
      </c>
      <c r="AI41" s="13">
        <f>IF('Données projet'!$A$62&gt;35,AI40+AH41-AQ40,IF(A41&lt;'Données projet'!$A$62,$AF$205^A41,IF(A41='Données projet'!$A$62,'Données projet'!$B$62,AI40+AH41-AQ40)))</f>
        <v>63.666666666666671</v>
      </c>
      <c r="AJ41" s="13">
        <f>AI41*VLOOKUP('Données projet'!$B$10,Paramètres!$A$1:$I$89,3,0)*VLOOKUP('Données projet'!$B$10,Paramètres!$A$1:$I$89,5,0)</f>
        <v>55.619200000000006</v>
      </c>
      <c r="AK41" s="13">
        <f t="shared" si="35"/>
        <v>16.055825641166951</v>
      </c>
      <c r="AL41" s="20">
        <f t="shared" si="4"/>
        <v>124.83400299169911</v>
      </c>
      <c r="AM41" s="59">
        <f t="shared" si="5"/>
        <v>371.02559628525785</v>
      </c>
      <c r="AN41" s="59">
        <f ca="1">AVERAGE(OFFSET($AM$3,0,0,'Données projet'!$E$10+1,1))-AVERAGE(OFFSET($H$3,0,0,'Données projet'!$E$10+1,1))</f>
        <v>507.48930524664888</v>
      </c>
      <c r="AO41" s="59">
        <f t="shared" si="36"/>
        <v>88.371592365533019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0.47415751826401908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0.47415751826401908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5.666666666666667</v>
      </c>
      <c r="BD41" s="12">
        <f>IF('Données projet'!$A$88&gt;35,BD40+BC41-BL40,IF(A41&lt;'Données projet'!$A$88,$BA$205^A41,IF(A41='Données projet'!$A$88,'Données projet'!$B$88,BD40+BC41-BL40)))</f>
        <v>47.333333333333329</v>
      </c>
      <c r="BE41" s="13">
        <f>BD41*VLOOKUP('Données projet'!$B$11,Paramètres!$A$1:$I$89,3,0)*VLOOKUP('Données projet'!$B$11,Paramètres!$A$1:$I$89,5,0)</f>
        <v>36.919999999999995</v>
      </c>
      <c r="BF41" s="13">
        <f t="shared" si="37"/>
        <v>11.178524840722636</v>
      </c>
      <c r="BG41" s="20">
        <f t="shared" si="7"/>
        <v>83.77159743092524</v>
      </c>
      <c r="BH41" s="59">
        <f t="shared" si="8"/>
        <v>329.96319072448398</v>
      </c>
      <c r="BI41" s="59">
        <f ca="1">AVERAGE(OFFSET($BH$3,0,0,'Données projet'!$E$11+1,1))-AVERAGE(OFFSET($H$3,0,0,'Données projet'!$E$11+1,1))</f>
        <v>406.57577648063943</v>
      </c>
      <c r="BJ41" s="59">
        <f t="shared" si="38"/>
        <v>76.079834371563976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0.33600663456184382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0.33600663456184382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5.666666666666667</v>
      </c>
      <c r="N42" s="13">
        <f>IF('Données projet'!$A$36&gt;35,N41+M42-V41,IF(A42&lt;'Données projet'!$A$36,$K$205^A42,IF(A42='Données projet'!$A$36,'Données projet'!$B$36,N41+M42-V41)))</f>
        <v>52.999999999999993</v>
      </c>
      <c r="O42" s="13">
        <f>N42*VLOOKUP('Données projet'!$B$9,Paramètres!$A$1:$I$89,3,0)*VLOOKUP('Données projet'!$B$9,Paramètres!$A$1:$I$89,5,0)</f>
        <v>47.954399999999993</v>
      </c>
      <c r="P42" s="13">
        <f t="shared" si="33"/>
        <v>14.084197078342992</v>
      </c>
      <c r="Q42" s="20">
        <f t="shared" si="53"/>
        <v>108.05055657811404</v>
      </c>
      <c r="R42" s="59">
        <f t="shared" si="0"/>
        <v>355.05995366822117</v>
      </c>
      <c r="S42" s="59">
        <f ca="1">AVERAGE(OFFSET($R$3,0,0,'Données projet'!$E$9+1,1))-AVERAGE(OFFSET($H$3,0,0,'Données projet'!$E$9+1,1))</f>
        <v>458.52035423392317</v>
      </c>
      <c r="T42" s="59">
        <f t="shared" si="34"/>
        <v>79.222215389119214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0.37910947794511796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0.37910947794511796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6.833333333333333</v>
      </c>
      <c r="AI42" s="13">
        <f>IF('Données projet'!$A$62&gt;35,AI41+AH42-AQ41,IF(A42&lt;'Données projet'!$A$62,$AF$205^A42,IF(A42='Données projet'!$A$62,'Données projet'!$B$62,AI41+AH42-AQ41)))</f>
        <v>70.5</v>
      </c>
      <c r="AJ42" s="13">
        <f>AI42*VLOOKUP('Données projet'!$B$10,Paramètres!$A$1:$I$89,3,0)*VLOOKUP('Données projet'!$B$10,Paramètres!$A$1:$I$89,5,0)</f>
        <v>61.588800000000006</v>
      </c>
      <c r="AK42" s="13">
        <f t="shared" si="35"/>
        <v>17.56935444538782</v>
      </c>
      <c r="AL42" s="20">
        <f t="shared" si="4"/>
        <v>137.86711899238378</v>
      </c>
      <c r="AM42" s="59">
        <f t="shared" si="5"/>
        <v>384.87651608249087</v>
      </c>
      <c r="AN42" s="59">
        <f ca="1">AVERAGE(OFFSET($AM$3,0,0,'Données projet'!$E$10+1,1))-AVERAGE(OFFSET($H$3,0,0,'Données projet'!$E$10+1,1))</f>
        <v>507.48930524664888</v>
      </c>
      <c r="AO42" s="59">
        <f t="shared" si="36"/>
        <v>88.371592365533019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0.46119165599222928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0.46119165599222928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5.666666666666667</v>
      </c>
      <c r="BD42" s="12">
        <f>IF('Données projet'!$A$88&gt;35,BD41+BC42-BL41,IF(A42&lt;'Données projet'!$A$88,$BA$205^A42,IF(A42='Données projet'!$A$88,'Données projet'!$B$88,BD41+BC42-BL41)))</f>
        <v>52.999999999999993</v>
      </c>
      <c r="BE42" s="13">
        <f>BD42*VLOOKUP('Données projet'!$B$11,Paramètres!$A$1:$I$89,3,0)*VLOOKUP('Données projet'!$B$11,Paramètres!$A$1:$I$89,5,0)</f>
        <v>41.339999999999996</v>
      </c>
      <c r="BF42" s="13">
        <f t="shared" si="37"/>
        <v>12.353130067692531</v>
      </c>
      <c r="BG42" s="20">
        <f t="shared" si="7"/>
        <v>93.515534867897813</v>
      </c>
      <c r="BH42" s="59">
        <f t="shared" si="8"/>
        <v>340.52493195800491</v>
      </c>
      <c r="BI42" s="59">
        <f ca="1">AVERAGE(OFFSET($BH$3,0,0,'Données projet'!$E$11+1,1))-AVERAGE(OFFSET($H$3,0,0,'Données projet'!$E$11+1,1))</f>
        <v>406.57577648063943</v>
      </c>
      <c r="BJ42" s="59">
        <f t="shared" si="38"/>
        <v>76.079834371563976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0.32681851546992924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0.32681851546992924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5.666666666666667</v>
      </c>
      <c r="N43" s="13">
        <f>IF('Données projet'!$A$36&gt;35,N42+M43-V42,IF(A43&lt;'Données projet'!$A$36,$K$205^A43,IF(A43='Données projet'!$A$36,'Données projet'!$B$36,N42+M43-V42)))</f>
        <v>58.666666666666657</v>
      </c>
      <c r="O43" s="13">
        <f>N43*VLOOKUP('Données projet'!$B$9,Paramètres!$A$1:$I$89,3,0)*VLOOKUP('Données projet'!$B$9,Paramètres!$A$1:$I$89,5,0)</f>
        <v>53.081599999999987</v>
      </c>
      <c r="P43" s="13">
        <f t="shared" si="33"/>
        <v>15.406805065633717</v>
      </c>
      <c r="Q43" s="20">
        <f t="shared" si="53"/>
        <v>119.2839721559787</v>
      </c>
      <c r="R43" s="59">
        <f t="shared" si="0"/>
        <v>367.09698597509953</v>
      </c>
      <c r="S43" s="59">
        <f ca="1">AVERAGE(OFFSET($R$3,0,0,'Données projet'!$E$9+1,1))-AVERAGE(OFFSET($H$3,0,0,'Données projet'!$E$9+1,1))</f>
        <v>458.52035423392317</v>
      </c>
      <c r="T43" s="59">
        <f t="shared" si="34"/>
        <v>79.222215389119214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0.36874270933420772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0.36874270933420772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6.833333333333333</v>
      </c>
      <c r="AI43" s="13">
        <f>IF('Données projet'!$A$62&gt;35,AI42+AH43-AQ42,IF(A43&lt;'Données projet'!$A$62,$AF$205^A43,IF(A43='Données projet'!$A$62,'Données projet'!$B$62,AI42+AH43-AQ42)))</f>
        <v>77.333333333333329</v>
      </c>
      <c r="AJ43" s="13">
        <f>AI43*VLOOKUP('Données projet'!$B$10,Paramètres!$A$1:$I$89,3,0)*VLOOKUP('Données projet'!$B$10,Paramètres!$A$1:$I$89,5,0)</f>
        <v>67.558400000000006</v>
      </c>
      <c r="AK43" s="13">
        <f t="shared" si="35"/>
        <v>19.065875090023752</v>
      </c>
      <c r="AL43" s="20">
        <f t="shared" si="4"/>
        <v>150.87061244845805</v>
      </c>
      <c r="AM43" s="59">
        <f t="shared" si="5"/>
        <v>398.68362626757886</v>
      </c>
      <c r="AN43" s="59">
        <f ca="1">AVERAGE(OFFSET($AM$3,0,0,'Données projet'!$E$10+1,1))-AVERAGE(OFFSET($H$3,0,0,'Données projet'!$E$10+1,1))</f>
        <v>507.48930524664888</v>
      </c>
      <c r="AO43" s="59">
        <f t="shared" si="36"/>
        <v>88.371592365533019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0.44858034590610663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0.44858034590610663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5.666666666666667</v>
      </c>
      <c r="BD43" s="12">
        <f>IF('Données projet'!$A$88&gt;35,BD42+BC43-BL42,IF(A43&lt;'Données projet'!$A$88,$BA$205^A43,IF(A43='Données projet'!$A$88,'Données projet'!$B$88,BD42+BC43-BL42)))</f>
        <v>58.666666666666657</v>
      </c>
      <c r="BE43" s="13">
        <f>BD43*VLOOKUP('Données projet'!$B$11,Paramètres!$A$1:$I$89,3,0)*VLOOKUP('Données projet'!$B$11,Paramètres!$A$1:$I$89,5,0)</f>
        <v>45.759999999999991</v>
      </c>
      <c r="BF43" s="13">
        <f t="shared" si="37"/>
        <v>13.513178340568132</v>
      </c>
      <c r="BG43" s="20">
        <f t="shared" si="7"/>
        <v>103.23411894315613</v>
      </c>
      <c r="BH43" s="59">
        <f t="shared" si="8"/>
        <v>351.04713276227693</v>
      </c>
      <c r="BI43" s="59">
        <f ca="1">AVERAGE(OFFSET($BH$3,0,0,'Données projet'!$E$11+1,1))-AVERAGE(OFFSET($H$3,0,0,'Données projet'!$E$11+1,1))</f>
        <v>406.57577648063943</v>
      </c>
      <c r="BJ43" s="59">
        <f t="shared" si="38"/>
        <v>76.079834371563976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0.31788164597776525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0.31788164597776525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5.666666666666667</v>
      </c>
      <c r="N44" s="13">
        <f>IF('Données projet'!$A$36&gt;35,N43+M44-V43,IF(A44&lt;'Données projet'!$A$36,$K$205^A44,IF(A44='Données projet'!$A$36,'Données projet'!$B$36,N43+M44-V43)))</f>
        <v>64.333333333333329</v>
      </c>
      <c r="O44" s="13">
        <f>N44*VLOOKUP('Données projet'!$B$9,Paramètres!$A$1:$I$89,3,0)*VLOOKUP('Données projet'!$B$9,Paramètres!$A$1:$I$89,5,0)</f>
        <v>58.208799999999989</v>
      </c>
      <c r="P44" s="13">
        <f t="shared" si="33"/>
        <v>16.714601723460927</v>
      </c>
      <c r="Q44" s="20">
        <f t="shared" si="53"/>
        <v>130.49159133502775</v>
      </c>
      <c r="R44" s="59">
        <f t="shared" si="0"/>
        <v>379.09428092953169</v>
      </c>
      <c r="S44" s="59">
        <f ca="1">AVERAGE(OFFSET($R$3,0,0,'Données projet'!$E$9+1,1))-AVERAGE(OFFSET($H$3,0,0,'Données projet'!$E$9+1,1))</f>
        <v>458.52035423392317</v>
      </c>
      <c r="T44" s="59">
        <f t="shared" si="34"/>
        <v>79.222215389119214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0.35865942055612748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0.35865942055612748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6.833333333333333</v>
      </c>
      <c r="AI44" s="13">
        <f>IF('Données projet'!$A$62&gt;35,AI43+AH44-AQ43,IF(A44&lt;'Données projet'!$A$62,$AF$205^A44,IF(A44='Données projet'!$A$62,'Données projet'!$B$62,AI43+AH44-AQ43)))</f>
        <v>84.166666666666657</v>
      </c>
      <c r="AJ44" s="13">
        <f>AI44*VLOOKUP('Données projet'!$B$10,Paramètres!$A$1:$I$89,3,0)*VLOOKUP('Données projet'!$B$10,Paramètres!$A$1:$I$89,5,0)</f>
        <v>73.528000000000006</v>
      </c>
      <c r="AK44" s="13">
        <f t="shared" si="35"/>
        <v>20.547061342647108</v>
      </c>
      <c r="AL44" s="20">
        <f t="shared" si="4"/>
        <v>163.84739850511039</v>
      </c>
      <c r="AM44" s="59">
        <f t="shared" si="5"/>
        <v>412.45008809961439</v>
      </c>
      <c r="AN44" s="59">
        <f ca="1">AVERAGE(OFFSET($AM$3,0,0,'Données projet'!$E$10+1,1))-AVERAGE(OFFSET($H$3,0,0,'Données projet'!$E$10+1,1))</f>
        <v>507.48930524664888</v>
      </c>
      <c r="AO44" s="59">
        <f t="shared" si="36"/>
        <v>88.371592365533019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0.436313892757489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0.436313892757489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5.666666666666667</v>
      </c>
      <c r="BD44" s="12">
        <f>IF('Données projet'!$A$88&gt;35,BD43+BC44-BL43,IF(A44&lt;'Données projet'!$A$88,$BA$205^A44,IF(A44='Données projet'!$A$88,'Données projet'!$B$88,BD43+BC44-BL43)))</f>
        <v>64.333333333333329</v>
      </c>
      <c r="BE44" s="13">
        <f>BD44*VLOOKUP('Données projet'!$B$11,Paramètres!$A$1:$I$89,3,0)*VLOOKUP('Données projet'!$B$11,Paramètres!$A$1:$I$89,5,0)</f>
        <v>50.18</v>
      </c>
      <c r="BF44" s="13">
        <f t="shared" si="37"/>
        <v>14.66023572171448</v>
      </c>
      <c r="BG44" s="20">
        <f t="shared" si="7"/>
        <v>112.93007721531939</v>
      </c>
      <c r="BH44" s="59">
        <f t="shared" si="8"/>
        <v>361.53276680982333</v>
      </c>
      <c r="BI44" s="59">
        <f ca="1">AVERAGE(OFFSET($BH$3,0,0,'Données projet'!$E$11+1,1))-AVERAGE(OFFSET($H$3,0,0,'Données projet'!$E$11+1,1))</f>
        <v>406.57577648063943</v>
      </c>
      <c r="BJ44" s="59">
        <f t="shared" si="38"/>
        <v>76.079834371563976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0.30918915565183402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0.30918915565183402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70</v>
      </c>
      <c r="L45" s="12">
        <f>VLOOKUP(A45,'Données projet'!$A$35:$I$55,9,0)</f>
        <v>5.666666666666667</v>
      </c>
      <c r="M45" s="12">
        <f t="array" ref="M45">INDEX(L:L,MIN(IF(ISNUMBER(L45:L241),ROW(L45:L241),"")))</f>
        <v>5.666666666666667</v>
      </c>
      <c r="N45" s="13">
        <f>IF('Données projet'!$A$36&gt;35,N44+M45-V44,IF(A45&lt;'Données projet'!$A$36,$K$205^A45,IF(A45='Données projet'!$A$36,'Données projet'!$B$36,N44+M45-V44)))</f>
        <v>70</v>
      </c>
      <c r="O45" s="13">
        <f>N45*VLOOKUP('Données projet'!$B$9,Paramètres!$A$1:$I$89,3,0)*VLOOKUP('Données projet'!$B$9,Paramètres!$A$1:$I$89,5,0)</f>
        <v>63.335999999999991</v>
      </c>
      <c r="P45" s="13">
        <f t="shared" si="33"/>
        <v>18.009040022946227</v>
      </c>
      <c r="Q45" s="20">
        <f t="shared" si="53"/>
        <v>141.67594470663133</v>
      </c>
      <c r="R45" s="59">
        <f t="shared" si="0"/>
        <v>391.05461096726606</v>
      </c>
      <c r="S45" s="59">
        <f ca="1">AVERAGE(OFFSET($R$3,0,0,'Données projet'!$E$9+1,1))-AVERAGE(OFFSET($H$3,0,0,'Données projet'!$E$9+1,1))</f>
        <v>458.52035423392317</v>
      </c>
      <c r="T45" s="59">
        <f t="shared" si="34"/>
        <v>79.222215389119214</v>
      </c>
      <c r="U45" s="15">
        <f>IF(ISNA(VLOOKUP(A45,'Données projet'!$A$35:$I$55,3,0)),0,VLOOKUP(A45,'Données projet'!$A$35:$I$55,3,0))</f>
        <v>3</v>
      </c>
      <c r="V45" s="15">
        <f>IF(ISNA(VLOOKUP(A45,'Données projet'!$A$35:$I$55,4,0)),0,VLOOKUP(A45,'Données projet'!$A$35:$I$55,4,0))</f>
        <v>7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0.1075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1.0985610738892291</v>
      </c>
      <c r="AB45" s="21">
        <f>EXP(-LN(2)/2)*AB44+(1-EXP(-LN(2)/2))/(LN(2)/2)*V45*Y45*VLOOKUP('Données projet'!$B$9,Paramètres!$A$1:$I$89,3,0)*0.475*44/12</f>
        <v>0</v>
      </c>
      <c r="AC45" s="22">
        <f t="shared" si="3"/>
        <v>1.0985610738892291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91</v>
      </c>
      <c r="AG45" s="12">
        <f>VLOOKUP(A45,'Données projet'!$A$61:$I$81,9,0)</f>
        <v>6.833333333333333</v>
      </c>
      <c r="AH45" s="12">
        <f t="array" ref="AH45">INDEX(AG:AG,MIN(IF(ISNUMBER(AG45:AG241),ROW(AG45:AG241),"")))</f>
        <v>6.833333333333333</v>
      </c>
      <c r="AI45" s="13">
        <f>IF('Données projet'!$A$62&gt;35,AI44+AH45-AQ44,IF(A45&lt;'Données projet'!$A$62,$AF$205^A45,IF(A45='Données projet'!$A$62,'Données projet'!$B$62,AI44+AH45-AQ44)))</f>
        <v>90.999999999999986</v>
      </c>
      <c r="AJ45" s="13">
        <f>AI45*VLOOKUP('Données projet'!$B$10,Paramètres!$A$1:$I$89,3,0)*VLOOKUP('Données projet'!$B$10,Paramètres!$A$1:$I$89,5,0)</f>
        <v>79.497599999999991</v>
      </c>
      <c r="AK45" s="13">
        <f t="shared" si="35"/>
        <v>22.014299714245357</v>
      </c>
      <c r="AL45" s="20">
        <f t="shared" si="4"/>
        <v>176.79989200231066</v>
      </c>
      <c r="AM45" s="59">
        <f t="shared" si="5"/>
        <v>426.17855826294539</v>
      </c>
      <c r="AN45" s="59">
        <f ca="1">AVERAGE(OFFSET($AM$3,0,0,'Données projet'!$E$10+1,1))-AVERAGE(OFFSET($H$3,0,0,'Données projet'!$E$10+1,1))</f>
        <v>507.48930524664888</v>
      </c>
      <c r="AO45" s="59">
        <f t="shared" si="36"/>
        <v>88.371592365533019</v>
      </c>
      <c r="AP45" s="15">
        <f>IF(ISNA(VLOOKUP(A45,'Données projet'!$A$61:$I$81,3,0)),0,VLOOKUP(A45,'Données projet'!$A$61:$I$81,3,0))</f>
        <v>3</v>
      </c>
      <c r="AQ45" s="15">
        <f>IF(ISNA(VLOOKUP(A45,'Données projet'!$A$61:$I$81,4,0)),0,VLOOKUP(A45,'Données projet'!$A$61:$I$81,4,0))</f>
        <v>8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0.1075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1.2516482060558789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1.2516482060558789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70</v>
      </c>
      <c r="BB45" s="12">
        <f>VLOOKUP(A45,'Données projet'!$A$87:$I$107,9,0)</f>
        <v>5.666666666666667</v>
      </c>
      <c r="BC45" s="12">
        <f t="array" ref="BC45">INDEX(BB:BB,MIN(IF(ISNUMBER(BB45:BB241),ROW(BB45:BB241),"")))</f>
        <v>5.666666666666667</v>
      </c>
      <c r="BD45" s="12">
        <f>IF('Données projet'!$A$88&gt;35,BD44+BC45-BL44,IF(A45&lt;'Données projet'!$A$88,$BA$205^A45,IF(A45='Données projet'!$A$88,'Données projet'!$B$88,BD44+BC45-BL44)))</f>
        <v>70</v>
      </c>
      <c r="BE45" s="13">
        <f>BD45*VLOOKUP('Données projet'!$B$11,Paramètres!$A$1:$I$89,3,0)*VLOOKUP('Données projet'!$B$11,Paramètres!$A$1:$I$89,5,0)</f>
        <v>54.6</v>
      </c>
      <c r="BF45" s="13">
        <f t="shared" si="37"/>
        <v>15.795576599806321</v>
      </c>
      <c r="BG45" s="20">
        <f t="shared" si="7"/>
        <v>122.60562924466268</v>
      </c>
      <c r="BH45" s="59">
        <f t="shared" si="8"/>
        <v>371.98429550529738</v>
      </c>
      <c r="BI45" s="59">
        <f ca="1">AVERAGE(OFFSET($BH$3,0,0,'Données projet'!$E$11+1,1))-AVERAGE(OFFSET($H$3,0,0,'Données projet'!$E$11+1,1))</f>
        <v>406.57577648063943</v>
      </c>
      <c r="BJ45" s="59">
        <f t="shared" si="38"/>
        <v>76.079834371563976</v>
      </c>
      <c r="BK45" s="15">
        <f>IF(ISNA(VLOOKUP(A45,'Données projet'!$A$87:$I$107,3,0)),0,VLOOKUP(A45,'Données projet'!$A$87:$I$107,3,0))</f>
        <v>3</v>
      </c>
      <c r="BL45" s="15">
        <f>IF(ISNA(VLOOKUP(A45,'Données projet'!$A$87:$I$107,4,0)),0,VLOOKUP(A45,'Données projet'!$A$87:$I$107,4,0))</f>
        <v>7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0.1075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0.94703540852519752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0.94703540852519752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6.833333333333333</v>
      </c>
      <c r="N46" s="13">
        <f>IF('Données projet'!$A$36&gt;35,N45+M46-V45,IF(A46&lt;'Données projet'!$A$36,$K$205^A46,IF(A46='Données projet'!$A$36,'Données projet'!$B$36,N45+M46-V45)))</f>
        <v>69.833333333333329</v>
      </c>
      <c r="O46" s="13">
        <f>N46*VLOOKUP('Données projet'!$B$9,Paramètres!$A$1:$I$89,3,0)*VLOOKUP('Données projet'!$B$9,Paramètres!$A$1:$I$89,5,0)</f>
        <v>63.185199999999995</v>
      </c>
      <c r="P46" s="13">
        <f t="shared" si="33"/>
        <v>17.971147178236162</v>
      </c>
      <c r="Q46" s="20">
        <f t="shared" si="53"/>
        <v>141.34730466876132</v>
      </c>
      <c r="R46" s="59">
        <f t="shared" si="0"/>
        <v>391.4884861351934</v>
      </c>
      <c r="S46" s="59">
        <f ca="1">AVERAGE(OFFSET($R$3,0,0,'Données projet'!$E$9+1,1))-AVERAGE(OFFSET($H$3,0,0,'Données projet'!$E$9+1,1))</f>
        <v>458.52035423392317</v>
      </c>
      <c r="T46" s="59">
        <f t="shared" si="34"/>
        <v>79.222215389119214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1.068520863552912</v>
      </c>
      <c r="AB46" s="21">
        <f>EXP(-LN(2)/2)*AB45+(1-EXP(-LN(2)/2))/(LN(2)/2)*V46*Y46*VLOOKUP('Données projet'!$B$9,Paramètres!$A$1:$I$89,3,0)*0.475*44/12</f>
        <v>0</v>
      </c>
      <c r="AC46" s="22">
        <f t="shared" si="3"/>
        <v>1.068520863552912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7.666666666666667</v>
      </c>
      <c r="AI46" s="13">
        <f>IF('Données projet'!$A$62&gt;35,AI45+AH46-AQ45,IF(A46&lt;'Données projet'!$A$62,$AF$205^A46,IF(A46='Données projet'!$A$62,'Données projet'!$B$62,AI45+AH46-AQ45)))</f>
        <v>90.666666666666657</v>
      </c>
      <c r="AJ46" s="13">
        <f>AI46*VLOOKUP('Données projet'!$B$10,Paramètres!$A$1:$I$89,3,0)*VLOOKUP('Données projet'!$B$10,Paramètres!$A$1:$I$89,5,0)</f>
        <v>79.206400000000002</v>
      </c>
      <c r="AK46" s="13">
        <f t="shared" si="35"/>
        <v>21.943032359791275</v>
      </c>
      <c r="AL46" s="20">
        <f t="shared" si="4"/>
        <v>176.16859469330313</v>
      </c>
      <c r="AM46" s="59">
        <f t="shared" si="5"/>
        <v>426.30977615973518</v>
      </c>
      <c r="AN46" s="59">
        <f ca="1">AVERAGE(OFFSET($AM$3,0,0,'Données projet'!$E$10+1,1))-AVERAGE(OFFSET($H$3,0,0,'Données projet'!$E$10+1,1))</f>
        <v>507.48930524664888</v>
      </c>
      <c r="AO46" s="59">
        <f t="shared" si="36"/>
        <v>88.371592365533019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1.2174218200399625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1.2174218200399625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6.833333333333333</v>
      </c>
      <c r="BD46" s="12">
        <f>IF('Données projet'!$A$88&gt;35,BD45+BC46-BL45,IF(A46&lt;'Données projet'!$A$88,$BA$205^A46,IF(A46='Données projet'!$A$88,'Données projet'!$B$88,BD45+BC46-BL45)))</f>
        <v>69.833333333333329</v>
      </c>
      <c r="BE46" s="13">
        <f>BD46*VLOOKUP('Données projet'!$B$11,Paramètres!$A$1:$I$89,3,0)*VLOOKUP('Données projet'!$B$11,Paramètres!$A$1:$I$89,5,0)</f>
        <v>54.47</v>
      </c>
      <c r="BF46" s="13">
        <f t="shared" si="37"/>
        <v>15.762341106385261</v>
      </c>
      <c r="BG46" s="20">
        <f t="shared" si="7"/>
        <v>122.32132742695433</v>
      </c>
      <c r="BH46" s="59">
        <f t="shared" si="8"/>
        <v>372.46250889338637</v>
      </c>
      <c r="BI46" s="59">
        <f ca="1">AVERAGE(OFFSET($BH$3,0,0,'Données projet'!$E$11+1,1))-AVERAGE(OFFSET($H$3,0,0,'Données projet'!$E$11+1,1))</f>
        <v>406.57577648063943</v>
      </c>
      <c r="BJ46" s="59">
        <f t="shared" si="38"/>
        <v>76.079834371563976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0.92113867547664829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0.92113867547664829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6.833333333333333</v>
      </c>
      <c r="N47" s="13">
        <f>IF('Données projet'!$A$36&gt;35,N46+M47-V46,IF(A47&lt;'Données projet'!$A$36,$K$205^A47,IF(A47='Données projet'!$A$36,'Données projet'!$B$36,N46+M47-V46)))</f>
        <v>76.666666666666657</v>
      </c>
      <c r="O47" s="13">
        <f>N47*VLOOKUP('Données projet'!$B$9,Paramètres!$A$1:$I$89,3,0)*VLOOKUP('Données projet'!$B$9,Paramètres!$A$1:$I$89,5,0)</f>
        <v>69.367999999999995</v>
      </c>
      <c r="P47" s="13">
        <f t="shared" si="33"/>
        <v>19.516426948203531</v>
      </c>
      <c r="Q47" s="20">
        <f t="shared" si="53"/>
        <v>154.80704360145447</v>
      </c>
      <c r="R47" s="59">
        <f t="shared" si="0"/>
        <v>405.69751233959187</v>
      </c>
      <c r="S47" s="59">
        <f ca="1">AVERAGE(OFFSET($R$3,0,0,'Données projet'!$E$9+1,1))-AVERAGE(OFFSET($H$3,0,0,'Données projet'!$E$9+1,1))</f>
        <v>458.52035423392317</v>
      </c>
      <c r="T47" s="59">
        <f t="shared" si="34"/>
        <v>79.222215389119214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1.0393021043479875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1.0393021043479875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7.666666666666667</v>
      </c>
      <c r="AI47" s="13">
        <f>IF('Données projet'!$A$62&gt;35,AI46+AH47-AQ46,IF(A47&lt;'Données projet'!$A$62,$AF$205^A47,IF(A47='Données projet'!$A$62,'Données projet'!$B$62,AI46+AH47-AQ46)))</f>
        <v>98.333333333333329</v>
      </c>
      <c r="AJ47" s="13">
        <f>AI47*VLOOKUP('Données projet'!$B$10,Paramètres!$A$1:$I$89,3,0)*VLOOKUP('Données projet'!$B$10,Paramètres!$A$1:$I$89,5,0)</f>
        <v>85.904000000000011</v>
      </c>
      <c r="AK47" s="13">
        <f t="shared" si="35"/>
        <v>23.574706430281516</v>
      </c>
      <c r="AL47" s="20">
        <f t="shared" si="4"/>
        <v>190.67541369940702</v>
      </c>
      <c r="AM47" s="59">
        <f t="shared" si="5"/>
        <v>441.56588243754447</v>
      </c>
      <c r="AN47" s="59">
        <f ca="1">AVERAGE(OFFSET($AM$3,0,0,'Données projet'!$E$10+1,1))-AVERAGE(OFFSET($H$3,0,0,'Données projet'!$E$10+1,1))</f>
        <v>507.48930524664888</v>
      </c>
      <c r="AO47" s="59">
        <f t="shared" si="36"/>
        <v>88.371592365533019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1.1841313563495386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1.1841313563495386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6.833333333333333</v>
      </c>
      <c r="BD47" s="12">
        <f>IF('Données projet'!$A$88&gt;35,BD46+BC47-BL46,IF(A47&lt;'Données projet'!$A$88,$BA$205^A47,IF(A47='Données projet'!$A$88,'Données projet'!$B$88,BD46+BC47-BL46)))</f>
        <v>76.666666666666657</v>
      </c>
      <c r="BE47" s="13">
        <f>BD47*VLOOKUP('Données projet'!$B$11,Paramètres!$A$1:$I$89,3,0)*VLOOKUP('Données projet'!$B$11,Paramètres!$A$1:$I$89,5,0)</f>
        <v>59.8</v>
      </c>
      <c r="BF47" s="13">
        <f t="shared" si="37"/>
        <v>17.117692915451741</v>
      </c>
      <c r="BG47" s="20">
        <f t="shared" si="7"/>
        <v>133.96498182774511</v>
      </c>
      <c r="BH47" s="59">
        <f t="shared" si="8"/>
        <v>384.85545056588251</v>
      </c>
      <c r="BI47" s="59">
        <f ca="1">AVERAGE(OFFSET($BH$3,0,0,'Données projet'!$E$11+1,1))-AVERAGE(OFFSET($H$3,0,0,'Données projet'!$E$11+1,1))</f>
        <v>406.57577648063943</v>
      </c>
      <c r="BJ47" s="59">
        <f t="shared" si="38"/>
        <v>76.079834371563976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0.89595008995516168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0.89595008995516168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6.833333333333333</v>
      </c>
      <c r="N48" s="13">
        <f>IF('Données projet'!$A$36&gt;35,N47+M48-V47,IF(A48&lt;'Données projet'!$A$36,$K$205^A48,IF(A48='Données projet'!$A$36,'Données projet'!$B$36,N47+M48-V47)))</f>
        <v>83.499999999999986</v>
      </c>
      <c r="O48" s="13">
        <f>N48*VLOOKUP('Données projet'!$B$9,Paramètres!$A$1:$I$89,3,0)*VLOOKUP('Données projet'!$B$9,Paramètres!$A$1:$I$89,5,0)</f>
        <v>75.550799999999981</v>
      </c>
      <c r="P48" s="13">
        <f t="shared" si="33"/>
        <v>21.045735348980251</v>
      </c>
      <c r="Q48" s="20">
        <f t="shared" si="53"/>
        <v>168.23896573280723</v>
      </c>
      <c r="R48" s="59">
        <f t="shared" si="0"/>
        <v>419.86572328364139</v>
      </c>
      <c r="S48" s="59">
        <f ca="1">AVERAGE(OFFSET($R$3,0,0,'Données projet'!$E$9+1,1))-AVERAGE(OFFSET($H$3,0,0,'Données projet'!$E$9+1,1))</f>
        <v>458.52035423392317</v>
      </c>
      <c r="T48" s="59">
        <f t="shared" si="34"/>
        <v>79.222215389119214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1.0108823336500694</v>
      </c>
      <c r="AB48" s="21">
        <f>EXP(-LN(2)/2)*AB47+(1-EXP(-LN(2)/2))/(LN(2)/2)*V48*Y48*VLOOKUP('Données projet'!$B$9,Paramètres!$A$1:$I$89,3,0)*0.475*44/12</f>
        <v>0</v>
      </c>
      <c r="AC48" s="22">
        <f t="shared" si="3"/>
        <v>1.0108823336500694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7.666666666666667</v>
      </c>
      <c r="AI48" s="13">
        <f>IF('Données projet'!$A$62&gt;35,AI47+AH48-AQ47,IF(A48&lt;'Données projet'!$A$62,$AF$205^A48,IF(A48='Données projet'!$A$62,'Données projet'!$B$62,AI47+AH48-AQ47)))</f>
        <v>106</v>
      </c>
      <c r="AJ48" s="13">
        <f>AI48*VLOOKUP('Données projet'!$B$10,Paramètres!$A$1:$I$89,3,0)*VLOOKUP('Données projet'!$B$10,Paramètres!$A$1:$I$89,5,0)</f>
        <v>92.601600000000019</v>
      </c>
      <c r="AK48" s="13">
        <f t="shared" si="35"/>
        <v>25.191623861555186</v>
      </c>
      <c r="AL48" s="20">
        <f t="shared" si="4"/>
        <v>205.15653155887529</v>
      </c>
      <c r="AM48" s="59">
        <f t="shared" si="5"/>
        <v>456.78328910970941</v>
      </c>
      <c r="AN48" s="59">
        <f ca="1">AVERAGE(OFFSET($AM$3,0,0,'Données projet'!$E$10+1,1))-AVERAGE(OFFSET($H$3,0,0,'Données projet'!$E$10+1,1))</f>
        <v>507.48930524664888</v>
      </c>
      <c r="AO48" s="59">
        <f t="shared" si="36"/>
        <v>88.371592365533019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1.1517512221393988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1.1517512221393988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6.833333333333333</v>
      </c>
      <c r="BD48" s="12">
        <f>IF('Données projet'!$A$88&gt;35,BD47+BC48-BL47,IF(A48&lt;'Données projet'!$A$88,$BA$205^A48,IF(A48='Données projet'!$A$88,'Données projet'!$B$88,BD47+BC48-BL47)))</f>
        <v>83.499999999999986</v>
      </c>
      <c r="BE48" s="13">
        <f>BD48*VLOOKUP('Données projet'!$B$11,Paramètres!$A$1:$I$89,3,0)*VLOOKUP('Données projet'!$B$11,Paramètres!$A$1:$I$89,5,0)</f>
        <v>65.13</v>
      </c>
      <c r="BF48" s="13">
        <f t="shared" si="37"/>
        <v>18.45903637176129</v>
      </c>
      <c r="BG48" s="20">
        <f t="shared" si="7"/>
        <v>145.58423834748422</v>
      </c>
      <c r="BH48" s="59">
        <f t="shared" si="8"/>
        <v>397.21099589831834</v>
      </c>
      <c r="BI48" s="59">
        <f ca="1">AVERAGE(OFFSET($BH$3,0,0,'Données projet'!$E$11+1,1))-AVERAGE(OFFSET($H$3,0,0,'Données projet'!$E$11+1,1))</f>
        <v>406.57577648063943</v>
      </c>
      <c r="BJ48" s="59">
        <f t="shared" si="38"/>
        <v>76.079834371563976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0.87145028762937027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0.87145028762937027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6.833333333333333</v>
      </c>
      <c r="N49" s="13">
        <f>IF('Données projet'!$A$36&gt;35,N48+M49-V48,IF(A49&lt;'Données projet'!$A$36,$K$205^A49,IF(A49='Données projet'!$A$36,'Données projet'!$B$36,N48+M49-V48)))</f>
        <v>90.333333333333314</v>
      </c>
      <c r="O49" s="13">
        <f>N49*VLOOKUP('Données projet'!$B$9,Paramètres!$A$1:$I$89,3,0)*VLOOKUP('Données projet'!$B$9,Paramètres!$A$1:$I$89,5,0)</f>
        <v>81.733599999999981</v>
      </c>
      <c r="P49" s="13">
        <f t="shared" si="33"/>
        <v>22.560528015729467</v>
      </c>
      <c r="Q49" s="20">
        <f t="shared" si="53"/>
        <v>181.64560629406211</v>
      </c>
      <c r="R49" s="59">
        <f t="shared" si="0"/>
        <v>433.99587969278775</v>
      </c>
      <c r="S49" s="59">
        <f ca="1">AVERAGE(OFFSET($R$3,0,0,'Données projet'!$E$9+1,1))-AVERAGE(OFFSET($H$3,0,0,'Données projet'!$E$9+1,1))</f>
        <v>458.52035423392317</v>
      </c>
      <c r="T49" s="59">
        <f t="shared" si="34"/>
        <v>79.222215389119214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0.98323970307641673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0.98323970307641673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7.666666666666667</v>
      </c>
      <c r="AI49" s="13">
        <f>IF('Données projet'!$A$62&gt;35,AI48+AH49-AQ48,IF(A49&lt;'Données projet'!$A$62,$AF$205^A49,IF(A49='Données projet'!$A$62,'Données projet'!$B$62,AI48+AH49-AQ48)))</f>
        <v>113.66666666666667</v>
      </c>
      <c r="AJ49" s="13">
        <f>AI49*VLOOKUP('Données projet'!$B$10,Paramètres!$A$1:$I$89,3,0)*VLOOKUP('Données projet'!$B$10,Paramètres!$A$1:$I$89,5,0)</f>
        <v>99.299200000000013</v>
      </c>
      <c r="AK49" s="13">
        <f t="shared" si="35"/>
        <v>26.794973338315028</v>
      </c>
      <c r="AL49" s="20">
        <f t="shared" si="4"/>
        <v>219.614018564232</v>
      </c>
      <c r="AM49" s="59">
        <f t="shared" si="5"/>
        <v>471.96429196295765</v>
      </c>
      <c r="AN49" s="59">
        <f ca="1">AVERAGE(OFFSET($AM$3,0,0,'Données projet'!$E$10+1,1))-AVERAGE(OFFSET($H$3,0,0,'Données projet'!$E$10+1,1))</f>
        <v>507.48930524664888</v>
      </c>
      <c r="AO49" s="59">
        <f t="shared" si="36"/>
        <v>88.371592365533019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1.1202565244020326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1.1202565244020326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6.833333333333333</v>
      </c>
      <c r="BD49" s="12">
        <f>IF('Données projet'!$A$88&gt;35,BD48+BC49-BL48,IF(A49&lt;'Données projet'!$A$88,$BA$205^A49,IF(A49='Données projet'!$A$88,'Données projet'!$B$88,BD48+BC49-BL48)))</f>
        <v>90.333333333333314</v>
      </c>
      <c r="BE49" s="13">
        <f>BD49*VLOOKUP('Données projet'!$B$11,Paramètres!$A$1:$I$89,3,0)*VLOOKUP('Données projet'!$B$11,Paramètres!$A$1:$I$89,5,0)</f>
        <v>70.459999999999994</v>
      </c>
      <c r="BF49" s="13">
        <f t="shared" si="37"/>
        <v>19.787648200597019</v>
      </c>
      <c r="BG49" s="20">
        <f t="shared" si="7"/>
        <v>157.18132061603978</v>
      </c>
      <c r="BH49" s="59">
        <f t="shared" si="8"/>
        <v>409.53159401476546</v>
      </c>
      <c r="BI49" s="59">
        <f ca="1">AVERAGE(OFFSET($BH$3,0,0,'Données projet'!$E$11+1,1))-AVERAGE(OFFSET($H$3,0,0,'Données projet'!$E$11+1,1))</f>
        <v>406.57577648063943</v>
      </c>
      <c r="BJ49" s="59">
        <f t="shared" si="38"/>
        <v>76.079834371563976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0.84762043368656625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0.84762043368656625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6.833333333333333</v>
      </c>
      <c r="N50" s="13">
        <f>IF('Données projet'!$A$36&gt;35,N49+M50-V49,IF(A50&lt;'Données projet'!$A$36,$K$205^A50,IF(A50='Données projet'!$A$36,'Données projet'!$B$36,N49+M50-V49)))</f>
        <v>97.166666666666643</v>
      </c>
      <c r="O50" s="13">
        <f>N50*VLOOKUP('Données projet'!$B$9,Paramètres!$A$1:$I$89,3,0)*VLOOKUP('Données projet'!$B$9,Paramètres!$A$1:$I$89,5,0)</f>
        <v>87.916399999999967</v>
      </c>
      <c r="P50" s="13">
        <f t="shared" si="33"/>
        <v>24.062027856218258</v>
      </c>
      <c r="Q50" s="20">
        <f t="shared" si="53"/>
        <v>195.02909518291338</v>
      </c>
      <c r="R50" s="59">
        <f t="shared" si="0"/>
        <v>448.09033304710874</v>
      </c>
      <c r="S50" s="59">
        <f ca="1">AVERAGE(OFFSET($R$3,0,0,'Données projet'!$E$9+1,1))-AVERAGE(OFFSET($H$3,0,0,'Données projet'!$E$9+1,1))</f>
        <v>458.52035423392317</v>
      </c>
      <c r="T50" s="59">
        <f t="shared" si="34"/>
        <v>79.222215389119214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0.95635296168946338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0.95635296168946338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7.666666666666667</v>
      </c>
      <c r="AI50" s="13">
        <f>IF('Données projet'!$A$62&gt;35,AI49+AH50-AQ49,IF(A50&lt;'Données projet'!$A$62,$AF$205^A50,IF(A50='Données projet'!$A$62,'Données projet'!$B$62,AI49+AH50-AQ49)))</f>
        <v>121.33333333333334</v>
      </c>
      <c r="AJ50" s="13">
        <f>AI50*VLOOKUP('Données projet'!$B$10,Paramètres!$A$1:$I$89,3,0)*VLOOKUP('Données projet'!$B$10,Paramètres!$A$1:$I$89,5,0)</f>
        <v>105.99680000000001</v>
      </c>
      <c r="AK50" s="13">
        <f t="shared" si="35"/>
        <v>28.385774121027591</v>
      </c>
      <c r="AL50" s="20">
        <f t="shared" si="4"/>
        <v>234.04964992745639</v>
      </c>
      <c r="AM50" s="59">
        <f t="shared" si="5"/>
        <v>487.11088779165175</v>
      </c>
      <c r="AN50" s="59">
        <f ca="1">AVERAGE(OFFSET($AM$3,0,0,'Données projet'!$E$10+1,1))-AVERAGE(OFFSET($H$3,0,0,'Données projet'!$E$10+1,1))</f>
        <v>507.48930524664888</v>
      </c>
      <c r="AO50" s="59">
        <f t="shared" si="36"/>
        <v>88.371592365533019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1.0896230508305287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1.0896230508305287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6.833333333333333</v>
      </c>
      <c r="BD50" s="12">
        <f>IF('Données projet'!$A$88&gt;35,BD49+BC50-BL49,IF(A50&lt;'Données projet'!$A$88,$BA$205^A50,IF(A50='Données projet'!$A$88,'Données projet'!$B$88,BD49+BC50-BL49)))</f>
        <v>97.166666666666643</v>
      </c>
      <c r="BE50" s="13">
        <f>BD50*VLOOKUP('Données projet'!$B$11,Paramètres!$A$1:$I$89,3,0)*VLOOKUP('Données projet'!$B$11,Paramètres!$A$1:$I$89,5,0)</f>
        <v>75.789999999999978</v>
      </c>
      <c r="BF50" s="13">
        <f t="shared" si="37"/>
        <v>21.104601004012338</v>
      </c>
      <c r="BG50" s="20">
        <f t="shared" si="7"/>
        <v>168.75809674865476</v>
      </c>
      <c r="BH50" s="59">
        <f t="shared" si="8"/>
        <v>421.81933461285018</v>
      </c>
      <c r="BI50" s="59">
        <f ca="1">AVERAGE(OFFSET($BH$3,0,0,'Données projet'!$E$11+1,1))-AVERAGE(OFFSET($H$3,0,0,'Données projet'!$E$11+1,1))</f>
        <v>406.57577648063943</v>
      </c>
      <c r="BJ50" s="59">
        <f t="shared" si="38"/>
        <v>76.079834371563976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0.82444220835298576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0.82444220835298576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104</v>
      </c>
      <c r="L51" s="12">
        <f>VLOOKUP(A51,'Données projet'!$A$35:$I$55,9,0)</f>
        <v>6.833333333333333</v>
      </c>
      <c r="M51" s="12">
        <f t="array" ref="M51">INDEX(L:L,MIN(IF(ISNUMBER(L51:L247),ROW(L51:L247),"")))</f>
        <v>6.833333333333333</v>
      </c>
      <c r="N51" s="13">
        <f>IF('Données projet'!$A$36&gt;35,N50+M51-V50,IF(A51&lt;'Données projet'!$A$36,$K$205^A51,IF(A51='Données projet'!$A$36,'Données projet'!$B$36,N50+M51-V50)))</f>
        <v>103.99999999999997</v>
      </c>
      <c r="O51" s="13">
        <f>N51*VLOOKUP('Données projet'!$B$9,Paramètres!$A$1:$I$89,3,0)*VLOOKUP('Données projet'!$B$9,Paramètres!$A$1:$I$89,5,0)</f>
        <v>94.099199999999968</v>
      </c>
      <c r="P51" s="13">
        <f t="shared" si="33"/>
        <v>25.551276031514817</v>
      </c>
      <c r="Q51" s="20">
        <f t="shared" si="53"/>
        <v>208.39124575488825</v>
      </c>
      <c r="R51" s="59">
        <f t="shared" si="0"/>
        <v>462.15111444055594</v>
      </c>
      <c r="S51" s="59">
        <f ca="1">AVERAGE(OFFSET($R$3,0,0,'Données projet'!$E$9+1,1))-AVERAGE(OFFSET($H$3,0,0,'Données projet'!$E$9+1,1))</f>
        <v>458.52035423392317</v>
      </c>
      <c r="T51" s="59">
        <f t="shared" si="34"/>
        <v>79.222215389119214</v>
      </c>
      <c r="U51" s="15">
        <f>IF(ISNA(VLOOKUP(A51,'Données projet'!$A$35:$I$55,3,0)),0,VLOOKUP(A51,'Données projet'!$A$35:$I$55,3,0))</f>
        <v>4</v>
      </c>
      <c r="V51" s="15">
        <f>IF(ISNA(VLOOKUP(A51,'Données projet'!$A$35:$I$55,4,0)),0,VLOOKUP(A51,'Données projet'!$A$35:$I$55,4,0))</f>
        <v>13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0.1075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2.3225185514654694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2.3225185514654694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129</v>
      </c>
      <c r="AG51" s="12">
        <f>VLOOKUP(A51,'Données projet'!$A$61:$I$81,9,0)</f>
        <v>7.666666666666667</v>
      </c>
      <c r="AH51" s="12">
        <f t="array" ref="AH51">INDEX(AG:AG,MIN(IF(ISNUMBER(AG51:AG247),ROW(AG51:AG247),"")))</f>
        <v>7.666666666666667</v>
      </c>
      <c r="AI51" s="13">
        <f>IF('Données projet'!$A$62&gt;35,AI50+AH51-AQ50,IF(A51&lt;'Données projet'!$A$62,$AF$205^A51,IF(A51='Données projet'!$A$62,'Données projet'!$B$62,AI50+AH51-AQ50)))</f>
        <v>129</v>
      </c>
      <c r="AJ51" s="13">
        <f>AI51*VLOOKUP('Données projet'!$B$10,Paramètres!$A$1:$I$89,3,0)*VLOOKUP('Données projet'!$B$10,Paramètres!$A$1:$I$89,5,0)</f>
        <v>112.69440000000002</v>
      </c>
      <c r="AK51" s="13">
        <f t="shared" si="35"/>
        <v>29.964909381330632</v>
      </c>
      <c r="AL51" s="20">
        <f t="shared" si="4"/>
        <v>248.46496383915087</v>
      </c>
      <c r="AM51" s="59">
        <f t="shared" si="5"/>
        <v>502.22483252481857</v>
      </c>
      <c r="AN51" s="59">
        <f ca="1">AVERAGE(OFFSET($AM$3,0,0,'Données projet'!$E$10+1,1))-AVERAGE(OFFSET($H$3,0,0,'Données projet'!$E$10+1,1))</f>
        <v>507.48930524664888</v>
      </c>
      <c r="AO51" s="59">
        <f t="shared" si="36"/>
        <v>88.371592365533019</v>
      </c>
      <c r="AP51" s="15">
        <f>IF(ISNA(VLOOKUP(A51,'Données projet'!$A$61:$I$81,3,0)),0,VLOOKUP(A51,'Données projet'!$A$61:$I$81,3,0))</f>
        <v>4</v>
      </c>
      <c r="AQ51" s="15">
        <f>IF(ISNA(VLOOKUP(A51,'Données projet'!$A$61:$I$81,4,0)),0,VLOOKUP(A51,'Données projet'!$A$61:$I$81,4,0))</f>
        <v>15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0.1075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2.6109497630308951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2.6109497630308951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104</v>
      </c>
      <c r="BB51" s="12">
        <f>VLOOKUP(A51,'Données projet'!$A$87:$I$107,9,0)</f>
        <v>6.833333333333333</v>
      </c>
      <c r="BC51" s="12">
        <f t="array" ref="BC51">INDEX(BB:BB,MIN(IF(ISNUMBER(BB51:BB247),ROW(BB51:BB247),"")))</f>
        <v>6.833333333333333</v>
      </c>
      <c r="BD51" s="12">
        <f>IF('Données projet'!$A$88&gt;35,BD50+BC51-BL50,IF(A51&lt;'Données projet'!$A$88,$BA$205^A51,IF(A51='Données projet'!$A$88,'Données projet'!$B$88,BD50+BC51-BL50)))</f>
        <v>103.99999999999997</v>
      </c>
      <c r="BE51" s="13">
        <f>BD51*VLOOKUP('Données projet'!$B$11,Paramètres!$A$1:$I$89,3,0)*VLOOKUP('Données projet'!$B$11,Paramètres!$A$1:$I$89,5,0)</f>
        <v>81.119999999999976</v>
      </c>
      <c r="BF51" s="13">
        <f t="shared" si="37"/>
        <v>22.410807975569163</v>
      </c>
      <c r="BG51" s="20">
        <f t="shared" si="7"/>
        <v>180.31615722411621</v>
      </c>
      <c r="BH51" s="59">
        <f t="shared" si="8"/>
        <v>434.07602590978388</v>
      </c>
      <c r="BI51" s="59">
        <f ca="1">AVERAGE(OFFSET($BH$3,0,0,'Données projet'!$E$11+1,1))-AVERAGE(OFFSET($H$3,0,0,'Données projet'!$E$11+1,1))</f>
        <v>406.57577648063943</v>
      </c>
      <c r="BJ51" s="59">
        <f t="shared" si="38"/>
        <v>76.079834371563976</v>
      </c>
      <c r="BK51" s="15">
        <f>IF(ISNA(VLOOKUP(A51,'Données projet'!$A$87:$I$107,3,0)),0,VLOOKUP(A51,'Données projet'!$A$87:$I$107,3,0))</f>
        <v>4</v>
      </c>
      <c r="BL51" s="15">
        <f>IF(ISNA(VLOOKUP(A51,'Données projet'!$A$87:$I$107,4,0)),0,VLOOKUP(A51,'Données projet'!$A$87:$I$107,4,0))</f>
        <v>13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0.1075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2.0021711650564393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2.0021711650564393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7.5</v>
      </c>
      <c r="N52" s="13">
        <f>IF('Données projet'!$A$36&gt;35,N51+M52-V51,IF(A52&lt;'Données projet'!$A$36,$K$205^A52,IF(A52='Données projet'!$A$36,'Données projet'!$B$36,N51+M52-V51)))</f>
        <v>98.499999999999972</v>
      </c>
      <c r="O52" s="13">
        <f>N52*VLOOKUP('Données projet'!$B$9,Paramètres!$A$1:$I$89,3,0)*VLOOKUP('Données projet'!$B$9,Paramètres!$A$1:$I$89,5,0)</f>
        <v>89.12279999999997</v>
      </c>
      <c r="P52" s="13">
        <f t="shared" si="33"/>
        <v>24.353545030898932</v>
      </c>
      <c r="Q52" s="20">
        <f t="shared" si="53"/>
        <v>197.63796759548225</v>
      </c>
      <c r="R52" s="59">
        <f t="shared" si="0"/>
        <v>452.08434741977419</v>
      </c>
      <c r="S52" s="59">
        <f ca="1">AVERAGE(OFFSET($R$3,0,0,'Données projet'!$E$9+1,1))-AVERAGE(OFFSET($H$3,0,0,'Données projet'!$E$9+1,1))</f>
        <v>458.52035423392317</v>
      </c>
      <c r="T52" s="59">
        <f t="shared" si="34"/>
        <v>79.222215389119214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2.2590091595397035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2.2590091595397035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8.3333333333333339</v>
      </c>
      <c r="AI52" s="13">
        <f>IF('Données projet'!$A$62&gt;35,AI51+AH52-AQ51,IF(A52&lt;'Données projet'!$A$62,$AF$205^A52,IF(A52='Données projet'!$A$62,'Données projet'!$B$62,AI51+AH52-AQ51)))</f>
        <v>122.33333333333334</v>
      </c>
      <c r="AJ52" s="13">
        <f>AI52*VLOOKUP('Données projet'!$B$10,Paramètres!$A$1:$I$89,3,0)*VLOOKUP('Données projet'!$B$10,Paramètres!$A$1:$I$89,5,0)</f>
        <v>106.87040000000002</v>
      </c>
      <c r="AK52" s="13">
        <f t="shared" si="35"/>
        <v>28.592392328331989</v>
      </c>
      <c r="AL52" s="20">
        <f t="shared" si="4"/>
        <v>235.93102997184488</v>
      </c>
      <c r="AM52" s="59">
        <f t="shared" si="5"/>
        <v>490.37740979613682</v>
      </c>
      <c r="AN52" s="59">
        <f ca="1">AVERAGE(OFFSET($AM$3,0,0,'Données projet'!$E$10+1,1))-AVERAGE(OFFSET($H$3,0,0,'Données projet'!$E$10+1,1))</f>
        <v>507.48930524664888</v>
      </c>
      <c r="AO52" s="59">
        <f t="shared" si="36"/>
        <v>88.371592365533019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2.5395532044569347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2.5395532044569347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7.5</v>
      </c>
      <c r="BD52" s="12">
        <f>IF('Données projet'!$A$88&gt;35,BD51+BC52-BL51,IF(A52&lt;'Données projet'!$A$88,$BA$205^A52,IF(A52='Données projet'!$A$88,'Données projet'!$B$88,BD51+BC52-BL51)))</f>
        <v>98.499999999999972</v>
      </c>
      <c r="BE52" s="13">
        <f>BD52*VLOOKUP('Données projet'!$B$11,Paramètres!$A$1:$I$89,3,0)*VLOOKUP('Données projet'!$B$11,Paramètres!$A$1:$I$89,5,0)</f>
        <v>76.829999999999984</v>
      </c>
      <c r="BF52" s="13">
        <f t="shared" si="37"/>
        <v>21.360288250915019</v>
      </c>
      <c r="BG52" s="20">
        <f t="shared" si="7"/>
        <v>171.01475203701025</v>
      </c>
      <c r="BH52" s="59">
        <f t="shared" si="8"/>
        <v>425.46113186130219</v>
      </c>
      <c r="BI52" s="59">
        <f ca="1">AVERAGE(OFFSET($BH$3,0,0,'Données projet'!$E$11+1,1))-AVERAGE(OFFSET($H$3,0,0,'Données projet'!$E$11+1,1))</f>
        <v>406.57577648063943</v>
      </c>
      <c r="BJ52" s="59">
        <f t="shared" si="38"/>
        <v>76.079834371563976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1.9474216892583653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1.9474216892583653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7.5</v>
      </c>
      <c r="N53" s="13">
        <f>IF('Données projet'!$A$36&gt;35,N52+M53-V52,IF(A53&lt;'Données projet'!$A$36,$K$205^A53,IF(A53='Données projet'!$A$36,'Données projet'!$B$36,N52+M53-V52)))</f>
        <v>105.99999999999997</v>
      </c>
      <c r="O53" s="13">
        <f>N53*VLOOKUP('Données projet'!$B$9,Paramètres!$A$1:$I$89,3,0)*VLOOKUP('Données projet'!$B$9,Paramètres!$A$1:$I$89,5,0)</f>
        <v>95.908799999999971</v>
      </c>
      <c r="P53" s="13">
        <f t="shared" si="33"/>
        <v>25.984968676228334</v>
      </c>
      <c r="Q53" s="20">
        <f t="shared" si="53"/>
        <v>212.29831377776429</v>
      </c>
      <c r="R53" s="59">
        <f t="shared" si="0"/>
        <v>467.41929530723439</v>
      </c>
      <c r="S53" s="59">
        <f ca="1">AVERAGE(OFFSET($R$3,0,0,'Données projet'!$E$9+1,1))-AVERAGE(OFFSET($H$3,0,0,'Données projet'!$E$9+1,1))</f>
        <v>458.52035423392317</v>
      </c>
      <c r="T53" s="59">
        <f t="shared" si="34"/>
        <v>79.222215389119214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2.1972364352759617</v>
      </c>
      <c r="AB53" s="21">
        <f>EXP(-LN(2)/2)*AB52+(1-EXP(-LN(2)/2))/(LN(2)/2)*V53*Y53*VLOOKUP('Données projet'!$B$9,Paramètres!$A$1:$I$89,3,0)*0.475*44/12</f>
        <v>0</v>
      </c>
      <c r="AC53" s="22">
        <f t="shared" si="3"/>
        <v>2.1972364352759617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8.3333333333333339</v>
      </c>
      <c r="AI53" s="13">
        <f>IF('Données projet'!$A$62&gt;35,AI52+AH53-AQ52,IF(A53&lt;'Données projet'!$A$62,$AF$205^A53,IF(A53='Données projet'!$A$62,'Données projet'!$B$62,AI52+AH53-AQ52)))</f>
        <v>130.66666666666669</v>
      </c>
      <c r="AJ53" s="13">
        <f>AI53*VLOOKUP('Données projet'!$B$10,Paramètres!$A$1:$I$89,3,0)*VLOOKUP('Données projet'!$B$10,Paramètres!$A$1:$I$89,5,0)</f>
        <v>114.15040000000002</v>
      </c>
      <c r="AK53" s="13">
        <f t="shared" si="35"/>
        <v>30.306733411615017</v>
      </c>
      <c r="AL53" s="20">
        <f t="shared" si="4"/>
        <v>251.59617402522952</v>
      </c>
      <c r="AM53" s="59">
        <f t="shared" si="5"/>
        <v>506.71715555469962</v>
      </c>
      <c r="AN53" s="59">
        <f ca="1">AVERAGE(OFFSET($AM$3,0,0,'Données projet'!$E$10+1,1))-AVERAGE(OFFSET($H$3,0,0,'Données projet'!$E$10+1,1))</f>
        <v>507.48930524664888</v>
      </c>
      <c r="AO53" s="59">
        <f t="shared" si="36"/>
        <v>88.371592365533019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2.4701089885317611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2.4701089885317611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7.5</v>
      </c>
      <c r="BD53" s="12">
        <f>IF('Données projet'!$A$88&gt;35,BD52+BC53-BL52,IF(A53&lt;'Données projet'!$A$88,$BA$205^A53,IF(A53='Données projet'!$A$88,'Données projet'!$B$88,BD52+BC53-BL52)))</f>
        <v>105.99999999999997</v>
      </c>
      <c r="BE53" s="13">
        <f>BD53*VLOOKUP('Données projet'!$B$11,Paramètres!$A$1:$I$89,3,0)*VLOOKUP('Données projet'!$B$11,Paramètres!$A$1:$I$89,5,0)</f>
        <v>82.679999999999978</v>
      </c>
      <c r="BF53" s="13">
        <f t="shared" si="37"/>
        <v>22.791196124055496</v>
      </c>
      <c r="BG53" s="20">
        <f t="shared" si="7"/>
        <v>183.69566658272993</v>
      </c>
      <c r="BH53" s="59">
        <f t="shared" si="8"/>
        <v>438.81664811220003</v>
      </c>
      <c r="BI53" s="59">
        <f ca="1">AVERAGE(OFFSET($BH$3,0,0,'Données projet'!$E$11+1,1))-AVERAGE(OFFSET($H$3,0,0,'Données projet'!$E$11+1,1))</f>
        <v>406.57577648063943</v>
      </c>
      <c r="BJ53" s="59">
        <f t="shared" si="38"/>
        <v>76.079834371563976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1.8941693407551397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1.8941693407551397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7.5</v>
      </c>
      <c r="N54" s="13">
        <f>IF('Données projet'!$A$36&gt;35,N53+M54-V53,IF(A54&lt;'Données projet'!$A$36,$K$205^A54,IF(A54='Données projet'!$A$36,'Données projet'!$B$36,N53+M54-V53)))</f>
        <v>113.49999999999997</v>
      </c>
      <c r="O54" s="13">
        <f>N54*VLOOKUP('Données projet'!$B$9,Paramètres!$A$1:$I$89,3,0)*VLOOKUP('Données projet'!$B$9,Paramètres!$A$1:$I$89,5,0)</f>
        <v>102.69479999999997</v>
      </c>
      <c r="P54" s="13">
        <f t="shared" si="33"/>
        <v>27.60299954956923</v>
      </c>
      <c r="Q54" s="20">
        <f t="shared" si="53"/>
        <v>226.93533421549967</v>
      </c>
      <c r="R54" s="59">
        <f t="shared" si="0"/>
        <v>482.71921461874649</v>
      </c>
      <c r="S54" s="59">
        <f ca="1">AVERAGE(OFFSET($R$3,0,0,'Données projet'!$E$9+1,1))-AVERAGE(OFFSET($H$3,0,0,'Données projet'!$E$9+1,1))</f>
        <v>458.52035423392317</v>
      </c>
      <c r="T54" s="59">
        <f t="shared" si="34"/>
        <v>79.222215389119214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2.1371528894056984</v>
      </c>
      <c r="AB54" s="21">
        <f>EXP(-LN(2)/2)*AB53+(1-EXP(-LN(2)/2))/(LN(2)/2)*V54*Y54*VLOOKUP('Données projet'!$B$9,Paramètres!$A$1:$I$89,3,0)*0.475*44/12</f>
        <v>0</v>
      </c>
      <c r="AC54" s="22">
        <f t="shared" si="3"/>
        <v>2.1371528894056984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8.3333333333333339</v>
      </c>
      <c r="AI54" s="13">
        <f>IF('Données projet'!$A$62&gt;35,AI53+AH54-AQ53,IF(A54&lt;'Données projet'!$A$62,$AF$205^A54,IF(A54='Données projet'!$A$62,'Données projet'!$B$62,AI53+AH54-AQ53)))</f>
        <v>139.00000000000003</v>
      </c>
      <c r="AJ54" s="13">
        <f>AI54*VLOOKUP('Données projet'!$B$10,Paramètres!$A$1:$I$89,3,0)*VLOOKUP('Données projet'!$B$10,Paramètres!$A$1:$I$89,5,0)</f>
        <v>121.43040000000003</v>
      </c>
      <c r="AK54" s="13">
        <f t="shared" si="35"/>
        <v>32.008386179504484</v>
      </c>
      <c r="AL54" s="20">
        <f t="shared" si="4"/>
        <v>267.23921926263705</v>
      </c>
      <c r="AM54" s="59">
        <f t="shared" si="5"/>
        <v>523.02309966588382</v>
      </c>
      <c r="AN54" s="59">
        <f ca="1">AVERAGE(OFFSET($AM$3,0,0,'Données projet'!$E$10+1,1))-AVERAGE(OFFSET($H$3,0,0,'Données projet'!$E$10+1,1))</f>
        <v>507.48930524664888</v>
      </c>
      <c r="AO54" s="59">
        <f t="shared" si="36"/>
        <v>88.371592365533019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2.4025637283429737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2.4025637283429737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7.5</v>
      </c>
      <c r="BD54" s="12">
        <f>IF('Données projet'!$A$88&gt;35,BD53+BC54-BL53,IF(A54&lt;'Données projet'!$A$88,$BA$205^A54,IF(A54='Données projet'!$A$88,'Données projet'!$B$88,BD53+BC54-BL53)))</f>
        <v>113.49999999999997</v>
      </c>
      <c r="BE54" s="13">
        <f>BD54*VLOOKUP('Données projet'!$B$11,Paramètres!$A$1:$I$89,3,0)*VLOOKUP('Données projet'!$B$11,Paramètres!$A$1:$I$89,5,0)</f>
        <v>88.529999999999987</v>
      </c>
      <c r="BF54" s="13">
        <f t="shared" si="37"/>
        <v>24.210357310223298</v>
      </c>
      <c r="BG54" s="20">
        <f t="shared" si="7"/>
        <v>196.35612231530556</v>
      </c>
      <c r="BH54" s="59">
        <f t="shared" si="8"/>
        <v>452.14000271855241</v>
      </c>
      <c r="BI54" s="59">
        <f ca="1">AVERAGE(OFFSET($BH$3,0,0,'Données projet'!$E$11+1,1))-AVERAGE(OFFSET($H$3,0,0,'Données projet'!$E$11+1,1))</f>
        <v>406.57577648063943</v>
      </c>
      <c r="BJ54" s="59">
        <f t="shared" si="38"/>
        <v>76.079834371563976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1.8423731805221539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1.8423731805221539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7.5</v>
      </c>
      <c r="N55" s="13">
        <f>IF('Données projet'!$A$36&gt;35,N54+M55-V54,IF(A55&lt;'Données projet'!$A$36,$K$205^A55,IF(A55='Données projet'!$A$36,'Données projet'!$B$36,N54+M55-V54)))</f>
        <v>120.99999999999997</v>
      </c>
      <c r="O55" s="13">
        <f>N55*VLOOKUP('Données projet'!$B$9,Paramètres!$A$1:$I$89,3,0)*VLOOKUP('Données projet'!$B$9,Paramètres!$A$1:$I$89,5,0)</f>
        <v>109.48079999999997</v>
      </c>
      <c r="P55" s="13">
        <f t="shared" si="33"/>
        <v>29.208623339903898</v>
      </c>
      <c r="Q55" s="20">
        <f t="shared" si="53"/>
        <v>241.55074565033257</v>
      </c>
      <c r="R55" s="59">
        <f t="shared" si="0"/>
        <v>497.98602511391596</v>
      </c>
      <c r="S55" s="59">
        <f ca="1">AVERAGE(OFFSET($R$3,0,0,'Données projet'!$E$9+1,1))-AVERAGE(OFFSET($H$3,0,0,'Données projet'!$E$9+1,1))</f>
        <v>458.52035423392317</v>
      </c>
      <c r="T55" s="59">
        <f t="shared" si="34"/>
        <v>79.222215389119214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2.0787123312569138</v>
      </c>
      <c r="AB55" s="21">
        <f>EXP(-LN(2)/2)*AB54+(1-EXP(-LN(2)/2))/(LN(2)/2)*V55*Y55*VLOOKUP('Données projet'!$B$9,Paramètres!$A$1:$I$89,3,0)*0.475*44/12</f>
        <v>0</v>
      </c>
      <c r="AC55" s="22">
        <f t="shared" si="3"/>
        <v>2.0787123312569138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8.3333333333333339</v>
      </c>
      <c r="AI55" s="13">
        <f>IF('Données projet'!$A$62&gt;35,AI54+AH55-AQ54,IF(A55&lt;'Données projet'!$A$62,$AF$205^A55,IF(A55='Données projet'!$A$62,'Données projet'!$B$62,AI54+AH55-AQ54)))</f>
        <v>147.33333333333337</v>
      </c>
      <c r="AJ55" s="13">
        <f>AI55*VLOOKUP('Données projet'!$B$10,Paramètres!$A$1:$I$89,3,0)*VLOOKUP('Données projet'!$B$10,Paramètres!$A$1:$I$89,5,0)</f>
        <v>128.71040000000005</v>
      </c>
      <c r="AK55" s="13">
        <f t="shared" si="35"/>
        <v>33.698197955493704</v>
      </c>
      <c r="AL55" s="20">
        <f t="shared" si="4"/>
        <v>282.86164143915158</v>
      </c>
      <c r="AM55" s="59">
        <f t="shared" si="5"/>
        <v>539.29692090273488</v>
      </c>
      <c r="AN55" s="59">
        <f ca="1">AVERAGE(OFFSET($AM$3,0,0,'Données projet'!$E$10+1,1))-AVERAGE(OFFSET($H$3,0,0,'Données projet'!$E$10+1,1))</f>
        <v>507.48930524664888</v>
      </c>
      <c r="AO55" s="59">
        <f t="shared" si="36"/>
        <v>88.371592365533019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2.3368654968460998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2.3368654968460998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7.5</v>
      </c>
      <c r="BD55" s="12">
        <f>IF('Données projet'!$A$88&gt;35,BD54+BC55-BL54,IF(A55&lt;'Données projet'!$A$88,$BA$205^A55,IF(A55='Données projet'!$A$88,'Données projet'!$B$88,BD54+BC55-BL54)))</f>
        <v>120.99999999999997</v>
      </c>
      <c r="BE55" s="13">
        <f>BD55*VLOOKUP('Données projet'!$B$11,Paramètres!$A$1:$I$89,3,0)*VLOOKUP('Données projet'!$B$11,Paramètres!$A$1:$I$89,5,0)</f>
        <v>94.379999999999981</v>
      </c>
      <c r="BF55" s="13">
        <f t="shared" si="37"/>
        <v>25.618636348883211</v>
      </c>
      <c r="BG55" s="20">
        <f t="shared" si="7"/>
        <v>208.9976249743049</v>
      </c>
      <c r="BH55" s="59">
        <f t="shared" si="8"/>
        <v>465.43290443788828</v>
      </c>
      <c r="BI55" s="59">
        <f ca="1">AVERAGE(OFFSET($BH$3,0,0,'Données projet'!$E$11+1,1))-AVERAGE(OFFSET($H$3,0,0,'Données projet'!$E$11+1,1))</f>
        <v>406.57577648063943</v>
      </c>
      <c r="BJ55" s="59">
        <f t="shared" si="38"/>
        <v>76.079834371563976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1.7919933890145809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1.7919933890145809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7.5</v>
      </c>
      <c r="N56" s="13">
        <f>IF('Données projet'!$A$36&gt;35,N55+M56-V55,IF(A56&lt;'Données projet'!$A$36,$K$205^A56,IF(A56='Données projet'!$A$36,'Données projet'!$B$36,N55+M56-V55)))</f>
        <v>128.49999999999997</v>
      </c>
      <c r="O56" s="13">
        <f>N56*VLOOKUP('Données projet'!$B$9,Paramètres!$A$1:$I$89,3,0)*VLOOKUP('Données projet'!$B$9,Paramètres!$A$1:$I$89,5,0)</f>
        <v>116.26679999999996</v>
      </c>
      <c r="P56" s="13">
        <f t="shared" si="33"/>
        <v>30.802696637636817</v>
      </c>
      <c r="Q56" s="20">
        <f t="shared" si="53"/>
        <v>256.14603997721741</v>
      </c>
      <c r="R56" s="59">
        <f t="shared" si="0"/>
        <v>513.22141818375064</v>
      </c>
      <c r="S56" s="59">
        <f ca="1">AVERAGE(OFFSET($R$3,0,0,'Données projet'!$E$9+1,1))-AVERAGE(OFFSET($H$3,0,0,'Données projet'!$E$9+1,1))</f>
        <v>458.52035423392317</v>
      </c>
      <c r="T56" s="59">
        <f t="shared" si="34"/>
        <v>79.222215389119214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2.0218698332439629</v>
      </c>
      <c r="AB56" s="21">
        <f>EXP(-LN(2)/2)*AB55+(1-EXP(-LN(2)/2))/(LN(2)/2)*V56*Y56*VLOOKUP('Données projet'!$B$9,Paramètres!$A$1:$I$89,3,0)*0.475*44/12</f>
        <v>0</v>
      </c>
      <c r="AC56" s="22">
        <f t="shared" si="3"/>
        <v>2.0218698332439629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8.3333333333333339</v>
      </c>
      <c r="AI56" s="13">
        <f>IF('Données projet'!$A$62&gt;35,AI55+AH56-AQ55,IF(A56&lt;'Données projet'!$A$62,$AF$205^A56,IF(A56='Données projet'!$A$62,'Données projet'!$B$62,AI55+AH56-AQ55)))</f>
        <v>155.66666666666671</v>
      </c>
      <c r="AJ56" s="13">
        <f>AI56*VLOOKUP('Données projet'!$B$10,Paramètres!$A$1:$I$89,3,0)*VLOOKUP('Données projet'!$B$10,Paramètres!$A$1:$I$89,5,0)</f>
        <v>135.99040000000008</v>
      </c>
      <c r="AK56" s="13">
        <f t="shared" si="35"/>
        <v>35.376914798224107</v>
      </c>
      <c r="AL56" s="20">
        <f t="shared" si="4"/>
        <v>298.46473994024041</v>
      </c>
      <c r="AM56" s="59">
        <f t="shared" si="5"/>
        <v>555.54011814677369</v>
      </c>
      <c r="AN56" s="59">
        <f ca="1">AVERAGE(OFFSET($AM$3,0,0,'Données projet'!$E$10+1,1))-AVERAGE(OFFSET($H$3,0,0,'Données projet'!$E$10+1,1))</f>
        <v>507.48930524664888</v>
      </c>
      <c r="AO56" s="59">
        <f t="shared" si="36"/>
        <v>88.371592365533019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2.2729637869444277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2.2729637869444277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7.5</v>
      </c>
      <c r="BD56" s="12">
        <f>IF('Données projet'!$A$88&gt;35,BD55+BC56-BL55,IF(A56&lt;'Données projet'!$A$88,$BA$205^A56,IF(A56='Données projet'!$A$88,'Données projet'!$B$88,BD55+BC56-BL55)))</f>
        <v>128.49999999999997</v>
      </c>
      <c r="BE56" s="13">
        <f>BD56*VLOOKUP('Données projet'!$B$11,Paramètres!$A$1:$I$89,3,0)*VLOOKUP('Données projet'!$B$11,Paramètres!$A$1:$I$89,5,0)</f>
        <v>100.22999999999998</v>
      </c>
      <c r="BF56" s="13">
        <f t="shared" si="37"/>
        <v>27.016784548229985</v>
      </c>
      <c r="BG56" s="20">
        <f t="shared" si="7"/>
        <v>221.6214830881672</v>
      </c>
      <c r="BH56" s="59">
        <f t="shared" si="8"/>
        <v>478.6968612947004</v>
      </c>
      <c r="BI56" s="59">
        <f ca="1">AVERAGE(OFFSET($BH$3,0,0,'Données projet'!$E$11+1,1))-AVERAGE(OFFSET($H$3,0,0,'Données projet'!$E$11+1,1))</f>
        <v>406.57577648063943</v>
      </c>
      <c r="BJ56" s="59">
        <f t="shared" si="38"/>
        <v>76.079834371563976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1.7429912355551405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1.7429912355551405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136</v>
      </c>
      <c r="L57" s="12">
        <f>VLOOKUP(A57,'Données projet'!$A$35:$I$55,9,0)</f>
        <v>7.5</v>
      </c>
      <c r="M57" s="12">
        <f t="array" ref="M57">INDEX(L:L,MIN(IF(ISNUMBER(L57:L253),ROW(L57:L253),"")))</f>
        <v>7.5</v>
      </c>
      <c r="N57" s="13">
        <f>IF('Données projet'!$A$36&gt;35,N56+M57-V56,IF(A57&lt;'Données projet'!$A$36,$K$205^A57,IF(A57='Données projet'!$A$36,'Données projet'!$B$36,N56+M57-V56)))</f>
        <v>135.99999999999997</v>
      </c>
      <c r="O57" s="13">
        <f>N57*VLOOKUP('Données projet'!$B$9,Paramètres!$A$1:$I$89,3,0)*VLOOKUP('Données projet'!$B$9,Paramètres!$A$1:$I$89,5,0)</f>
        <v>123.05279999999998</v>
      </c>
      <c r="P57" s="13">
        <f t="shared" si="33"/>
        <v>32.385970393750824</v>
      </c>
      <c r="Q57" s="20">
        <f t="shared" si="53"/>
        <v>270.72252510244931</v>
      </c>
      <c r="R57" s="59">
        <f t="shared" si="0"/>
        <v>528.42689776978864</v>
      </c>
      <c r="S57" s="59">
        <f ca="1">AVERAGE(OFFSET($R$3,0,0,'Données projet'!$E$9+1,1))-AVERAGE(OFFSET($H$3,0,0,'Données projet'!$E$9+1,1))</f>
        <v>458.52035423392317</v>
      </c>
      <c r="T57" s="59">
        <f t="shared" si="34"/>
        <v>79.222215389119214</v>
      </c>
      <c r="U57" s="15">
        <f>IF(ISNA(VLOOKUP(A57,'Données projet'!$A$35:$I$55,3,0)),0,VLOOKUP(A57,'Données projet'!$A$35:$I$55,3,0))</f>
        <v>5</v>
      </c>
      <c r="V57" s="15">
        <f>IF(ISNA(VLOOKUP(A57,'Données projet'!$A$35:$I$55,4,0)),0,VLOOKUP(A57,'Données projet'!$A$35:$I$55,4,0))</f>
        <v>21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0.1075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4.2157093384762572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4.2157093384762572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164</v>
      </c>
      <c r="AG57" s="12">
        <f>VLOOKUP(A57,'Données projet'!$A$61:$I$81,9,0)</f>
        <v>8.3333333333333339</v>
      </c>
      <c r="AH57" s="12">
        <f t="array" ref="AH57">INDEX(AG:AG,MIN(IF(ISNUMBER(AG57:AG253),ROW(AG57:AG253),"")))</f>
        <v>8.3333333333333339</v>
      </c>
      <c r="AI57" s="13">
        <f>IF('Données projet'!$A$62&gt;35,AI56+AH57-AQ56,IF(A57&lt;'Données projet'!$A$62,$AF$205^A57,IF(A57='Données projet'!$A$62,'Données projet'!$B$62,AI56+AH57-AQ56)))</f>
        <v>164.00000000000006</v>
      </c>
      <c r="AJ57" s="13">
        <f>AI57*VLOOKUP('Données projet'!$B$10,Paramètres!$A$1:$I$89,3,0)*VLOOKUP('Données projet'!$B$10,Paramètres!$A$1:$I$89,5,0)</f>
        <v>143.27040000000008</v>
      </c>
      <c r="AK57" s="13">
        <f t="shared" si="35"/>
        <v>37.045198377171339</v>
      </c>
      <c r="AL57" s="20">
        <f t="shared" si="4"/>
        <v>314.04966717357354</v>
      </c>
      <c r="AM57" s="59">
        <f t="shared" si="5"/>
        <v>571.75403984091281</v>
      </c>
      <c r="AN57" s="59">
        <f ca="1">AVERAGE(OFFSET($AM$3,0,0,'Données projet'!$E$10+1,1))-AVERAGE(OFFSET($H$3,0,0,'Données projet'!$E$10+1,1))</f>
        <v>507.48930524664888</v>
      </c>
      <c r="AO57" s="59">
        <f t="shared" si="36"/>
        <v>88.371592365533019</v>
      </c>
      <c r="AP57" s="15">
        <f>IF(ISNA(VLOOKUP(A57,'Données projet'!$A$61:$I$81,3,0)),0,VLOOKUP(A57,'Données projet'!$A$61:$I$81,3,0))</f>
        <v>5</v>
      </c>
      <c r="AQ57" s="15">
        <f>IF(ISNA(VLOOKUP(A57,'Données projet'!$A$61:$I$81,4,0)),0,VLOOKUP(A57,'Données projet'!$A$61:$I$81,4,0))</f>
        <v>23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0.1075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4.5891973241271691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4.5891973241271691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projet'!$A$87:$I$107,2,0)</f>
        <v>136</v>
      </c>
      <c r="BB57" s="12">
        <f>VLOOKUP(A57,'Données projet'!$A$87:$I$107,9,0)</f>
        <v>7.5</v>
      </c>
      <c r="BC57" s="12">
        <f t="array" ref="BC57">INDEX(BB:BB,MIN(IF(ISNUMBER(BB57:BB253),ROW(BB57:BB253),"")))</f>
        <v>7.5</v>
      </c>
      <c r="BD57" s="12">
        <f>IF('Données projet'!$A$88&gt;35,BD56+BC57-BL56,IF(A57&lt;'Données projet'!$A$88,$BA$205^A57,IF(A57='Données projet'!$A$88,'Données projet'!$B$88,BD56+BC57-BL56)))</f>
        <v>135.99999999999997</v>
      </c>
      <c r="BE57" s="13">
        <f>BD57*VLOOKUP('Données projet'!$B$11,Paramètres!$A$1:$I$89,3,0)*VLOOKUP('Données projet'!$B$11,Paramètres!$A$1:$I$89,5,0)</f>
        <v>106.07999999999998</v>
      </c>
      <c r="BF57" s="13">
        <f t="shared" si="37"/>
        <v>28.405460561015616</v>
      </c>
      <c r="BG57" s="20">
        <f t="shared" si="7"/>
        <v>234.22884381043548</v>
      </c>
      <c r="BH57" s="59">
        <f t="shared" si="8"/>
        <v>491.93321647777481</v>
      </c>
      <c r="BI57" s="59">
        <f ca="1">AVERAGE(OFFSET($BH$3,0,0,'Données projet'!$E$11+1,1))-AVERAGE(OFFSET($H$3,0,0,'Données projet'!$E$11+1,1))</f>
        <v>406.57577648063943</v>
      </c>
      <c r="BJ57" s="59">
        <f t="shared" si="38"/>
        <v>76.079834371563976</v>
      </c>
      <c r="BK57" s="15">
        <f>IF(ISNA(VLOOKUP(A57,'Données projet'!$A$87:$I$107,3,0)),0,VLOOKUP(A57,'Données projet'!$A$87:$I$107,3,0))</f>
        <v>5</v>
      </c>
      <c r="BL57" s="15">
        <f>IF(ISNA(VLOOKUP(A57,'Données projet'!$A$87:$I$107,4,0)),0,VLOOKUP(A57,'Données projet'!$A$87:$I$107,4,0))</f>
        <v>21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0.1075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3.6342321883416013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3.6342321883416013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7.333333333333333</v>
      </c>
      <c r="N58" s="13">
        <f>IF('Données projet'!$A$36&gt;35,N57+M58-V57,IF(A58&lt;'Données projet'!$A$36,$K$205^A58,IF(A58='Données projet'!$A$36,'Données projet'!$B$36,N57+M58-V57)))</f>
        <v>122.33333333333331</v>
      </c>
      <c r="O58" s="13">
        <f>N58*VLOOKUP('Données projet'!$B$9,Paramètres!$A$1:$I$89,3,0)*VLOOKUP('Données projet'!$B$9,Paramètres!$A$1:$I$89,5,0)</f>
        <v>110.68719999999998</v>
      </c>
      <c r="P58" s="13">
        <f t="shared" si="33"/>
        <v>29.492835519983451</v>
      </c>
      <c r="Q58" s="20">
        <f t="shared" si="53"/>
        <v>244.14689519730447</v>
      </c>
      <c r="R58" s="59">
        <f t="shared" si="0"/>
        <v>502.46935067777588</v>
      </c>
      <c r="S58" s="59">
        <f ca="1">AVERAGE(OFFSET($R$3,0,0,'Données projet'!$E$9+1,1))-AVERAGE(OFFSET($H$3,0,0,'Données projet'!$E$9+1,1))</f>
        <v>458.52035423392317</v>
      </c>
      <c r="T58" s="59">
        <f t="shared" si="34"/>
        <v>79.222215389119214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4.1004305449211049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4.1004305449211049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149.00000000000006</v>
      </c>
      <c r="AJ58" s="13">
        <f>AI58*VLOOKUP('Données projet'!$B$10,Paramètres!$A$1:$I$89,3,0)*VLOOKUP('Données projet'!$B$10,Paramètres!$A$1:$I$89,5,0)</f>
        <v>130.16640000000007</v>
      </c>
      <c r="AK58" s="13">
        <f t="shared" si="35"/>
        <v>34.034806623706302</v>
      </c>
      <c r="AL58" s="20">
        <f t="shared" si="4"/>
        <v>285.98376820295522</v>
      </c>
      <c r="AM58" s="59">
        <f t="shared" si="5"/>
        <v>544.30622368342665</v>
      </c>
      <c r="AN58" s="59">
        <f ca="1">AVERAGE(OFFSET($AM$3,0,0,'Données projet'!$E$10+1,1))-AVERAGE(OFFSET($H$3,0,0,'Données projet'!$E$10+1,1))</f>
        <v>507.48930524664888</v>
      </c>
      <c r="AO58" s="59">
        <f t="shared" si="36"/>
        <v>88.371592365533019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4.4637054819635127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4.4637054819635127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7.333333333333333</v>
      </c>
      <c r="BD58" s="12">
        <f>IF('Données projet'!$A$88&gt;35,BD57+BC58-BL57,IF(A58&lt;'Données projet'!$A$88,$BA$205^A58,IF(A58='Données projet'!$A$88,'Données projet'!$B$88,BD57+BC58-BL57)))</f>
        <v>122.33333333333331</v>
      </c>
      <c r="BE58" s="13">
        <f>BD58*VLOOKUP('Données projet'!$B$11,Paramètres!$A$1:$I$89,3,0)*VLOOKUP('Données projet'!$B$11,Paramètres!$A$1:$I$89,5,0)</f>
        <v>95.419999999999987</v>
      </c>
      <c r="BF58" s="13">
        <f t="shared" si="37"/>
        <v>25.86791644684093</v>
      </c>
      <c r="BG58" s="20">
        <f t="shared" si="7"/>
        <v>211.24312114491457</v>
      </c>
      <c r="BH58" s="59">
        <f t="shared" si="8"/>
        <v>469.56557662538592</v>
      </c>
      <c r="BI58" s="59">
        <f ca="1">AVERAGE(OFFSET($BH$3,0,0,'Données projet'!$E$11+1,1))-AVERAGE(OFFSET($H$3,0,0,'Données projet'!$E$11+1,1))</f>
        <v>406.57577648063943</v>
      </c>
      <c r="BJ58" s="59">
        <f t="shared" si="38"/>
        <v>76.079834371563976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3.5348539180354357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3.5348539180354357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7.333333333333333</v>
      </c>
      <c r="N59" s="13">
        <f>IF('Données projet'!$A$36&gt;35,N58+M59-V58,IF(A59&lt;'Données projet'!$A$36,$K$205^A59,IF(A59='Données projet'!$A$36,'Données projet'!$B$36,N58+M59-V58)))</f>
        <v>129.66666666666666</v>
      </c>
      <c r="O59" s="13">
        <f>N59*VLOOKUP('Données projet'!$B$9,Paramètres!$A$1:$I$89,3,0)*VLOOKUP('Données projet'!$B$9,Paramètres!$A$1:$I$89,5,0)</f>
        <v>117.32239999999997</v>
      </c>
      <c r="P59" s="13">
        <f t="shared" si="33"/>
        <v>31.049675244189824</v>
      </c>
      <c r="Q59" s="20">
        <f t="shared" si="53"/>
        <v>258.41469771696387</v>
      </c>
      <c r="R59" s="59">
        <f t="shared" si="0"/>
        <v>517.34451365558562</v>
      </c>
      <c r="S59" s="59">
        <f ca="1">AVERAGE(OFFSET($R$3,0,0,'Données projet'!$E$9+1,1))-AVERAGE(OFFSET($H$3,0,0,'Données projet'!$E$9+1,1))</f>
        <v>458.52035423392317</v>
      </c>
      <c r="T59" s="59">
        <f t="shared" si="34"/>
        <v>79.222215389119214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3.9883040560379666</v>
      </c>
      <c r="AB59" s="21">
        <f>EXP(-LN(2)/2)*AB58+(1-EXP(-LN(2)/2))/(LN(2)/2)*V59*Y59*VLOOKUP('Données projet'!$B$9,Paramètres!$A$1:$I$89,3,0)*0.475*44/12</f>
        <v>0</v>
      </c>
      <c r="AC59" s="22">
        <f t="shared" si="3"/>
        <v>3.9883040560379666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</v>
      </c>
      <c r="AI59" s="13">
        <f>IF('Données projet'!$A$62&gt;35,AI58+AH59-AQ58,IF(A59&lt;'Données projet'!$A$62,$AF$205^A59,IF(A59='Données projet'!$A$62,'Données projet'!$B$62,AI58+AH59-AQ58)))</f>
        <v>157.00000000000006</v>
      </c>
      <c r="AJ59" s="13">
        <f>AI59*VLOOKUP('Données projet'!$B$10,Paramètres!$A$1:$I$89,3,0)*VLOOKUP('Données projet'!$B$10,Paramètres!$A$1:$I$89,5,0)</f>
        <v>137.15520000000006</v>
      </c>
      <c r="AK59" s="13">
        <f t="shared" si="35"/>
        <v>35.644525151069693</v>
      </c>
      <c r="AL59" s="20">
        <f t="shared" si="4"/>
        <v>300.95952130477986</v>
      </c>
      <c r="AM59" s="59">
        <f t="shared" si="5"/>
        <v>559.88933724340154</v>
      </c>
      <c r="AN59" s="59">
        <f ca="1">AVERAGE(OFFSET($AM$3,0,0,'Données projet'!$E$10+1,1))-AVERAGE(OFFSET($H$3,0,0,'Données projet'!$E$10+1,1))</f>
        <v>507.48930524664888</v>
      </c>
      <c r="AO59" s="59">
        <f t="shared" si="36"/>
        <v>88.371592365533019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4.3416452208231515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4.3416452208231515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7.333333333333333</v>
      </c>
      <c r="BD59" s="12">
        <f>IF('Données projet'!$A$88&gt;35,BD58+BC59-BL58,IF(A59&lt;'Données projet'!$A$88,$BA$205^A59,IF(A59='Données projet'!$A$88,'Données projet'!$B$88,BD58+BC59-BL58)))</f>
        <v>129.66666666666666</v>
      </c>
      <c r="BE59" s="13">
        <f>BD59*VLOOKUP('Données projet'!$B$11,Paramètres!$A$1:$I$89,3,0)*VLOOKUP('Données projet'!$B$11,Paramètres!$A$1:$I$89,5,0)</f>
        <v>101.14</v>
      </c>
      <c r="BF59" s="13">
        <f t="shared" si="37"/>
        <v>27.233407393942514</v>
      </c>
      <c r="BG59" s="20">
        <f t="shared" si="7"/>
        <v>223.58368454444985</v>
      </c>
      <c r="BH59" s="59">
        <f t="shared" si="8"/>
        <v>482.5135004830716</v>
      </c>
      <c r="BI59" s="59">
        <f ca="1">AVERAGE(OFFSET($BH$3,0,0,'Données projet'!$E$11+1,1))-AVERAGE(OFFSET($H$3,0,0,'Données projet'!$E$11+1,1))</f>
        <v>406.57577648063943</v>
      </c>
      <c r="BJ59" s="59">
        <f t="shared" si="38"/>
        <v>76.079834371563976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3.438193151756868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3.438193151756868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7.333333333333333</v>
      </c>
      <c r="N60" s="13">
        <f>IF('Données projet'!$A$36&gt;35,N59+M60-V59,IF(A60&lt;'Données projet'!$A$36,$K$205^A60,IF(A60='Données projet'!$A$36,'Données projet'!$B$36,N59+M60-V59)))</f>
        <v>137</v>
      </c>
      <c r="O60" s="13">
        <f>N60*VLOOKUP('Données projet'!$B$9,Paramètres!$A$1:$I$89,3,0)*VLOOKUP('Données projet'!$B$9,Paramètres!$A$1:$I$89,5,0)</f>
        <v>123.9576</v>
      </c>
      <c r="P60" s="13">
        <f t="shared" si="33"/>
        <v>32.59629414926458</v>
      </c>
      <c r="Q60" s="20">
        <f t="shared" si="53"/>
        <v>272.6646989766358</v>
      </c>
      <c r="R60" s="59">
        <f t="shared" si="0"/>
        <v>532.19133902731346</v>
      </c>
      <c r="S60" s="59">
        <f ca="1">AVERAGE(OFFSET($R$3,0,0,'Données projet'!$E$9+1,1))-AVERAGE(OFFSET($H$3,0,0,'Données projet'!$E$9+1,1))</f>
        <v>458.52035423392317</v>
      </c>
      <c r="T60" s="59">
        <f t="shared" si="34"/>
        <v>79.222215389119214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3.8792436718898133</v>
      </c>
      <c r="AB60" s="21">
        <f>EXP(-LN(2)/2)*AB59+(1-EXP(-LN(2)/2))/(LN(2)/2)*V60*Y60*VLOOKUP('Données projet'!$B$9,Paramètres!$A$1:$I$89,3,0)*0.475*44/12</f>
        <v>0</v>
      </c>
      <c r="AC60" s="22">
        <f t="shared" si="3"/>
        <v>3.8792436718898133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</v>
      </c>
      <c r="AI60" s="13">
        <f>IF('Données projet'!$A$62&gt;35,AI59+AH60-AQ59,IF(A60&lt;'Données projet'!$A$62,$AF$205^A60,IF(A60='Données projet'!$A$62,'Données projet'!$B$62,AI59+AH60-AQ59)))</f>
        <v>165.00000000000006</v>
      </c>
      <c r="AJ60" s="13">
        <f>AI60*VLOOKUP('Données projet'!$B$10,Paramètres!$A$1:$I$89,3,0)*VLOOKUP('Données projet'!$B$10,Paramètres!$A$1:$I$89,5,0)</f>
        <v>144.14400000000006</v>
      </c>
      <c r="AK60" s="13">
        <f t="shared" si="35"/>
        <v>37.244720006976252</v>
      </c>
      <c r="AL60" s="20">
        <f t="shared" si="4"/>
        <v>315.91868734548376</v>
      </c>
      <c r="AM60" s="59">
        <f t="shared" si="5"/>
        <v>575.44532739616147</v>
      </c>
      <c r="AN60" s="59">
        <f ca="1">AVERAGE(OFFSET($AM$3,0,0,'Données projet'!$E$10+1,1))-AVERAGE(OFFSET($H$3,0,0,'Données projet'!$E$10+1,1))</f>
        <v>507.48930524664888</v>
      </c>
      <c r="AO60" s="59">
        <f t="shared" si="36"/>
        <v>88.371592365533019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4.222922703942543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4.222922703942543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7.333333333333333</v>
      </c>
      <c r="BD60" s="12">
        <f>IF('Données projet'!$A$88&gt;35,BD59+BC60-BL59,IF(A60&lt;'Données projet'!$A$88,$BA$205^A60,IF(A60='Données projet'!$A$88,'Données projet'!$B$88,BD59+BC60-BL59)))</f>
        <v>137</v>
      </c>
      <c r="BE60" s="13">
        <f>BD60*VLOOKUP('Données projet'!$B$11,Paramètres!$A$1:$I$89,3,0)*VLOOKUP('Données projet'!$B$11,Paramètres!$A$1:$I$89,5,0)</f>
        <v>106.86</v>
      </c>
      <c r="BF60" s="13">
        <f t="shared" si="37"/>
        <v>28.58993374707903</v>
      </c>
      <c r="BG60" s="20">
        <f t="shared" si="7"/>
        <v>235.90863460949595</v>
      </c>
      <c r="BH60" s="59">
        <f t="shared" si="8"/>
        <v>495.43527466017366</v>
      </c>
      <c r="BI60" s="59">
        <f ca="1">AVERAGE(OFFSET($BH$3,0,0,'Données projet'!$E$11+1,1))-AVERAGE(OFFSET($H$3,0,0,'Données projet'!$E$11+1,1))</f>
        <v>406.57577648063943</v>
      </c>
      <c r="BJ60" s="59">
        <f t="shared" si="38"/>
        <v>76.079834371563976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3.3441755792153569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3.3441755792153569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7.333333333333333</v>
      </c>
      <c r="N61" s="13">
        <f>IF('Données projet'!$A$36&gt;35,N60+M61-V60,IF(A61&lt;'Données projet'!$A$36,$K$205^A61,IF(A61='Données projet'!$A$36,'Données projet'!$B$36,N60+M61-V60)))</f>
        <v>144.33333333333334</v>
      </c>
      <c r="O61" s="13">
        <f>N61*VLOOKUP('Données projet'!$B$9,Paramètres!$A$1:$I$89,3,0)*VLOOKUP('Données projet'!$B$9,Paramètres!$A$1:$I$89,5,0)</f>
        <v>130.59280000000001</v>
      </c>
      <c r="P61" s="13">
        <f t="shared" si="33"/>
        <v>34.133301715808997</v>
      </c>
      <c r="Q61" s="20">
        <f t="shared" si="53"/>
        <v>286.89796048836735</v>
      </c>
      <c r="R61" s="59">
        <f t="shared" si="0"/>
        <v>547.01107108705583</v>
      </c>
      <c r="S61" s="59">
        <f ca="1">AVERAGE(OFFSET($R$3,0,0,'Données projet'!$E$9+1,1))-AVERAGE(OFFSET($H$3,0,0,'Données projet'!$E$9+1,1))</f>
        <v>458.52035423392317</v>
      </c>
      <c r="T61" s="59">
        <f t="shared" si="34"/>
        <v>79.222215389119214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3.773165549681428</v>
      </c>
      <c r="AB61" s="21">
        <f>EXP(-LN(2)/2)*AB60+(1-EXP(-LN(2)/2))/(LN(2)/2)*V61*Y61*VLOOKUP('Données projet'!$B$9,Paramètres!$A$1:$I$89,3,0)*0.475*44/12</f>
        <v>0</v>
      </c>
      <c r="AC61" s="22">
        <f t="shared" si="3"/>
        <v>3.773165549681428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</v>
      </c>
      <c r="AI61" s="13">
        <f>IF('Données projet'!$A$62&gt;35,AI60+AH61-AQ60,IF(A61&lt;'Données projet'!$A$62,$AF$205^A61,IF(A61='Données projet'!$A$62,'Données projet'!$B$62,AI60+AH61-AQ60)))</f>
        <v>173.00000000000006</v>
      </c>
      <c r="AJ61" s="13">
        <f>AI61*VLOOKUP('Données projet'!$B$10,Paramètres!$A$1:$I$89,3,0)*VLOOKUP('Données projet'!$B$10,Paramètres!$A$1:$I$89,5,0)</f>
        <v>151.13280000000006</v>
      </c>
      <c r="AK61" s="13">
        <f t="shared" si="35"/>
        <v>38.835905653934461</v>
      </c>
      <c r="AL61" s="20">
        <f t="shared" si="4"/>
        <v>330.8621623472693</v>
      </c>
      <c r="AM61" s="59">
        <f t="shared" si="5"/>
        <v>590.97527294595773</v>
      </c>
      <c r="AN61" s="59">
        <f ca="1">AVERAGE(OFFSET($AM$3,0,0,'Données projet'!$E$10+1,1))-AVERAGE(OFFSET($H$3,0,0,'Données projet'!$E$10+1,1))</f>
        <v>507.48930524664888</v>
      </c>
      <c r="AO61" s="59">
        <f t="shared" si="36"/>
        <v>88.371592365533019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4.1074466605293809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4.1074466605293809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7.333333333333333</v>
      </c>
      <c r="BD61" s="12">
        <f>IF('Données projet'!$A$88&gt;35,BD60+BC61-BL60,IF(A61&lt;'Données projet'!$A$88,$BA$205^A61,IF(A61='Données projet'!$A$88,'Données projet'!$B$88,BD60+BC61-BL60)))</f>
        <v>144.33333333333334</v>
      </c>
      <c r="BE61" s="13">
        <f>BD61*VLOOKUP('Données projet'!$B$11,Paramètres!$A$1:$I$89,3,0)*VLOOKUP('Données projet'!$B$11,Paramètres!$A$1:$I$89,5,0)</f>
        <v>112.58000000000001</v>
      </c>
      <c r="BF61" s="13">
        <f t="shared" si="37"/>
        <v>29.938030076528047</v>
      </c>
      <c r="BG61" s="20">
        <f t="shared" si="7"/>
        <v>248.21890238328635</v>
      </c>
      <c r="BH61" s="59">
        <f t="shared" si="8"/>
        <v>508.3320129819748</v>
      </c>
      <c r="BI61" s="59">
        <f ca="1">AVERAGE(OFFSET($BH$3,0,0,'Données projet'!$E$11+1,1))-AVERAGE(OFFSET($H$3,0,0,'Données projet'!$E$11+1,1))</f>
        <v>406.57577648063943</v>
      </c>
      <c r="BJ61" s="59">
        <f t="shared" si="38"/>
        <v>76.079834371563976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3.2527289221391626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3.2527289221391626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7.333333333333333</v>
      </c>
      <c r="N62" s="13">
        <f>IF('Données projet'!$A$36&gt;35,N61+M62-V61,IF(A62&lt;'Données projet'!$A$36,$K$205^A62,IF(A62='Données projet'!$A$36,'Données projet'!$B$36,N61+M62-V61)))</f>
        <v>151.66666666666669</v>
      </c>
      <c r="O62" s="13">
        <f>N62*VLOOKUP('Données projet'!$B$9,Paramètres!$A$1:$I$89,3,0)*VLOOKUP('Données projet'!$B$9,Paramètres!$A$1:$I$89,5,0)</f>
        <v>137.22800000000001</v>
      </c>
      <c r="P62" s="13">
        <f t="shared" si="33"/>
        <v>35.661241992717997</v>
      </c>
      <c r="Q62" s="20">
        <f t="shared" si="53"/>
        <v>301.11542980398383</v>
      </c>
      <c r="R62" s="59">
        <f t="shared" si="0"/>
        <v>561.80483699782667</v>
      </c>
      <c r="S62" s="59">
        <f ca="1">AVERAGE(OFFSET($R$3,0,0,'Données projet'!$E$9+1,1))-AVERAGE(OFFSET($H$3,0,0,'Données projet'!$E$9+1,1))</f>
        <v>458.52035423392317</v>
      </c>
      <c r="T62" s="59">
        <f t="shared" si="34"/>
        <v>79.222215389119214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3.669988139303237</v>
      </c>
      <c r="AB62" s="21">
        <f>EXP(-LN(2)/2)*AB61+(1-EXP(-LN(2)/2))/(LN(2)/2)*V62*Y62*VLOOKUP('Données projet'!$B$9,Paramètres!$A$1:$I$89,3,0)*0.475*44/12</f>
        <v>0</v>
      </c>
      <c r="AC62" s="22">
        <f t="shared" si="3"/>
        <v>3.669988139303237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</v>
      </c>
      <c r="AI62" s="13">
        <f>IF('Données projet'!$A$62&gt;35,AI61+AH62-AQ61,IF(A62&lt;'Données projet'!$A$62,$AF$205^A62,IF(A62='Données projet'!$A$62,'Données projet'!$B$62,AI61+AH62-AQ61)))</f>
        <v>181.00000000000006</v>
      </c>
      <c r="AJ62" s="13">
        <f>AI62*VLOOKUP('Données projet'!$B$10,Paramètres!$A$1:$I$89,3,0)*VLOOKUP('Données projet'!$B$10,Paramètres!$A$1:$I$89,5,0)</f>
        <v>158.12160000000006</v>
      </c>
      <c r="AK62" s="13">
        <f t="shared" si="35"/>
        <v>40.418546284954246</v>
      </c>
      <c r="AL62" s="20">
        <f t="shared" si="4"/>
        <v>345.79075477962868</v>
      </c>
      <c r="AM62" s="59">
        <f t="shared" si="5"/>
        <v>606.48016197347147</v>
      </c>
      <c r="AN62" s="59">
        <f ca="1">AVERAGE(OFFSET($AM$3,0,0,'Données projet'!$E$10+1,1))-AVERAGE(OFFSET($H$3,0,0,'Données projet'!$E$10+1,1))</f>
        <v>507.48930524664888</v>
      </c>
      <c r="AO62" s="59">
        <f t="shared" si="36"/>
        <v>88.371592365533019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3.9951283155959727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3.9951283155959727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7.333333333333333</v>
      </c>
      <c r="BD62" s="12">
        <f>IF('Données projet'!$A$88&gt;35,BD61+BC62-BL61,IF(A62&lt;'Données projet'!$A$88,$BA$205^A62,IF(A62='Données projet'!$A$88,'Données projet'!$B$88,BD61+BC62-BL61)))</f>
        <v>151.66666666666669</v>
      </c>
      <c r="BE62" s="13">
        <f>BD62*VLOOKUP('Données projet'!$B$11,Paramètres!$A$1:$I$89,3,0)*VLOOKUP('Données projet'!$B$11,Paramètres!$A$1:$I$89,5,0)</f>
        <v>118.30000000000003</v>
      </c>
      <c r="BF62" s="13">
        <f t="shared" si="37"/>
        <v>31.278173562971201</v>
      </c>
      <c r="BG62" s="20">
        <f t="shared" si="7"/>
        <v>260.51531895550818</v>
      </c>
      <c r="BH62" s="59">
        <f t="shared" si="8"/>
        <v>521.20472614935102</v>
      </c>
      <c r="BI62" s="59">
        <f ca="1">AVERAGE(OFFSET($BH$3,0,0,'Données projet'!$E$11+1,1))-AVERAGE(OFFSET($H$3,0,0,'Données projet'!$E$11+1,1))</f>
        <v>406.57577648063943</v>
      </c>
      <c r="BJ62" s="59">
        <f t="shared" si="38"/>
        <v>76.079834371563976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3.1637828787096876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3.1637828787096876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159</v>
      </c>
      <c r="L63" s="12">
        <f>VLOOKUP(A63,'Données projet'!$A$35:$I$55,9,0)</f>
        <v>7.333333333333333</v>
      </c>
      <c r="M63" s="12">
        <f t="array" ref="M63">INDEX(L:L,MIN(IF(ISNUMBER(L63:L259),ROW(L63:L259),"")))</f>
        <v>7.333333333333333</v>
      </c>
      <c r="N63" s="13">
        <f>IF('Données projet'!$A$36&gt;35,N62+M63-V62,IF(A63&lt;'Données projet'!$A$36,$K$205^A63,IF(A63='Données projet'!$A$36,'Données projet'!$B$36,N62+M63-V62)))</f>
        <v>159.00000000000003</v>
      </c>
      <c r="O63" s="13">
        <f>N63*VLOOKUP('Données projet'!$B$9,Paramètres!$A$1:$I$89,3,0)*VLOOKUP('Données projet'!$B$9,Paramètres!$A$1:$I$89,5,0)</f>
        <v>143.86320000000003</v>
      </c>
      <c r="P63" s="13">
        <f t="shared" si="33"/>
        <v>37.180603445028773</v>
      </c>
      <c r="Q63" s="20">
        <f t="shared" si="53"/>
        <v>315.3179576667585</v>
      </c>
      <c r="R63" s="59">
        <f t="shared" si="0"/>
        <v>576.57366399823604</v>
      </c>
      <c r="S63" s="59">
        <f ca="1">AVERAGE(OFFSET($R$3,0,0,'Données projet'!$E$9+1,1))-AVERAGE(OFFSET($H$3,0,0,'Données projet'!$E$9+1,1))</f>
        <v>458.52035423392317</v>
      </c>
      <c r="T63" s="59">
        <f t="shared" si="34"/>
        <v>79.222215389119214</v>
      </c>
      <c r="U63" s="15">
        <f>IF(ISNA(VLOOKUP(A63,'Données projet'!$A$35:$I$55,3,0)),0,VLOOKUP(A63,'Données projet'!$A$35:$I$55,3,0))</f>
        <v>6</v>
      </c>
      <c r="V63" s="15">
        <f>IF(ISNA(VLOOKUP(A63,'Données projet'!$A$35:$I$55,4,0)),0,VLOOKUP(A63,'Données projet'!$A$35:$I$55,4,0))</f>
        <v>18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0.1075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5.4974558139072993</v>
      </c>
      <c r="AB63" s="21">
        <f>EXP(-LN(2)/2)*AB62+(1-EXP(-LN(2)/2))/(LN(2)/2)*V63*Y63*VLOOKUP('Données projet'!$B$9,Paramètres!$A$1:$I$89,3,0)*0.475*44/12</f>
        <v>0</v>
      </c>
      <c r="AC63" s="22">
        <f t="shared" si="3"/>
        <v>5.4974558139072993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189</v>
      </c>
      <c r="AG63" s="12">
        <f>VLOOKUP(A63,'Données projet'!$A$61:$I$81,9,0)</f>
        <v>8</v>
      </c>
      <c r="AH63" s="12">
        <f t="array" ref="AH63">INDEX(AG:AG,MIN(IF(ISNUMBER(AG63:AG259),ROW(AG63:AG259),"")))</f>
        <v>8</v>
      </c>
      <c r="AI63" s="13">
        <f>IF('Données projet'!$A$62&gt;35,AI62+AH63-AQ62,IF(A63&lt;'Données projet'!$A$62,$AF$205^A63,IF(A63='Données projet'!$A$62,'Données projet'!$B$62,AI62+AH63-AQ62)))</f>
        <v>189.00000000000006</v>
      </c>
      <c r="AJ63" s="13">
        <f>AI63*VLOOKUP('Données projet'!$B$10,Paramètres!$A$1:$I$89,3,0)*VLOOKUP('Données projet'!$B$10,Paramètres!$A$1:$I$89,5,0)</f>
        <v>165.11040000000008</v>
      </c>
      <c r="AK63" s="13">
        <f t="shared" si="35"/>
        <v>41.993062739333482</v>
      </c>
      <c r="AL63" s="20">
        <f t="shared" si="4"/>
        <v>360.70519760433928</v>
      </c>
      <c r="AM63" s="59">
        <f t="shared" si="5"/>
        <v>621.96090393581676</v>
      </c>
      <c r="AN63" s="59">
        <f ca="1">AVERAGE(OFFSET($AM$3,0,0,'Données projet'!$E$10+1,1))-AVERAGE(OFFSET($H$3,0,0,'Données projet'!$E$10+1,1))</f>
        <v>507.48930524664888</v>
      </c>
      <c r="AO63" s="59">
        <f t="shared" si="36"/>
        <v>88.371592365533019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20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0.1075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5.9540446708128183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5.9540446708128183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159</v>
      </c>
      <c r="BB63" s="12">
        <f>VLOOKUP(A63,'Données projet'!$A$87:$I$107,9,0)</f>
        <v>7.333333333333333</v>
      </c>
      <c r="BC63" s="12">
        <f t="array" ref="BC63">INDEX(BB:BB,MIN(IF(ISNUMBER(BB63:BB259),ROW(BB63:BB259),"")))</f>
        <v>7.333333333333333</v>
      </c>
      <c r="BD63" s="12">
        <f>IF('Données projet'!$A$88&gt;35,BD62+BC63-BL62,IF(A63&lt;'Données projet'!$A$88,$BA$205^A63,IF(A63='Données projet'!$A$88,'Données projet'!$B$88,BD62+BC63-BL62)))</f>
        <v>159.00000000000003</v>
      </c>
      <c r="BE63" s="13">
        <f>BD63*VLOOKUP('Données projet'!$B$11,Paramètres!$A$1:$I$89,3,0)*VLOOKUP('Données projet'!$B$11,Paramètres!$A$1:$I$89,5,0)</f>
        <v>124.02000000000002</v>
      </c>
      <c r="BF63" s="13">
        <f t="shared" si="37"/>
        <v>32.610792634958898</v>
      </c>
      <c r="BG63" s="20">
        <f t="shared" si="7"/>
        <v>272.79863050588682</v>
      </c>
      <c r="BH63" s="59">
        <f t="shared" si="8"/>
        <v>534.0543368373643</v>
      </c>
      <c r="BI63" s="59">
        <f ca="1">AVERAGE(OFFSET($BH$3,0,0,'Données projet'!$E$11+1,1))-AVERAGE(OFFSET($H$3,0,0,'Données projet'!$E$11+1,1))</f>
        <v>406.57577648063943</v>
      </c>
      <c r="BJ63" s="59">
        <f t="shared" si="38"/>
        <v>76.079834371563976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18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0.1075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4.7391860464718105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4.7391860464718105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</v>
      </c>
      <c r="N64" s="13">
        <f>IF('Données projet'!$A$36&gt;35,N63+M64-V63,IF(A64&lt;'Données projet'!$A$36,$K$205^A64,IF(A64='Données projet'!$A$36,'Données projet'!$B$36,N63+M64-V63)))</f>
        <v>148.00000000000003</v>
      </c>
      <c r="O64" s="13">
        <f>N64*VLOOKUP('Données projet'!$B$9,Paramètres!$A$1:$I$89,3,0)*VLOOKUP('Données projet'!$B$9,Paramètres!$A$1:$I$89,5,0)</f>
        <v>133.91040000000004</v>
      </c>
      <c r="P64" s="13">
        <f t="shared" si="33"/>
        <v>34.898373535125124</v>
      </c>
      <c r="Q64" s="20">
        <f t="shared" si="53"/>
        <v>294.00861390700965</v>
      </c>
      <c r="R64" s="59">
        <f t="shared" si="0"/>
        <v>555.82079535213893</v>
      </c>
      <c r="S64" s="59">
        <f ca="1">AVERAGE(OFFSET($R$3,0,0,'Données projet'!$E$9+1,1))-AVERAGE(OFFSET($H$3,0,0,'Données projet'!$E$9+1,1))</f>
        <v>458.52035423392317</v>
      </c>
      <c r="T64" s="59">
        <f t="shared" si="34"/>
        <v>79.222215389119214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5.3471275955773674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5.3471275955773674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7.666666666666667</v>
      </c>
      <c r="AI64" s="13">
        <f>IF('Données projet'!$A$62&gt;35,AI63+AH64-AQ63,IF(A64&lt;'Données projet'!$A$62,$AF$205^A64,IF(A64='Données projet'!$A$62,'Données projet'!$B$62,AI63+AH64-AQ63)))</f>
        <v>176.66666666666671</v>
      </c>
      <c r="AJ64" s="13">
        <f>AI64*VLOOKUP('Données projet'!$B$10,Paramètres!$A$1:$I$89,3,0)*VLOOKUP('Données projet'!$B$10,Paramètres!$A$1:$I$89,5,0)</f>
        <v>154.33600000000007</v>
      </c>
      <c r="AK64" s="13">
        <f t="shared" si="35"/>
        <v>39.562316987216846</v>
      </c>
      <c r="AL64" s="20">
        <f t="shared" si="4"/>
        <v>337.70623541940273</v>
      </c>
      <c r="AM64" s="59">
        <f t="shared" si="5"/>
        <v>599.51841686453213</v>
      </c>
      <c r="AN64" s="59">
        <f ca="1">AVERAGE(OFFSET($AM$3,0,0,'Données projet'!$E$10+1,1))-AVERAGE(OFFSET($H$3,0,0,'Données projet'!$E$10+1,1))</f>
        <v>507.48930524664888</v>
      </c>
      <c r="AO64" s="59">
        <f t="shared" si="36"/>
        <v>88.371592365533019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5.7912310061798404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5.7912310061798404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</v>
      </c>
      <c r="BD64" s="12">
        <f>IF('Données projet'!$A$88&gt;35,BD63+BC64-BL63,IF(A64&lt;'Données projet'!$A$88,$BA$205^A64,IF(A64='Données projet'!$A$88,'Données projet'!$B$88,BD63+BC64-BL63)))</f>
        <v>148.00000000000003</v>
      </c>
      <c r="BE64" s="13">
        <f>BD64*VLOOKUP('Données projet'!$B$11,Paramètres!$A$1:$I$89,3,0)*VLOOKUP('Données projet'!$B$11,Paramètres!$A$1:$I$89,5,0)</f>
        <v>115.44000000000003</v>
      </c>
      <c r="BF64" s="13">
        <f t="shared" si="37"/>
        <v>30.60906809471021</v>
      </c>
      <c r="BG64" s="20">
        <f t="shared" si="7"/>
        <v>254.36879359828697</v>
      </c>
      <c r="BH64" s="59">
        <f t="shared" si="8"/>
        <v>516.18097504341631</v>
      </c>
      <c r="BI64" s="59">
        <f ca="1">AVERAGE(OFFSET($BH$3,0,0,'Données projet'!$E$11+1,1))-AVERAGE(OFFSET($H$3,0,0,'Données projet'!$E$11+1,1))</f>
        <v>406.57577648063943</v>
      </c>
      <c r="BJ64" s="59">
        <f t="shared" si="38"/>
        <v>76.079834371563976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4.6095927548080766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4.6095927548080766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</v>
      </c>
      <c r="N65" s="13">
        <f>IF('Données projet'!$A$36&gt;35,N64+M65-V64,IF(A65&lt;'Données projet'!$A$36,$K$205^A65,IF(A65='Données projet'!$A$36,'Données projet'!$B$36,N64+M65-V64)))</f>
        <v>155.00000000000003</v>
      </c>
      <c r="O65" s="13">
        <f>N65*VLOOKUP('Données projet'!$B$9,Paramètres!$A$1:$I$89,3,0)*VLOOKUP('Données projet'!$B$9,Paramètres!$A$1:$I$89,5,0)</f>
        <v>140.244</v>
      </c>
      <c r="P65" s="13">
        <f t="shared" si="33"/>
        <v>36.352896802451752</v>
      </c>
      <c r="Q65" s="20">
        <f t="shared" si="53"/>
        <v>307.57292859760338</v>
      </c>
      <c r="R65" s="59">
        <f t="shared" si="0"/>
        <v>569.93193155725476</v>
      </c>
      <c r="S65" s="59">
        <f ca="1">AVERAGE(OFFSET($R$3,0,0,'Données projet'!$E$9+1,1))-AVERAGE(OFFSET($H$3,0,0,'Données projet'!$E$9+1,1))</f>
        <v>458.52035423392317</v>
      </c>
      <c r="T65" s="59">
        <f t="shared" si="34"/>
        <v>79.222215389119214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5.2009101102830853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5.2009101102830853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7.666666666666667</v>
      </c>
      <c r="AI65" s="13">
        <f>IF('Données projet'!$A$62&gt;35,AI64+AH65-AQ64,IF(A65&lt;'Données projet'!$A$62,$AF$205^A65,IF(A65='Données projet'!$A$62,'Données projet'!$B$62,AI64+AH65-AQ64)))</f>
        <v>184.33333333333337</v>
      </c>
      <c r="AJ65" s="13">
        <f>AI65*VLOOKUP('Données projet'!$B$10,Paramètres!$A$1:$I$89,3,0)*VLOOKUP('Données projet'!$B$10,Paramètres!$A$1:$I$89,5,0)</f>
        <v>161.03360000000006</v>
      </c>
      <c r="AK65" s="13">
        <f t="shared" si="35"/>
        <v>41.075559330946241</v>
      </c>
      <c r="AL65" s="20">
        <f t="shared" si="4"/>
        <v>352.00678583473149</v>
      </c>
      <c r="AM65" s="59">
        <f t="shared" si="5"/>
        <v>614.36578879438275</v>
      </c>
      <c r="AN65" s="59">
        <f ca="1">AVERAGE(OFFSET($AM$3,0,0,'Données projet'!$E$10+1,1))-AVERAGE(OFFSET($H$3,0,0,'Données projet'!$E$10+1,1))</f>
        <v>507.48930524664888</v>
      </c>
      <c r="AO65" s="59">
        <f t="shared" si="36"/>
        <v>88.371592365533019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5.6328694897682503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5.6328694897682503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</v>
      </c>
      <c r="BD65" s="12">
        <f>IF('Données projet'!$A$88&gt;35,BD64+BC65-BL64,IF(A65&lt;'Données projet'!$A$88,$BA$205^A65,IF(A65='Données projet'!$A$88,'Données projet'!$B$88,BD64+BC65-BL64)))</f>
        <v>155.00000000000003</v>
      </c>
      <c r="BE65" s="13">
        <f>BD65*VLOOKUP('Données projet'!$B$11,Paramètres!$A$1:$I$89,3,0)*VLOOKUP('Données projet'!$B$11,Paramètres!$A$1:$I$89,5,0)</f>
        <v>120.90000000000002</v>
      </c>
      <c r="BF65" s="13">
        <f t="shared" si="37"/>
        <v>31.884818143351627</v>
      </c>
      <c r="BG65" s="20">
        <f t="shared" si="7"/>
        <v>266.10022493300409</v>
      </c>
      <c r="BH65" s="59">
        <f t="shared" si="8"/>
        <v>528.45922789265546</v>
      </c>
      <c r="BI65" s="59">
        <f ca="1">AVERAGE(OFFSET($BH$3,0,0,'Données projet'!$E$11+1,1))-AVERAGE(OFFSET($H$3,0,0,'Données projet'!$E$11+1,1))</f>
        <v>406.57577648063943</v>
      </c>
      <c r="BJ65" s="59">
        <f t="shared" si="38"/>
        <v>76.079834371563976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4.4835431985199019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4.4835431985199019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</v>
      </c>
      <c r="N66" s="13">
        <f>IF('Données projet'!$A$36&gt;35,N65+M66-V65,IF(A66&lt;'Données projet'!$A$36,$K$205^A66,IF(A66='Données projet'!$A$36,'Données projet'!$B$36,N65+M66-V65)))</f>
        <v>162.00000000000003</v>
      </c>
      <c r="O66" s="13">
        <f>N66*VLOOKUP('Données projet'!$B$9,Paramètres!$A$1:$I$89,3,0)*VLOOKUP('Données projet'!$B$9,Paramètres!$A$1:$I$89,5,0)</f>
        <v>146.57760000000002</v>
      </c>
      <c r="P66" s="13">
        <f t="shared" si="33"/>
        <v>37.799791292871248</v>
      </c>
      <c r="Q66" s="20">
        <f t="shared" si="53"/>
        <v>321.1239565017508</v>
      </c>
      <c r="R66" s="59">
        <f t="shared" si="0"/>
        <v>584.02029484515697</v>
      </c>
      <c r="S66" s="59">
        <f ca="1">AVERAGE(OFFSET($R$3,0,0,'Données projet'!$E$9+1,1))-AVERAGE(OFFSET($H$3,0,0,'Données projet'!$E$9+1,1))</f>
        <v>458.52035423392317</v>
      </c>
      <c r="T66" s="59">
        <f t="shared" si="34"/>
        <v>79.222215389119214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5.0586909498134185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5.0586909498134185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7.666666666666667</v>
      </c>
      <c r="AI66" s="13">
        <f>IF('Données projet'!$A$62&gt;35,AI65+AH66-AQ65,IF(A66&lt;'Données projet'!$A$62,$AF$205^A66,IF(A66='Données projet'!$A$62,'Données projet'!$B$62,AI65+AH66-AQ65)))</f>
        <v>192.00000000000003</v>
      </c>
      <c r="AJ66" s="13">
        <f>AI66*VLOOKUP('Données projet'!$B$10,Paramètres!$A$1:$I$89,3,0)*VLOOKUP('Données projet'!$B$10,Paramètres!$A$1:$I$89,5,0)</f>
        <v>167.73120000000006</v>
      </c>
      <c r="AK66" s="13">
        <f t="shared" si="35"/>
        <v>42.581491199832655</v>
      </c>
      <c r="AL66" s="20">
        <f t="shared" si="4"/>
        <v>366.29460383970871</v>
      </c>
      <c r="AM66" s="59">
        <f t="shared" si="5"/>
        <v>629.19094218311488</v>
      </c>
      <c r="AN66" s="59">
        <f ca="1">AVERAGE(OFFSET($AM$3,0,0,'Données projet'!$E$10+1,1))-AVERAGE(OFFSET($H$3,0,0,'Données projet'!$E$10+1,1))</f>
        <v>507.48930524664888</v>
      </c>
      <c r="AO66" s="59">
        <f t="shared" si="36"/>
        <v>88.371592365533019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5.4788383773508054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5.4788383773508054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</v>
      </c>
      <c r="BD66" s="12">
        <f>IF('Données projet'!$A$88&gt;35,BD65+BC66-BL65,IF(A66&lt;'Données projet'!$A$88,$BA$205^A66,IF(A66='Données projet'!$A$88,'Données projet'!$B$88,BD65+BC66-BL65)))</f>
        <v>162.00000000000003</v>
      </c>
      <c r="BE66" s="13">
        <f>BD66*VLOOKUP('Données projet'!$B$11,Paramètres!$A$1:$I$89,3,0)*VLOOKUP('Données projet'!$B$11,Paramètres!$A$1:$I$89,5,0)</f>
        <v>126.36000000000003</v>
      </c>
      <c r="BF66" s="13">
        <f t="shared" si="37"/>
        <v>33.153877056327453</v>
      </c>
      <c r="BG66" s="20">
        <f t="shared" si="7"/>
        <v>277.82000253977031</v>
      </c>
      <c r="BH66" s="59">
        <f t="shared" si="8"/>
        <v>540.71634088317637</v>
      </c>
      <c r="BI66" s="59">
        <f ca="1">AVERAGE(OFFSET($BH$3,0,0,'Données projet'!$E$11+1,1))-AVERAGE(OFFSET($H$3,0,0,'Données projet'!$E$11+1,1))</f>
        <v>406.57577648063943</v>
      </c>
      <c r="BJ66" s="59">
        <f t="shared" si="38"/>
        <v>76.079834371563976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4.3609404739770854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4.3609404739770854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</v>
      </c>
      <c r="N67" s="13">
        <f>IF('Données projet'!$A$36&gt;35,N66+M67-V66,IF(A67&lt;'Données projet'!$A$36,$K$205^A67,IF(A67='Données projet'!$A$36,'Données projet'!$B$36,N66+M67-V66)))</f>
        <v>169.00000000000003</v>
      </c>
      <c r="O67" s="13">
        <f>N67*VLOOKUP('Données projet'!$B$9,Paramètres!$A$1:$I$89,3,0)*VLOOKUP('Données projet'!$B$9,Paramètres!$A$1:$I$89,5,0)</f>
        <v>152.91120000000001</v>
      </c>
      <c r="P67" s="13">
        <f t="shared" si="33"/>
        <v>39.239424324197543</v>
      </c>
      <c r="Q67" s="20">
        <f t="shared" ref="Q67:Q98" si="54">(O67+P67)*0.475*44/12</f>
        <v>334.66233736464409</v>
      </c>
      <c r="R67" s="59">
        <f t="shared" ref="R67:R130" si="55">Q67+(I67+J67)*44/12</f>
        <v>598.08668952419885</v>
      </c>
      <c r="S67" s="59">
        <f ca="1">AVERAGE(OFFSET($R$3,0,0,'Données projet'!$E$9+1,1))-AVERAGE(OFFSET($H$3,0,0,'Données projet'!$E$9+1,1))</f>
        <v>458.52035423392317</v>
      </c>
      <c r="T67" s="59">
        <f t="shared" si="34"/>
        <v>79.222215389119214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4.9203607797657751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4.9203607797657751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7.666666666666667</v>
      </c>
      <c r="AI67" s="13">
        <f>IF('Données projet'!$A$62&gt;35,AI66+AH67-AQ66,IF(A67&lt;'Données projet'!$A$62,$AF$205^A67,IF(A67='Données projet'!$A$62,'Données projet'!$B$62,AI66+AH67-AQ66)))</f>
        <v>199.66666666666669</v>
      </c>
      <c r="AJ67" s="13">
        <f>AI67*VLOOKUP('Données projet'!$B$10,Paramètres!$A$1:$I$89,3,0)*VLOOKUP('Données projet'!$B$10,Paramètres!$A$1:$I$89,5,0)</f>
        <v>174.42880000000005</v>
      </c>
      <c r="AK67" s="13">
        <f t="shared" si="35"/>
        <v>44.080437903656119</v>
      </c>
      <c r="AL67" s="20">
        <f t="shared" si="4"/>
        <v>380.57025601553454</v>
      </c>
      <c r="AM67" s="59">
        <f t="shared" si="5"/>
        <v>643.9946081750893</v>
      </c>
      <c r="AN67" s="59">
        <f ca="1">AVERAGE(OFFSET($AM$3,0,0,'Données projet'!$E$10+1,1))-AVERAGE(OFFSET($H$3,0,0,'Données projet'!$E$10+1,1))</f>
        <v>507.48930524664888</v>
      </c>
      <c r="AO67" s="59">
        <f t="shared" si="36"/>
        <v>88.371592365533019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5.3290192538025591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5.3290192538025591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</v>
      </c>
      <c r="BD67" s="12">
        <f>IF('Données projet'!$A$88&gt;35,BD66+BC67-BL66,IF(A67&lt;'Données projet'!$A$88,$BA$205^A67,IF(A67='Données projet'!$A$88,'Données projet'!$B$88,BD66+BC67-BL66)))</f>
        <v>169.00000000000003</v>
      </c>
      <c r="BE67" s="13">
        <f>BD67*VLOOKUP('Données projet'!$B$11,Paramètres!$A$1:$I$89,3,0)*VLOOKUP('Données projet'!$B$11,Paramètres!$A$1:$I$89,5,0)</f>
        <v>131.82000000000002</v>
      </c>
      <c r="BF67" s="13">
        <f t="shared" si="37"/>
        <v>34.416567004983932</v>
      </c>
      <c r="BG67" s="20">
        <f t="shared" si="7"/>
        <v>289.52868753368034</v>
      </c>
      <c r="BH67" s="59">
        <f t="shared" si="8"/>
        <v>552.95303969323504</v>
      </c>
      <c r="BI67" s="59">
        <f ca="1">AVERAGE(OFFSET($BH$3,0,0,'Données projet'!$E$11+1,1))-AVERAGE(OFFSET($H$3,0,0,'Données projet'!$E$11+1,1))</f>
        <v>406.57577648063943</v>
      </c>
      <c r="BJ67" s="59">
        <f t="shared" si="38"/>
        <v>76.079834371563976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4.2416903273842896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4.2416903273842896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</v>
      </c>
      <c r="N68" s="13">
        <f>IF('Données projet'!$A$36&gt;35,N67+M68-V67,IF(A68&lt;'Données projet'!$A$36,$K$205^A68,IF(A68='Données projet'!$A$36,'Données projet'!$B$36,N67+M68-V67)))</f>
        <v>176.00000000000003</v>
      </c>
      <c r="O68" s="13">
        <f>N68*VLOOKUP('Données projet'!$B$9,Paramètres!$A$1:$I$89,3,0)*VLOOKUP('Données projet'!$B$9,Paramètres!$A$1:$I$89,5,0)</f>
        <v>159.24480000000003</v>
      </c>
      <c r="P68" s="13">
        <f t="shared" si="33"/>
        <v>40.672131063901752</v>
      </c>
      <c r="Q68" s="20">
        <f t="shared" si="54"/>
        <v>348.18865493629556</v>
      </c>
      <c r="R68" s="59">
        <f t="shared" si="55"/>
        <v>612.13186105275076</v>
      </c>
      <c r="S68" s="59">
        <f ca="1">AVERAGE(OFFSET($R$3,0,0,'Données projet'!$E$9+1,1))-AVERAGE(OFFSET($H$3,0,0,'Données projet'!$E$9+1,1))</f>
        <v>458.52035423392317</v>
      </c>
      <c r="T68" s="59">
        <f t="shared" si="34"/>
        <v>79.222215389119214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4.7858132554925525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4.7858132554925525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7.666666666666667</v>
      </c>
      <c r="AI68" s="13">
        <f>IF('Données projet'!$A$62&gt;35,AI67+AH68-AQ67,IF(A68&lt;'Données projet'!$A$62,$AF$205^A68,IF(A68='Données projet'!$A$62,'Données projet'!$B$62,AI67+AH68-AQ67)))</f>
        <v>207.33333333333334</v>
      </c>
      <c r="AJ68" s="13">
        <f>AI68*VLOOKUP('Données projet'!$B$10,Paramètres!$A$1:$I$89,3,0)*VLOOKUP('Données projet'!$B$10,Paramètres!$A$1:$I$89,5,0)</f>
        <v>181.12640000000002</v>
      </c>
      <c r="AK68" s="13">
        <f t="shared" si="35"/>
        <v>45.572698355347299</v>
      </c>
      <c r="AL68" s="20">
        <f t="shared" ref="AL68:AL131" si="58">(AJ68+AK68)*0.475*44/12</f>
        <v>394.83426296889655</v>
      </c>
      <c r="AM68" s="59">
        <f t="shared" ref="AM68:AM131" si="59">AL68+(AD68+AE68)*44/12</f>
        <v>658.77746908535175</v>
      </c>
      <c r="AN68" s="59">
        <f ca="1">AVERAGE(OFFSET($AM$3,0,0,'Données projet'!$E$10+1,1))-AVERAGE(OFFSET($H$3,0,0,'Données projet'!$E$10+1,1))</f>
        <v>507.48930524664888</v>
      </c>
      <c r="AO68" s="59">
        <f t="shared" si="36"/>
        <v>88.371592365533019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5.1832969420663852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5.1832969420663852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7</v>
      </c>
      <c r="BD68" s="12">
        <f>IF('Données projet'!$A$88&gt;35,BD67+BC68-BL67,IF(A68&lt;'Données projet'!$A$88,$BA$205^A68,IF(A68='Données projet'!$A$88,'Données projet'!$B$88,BD67+BC68-BL67)))</f>
        <v>176.00000000000003</v>
      </c>
      <c r="BE68" s="13">
        <f>BD68*VLOOKUP('Données projet'!$B$11,Paramètres!$A$1:$I$89,3,0)*VLOOKUP('Données projet'!$B$11,Paramètres!$A$1:$I$89,5,0)</f>
        <v>137.28000000000003</v>
      </c>
      <c r="BF68" s="13">
        <f t="shared" si="37"/>
        <v>35.673181961873446</v>
      </c>
      <c r="BG68" s="20">
        <f t="shared" ref="BG68:BG131" si="61">(BE68+BF68)*0.475*44/12</f>
        <v>301.22679191692964</v>
      </c>
      <c r="BH68" s="59">
        <f t="shared" ref="BH68:BH131" si="62">BG68+(AY68+AZ68)*44/12</f>
        <v>565.1699980333849</v>
      </c>
      <c r="BI68" s="59">
        <f ca="1">AVERAGE(OFFSET($BH$3,0,0,'Données projet'!$E$11+1,1))-AVERAGE(OFFSET($H$3,0,0,'Données projet'!$E$11+1,1))</f>
        <v>406.57577648063943</v>
      </c>
      <c r="BJ68" s="59">
        <f t="shared" si="38"/>
        <v>76.079834371563976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4.1257010823211662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4.1257010823211662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183</v>
      </c>
      <c r="L69" s="12">
        <f>VLOOKUP(A69,'Données projet'!$A$35:$I$55,9,0)</f>
        <v>7</v>
      </c>
      <c r="M69" s="12">
        <f t="array" ref="M69">INDEX(L:L,MIN(IF(ISNUMBER(L69:L265),ROW(L69:L265),"")))</f>
        <v>7</v>
      </c>
      <c r="N69" s="13">
        <f>IF('Données projet'!$A$36&gt;35,N68+M69-V68,IF(A69&lt;'Données projet'!$A$36,$K$205^A69,IF(A69='Données projet'!$A$36,'Données projet'!$B$36,N68+M69-V68)))</f>
        <v>183.00000000000003</v>
      </c>
      <c r="O69" s="13">
        <f>N69*VLOOKUP('Données projet'!$B$9,Paramètres!$A$1:$I$89,3,0)*VLOOKUP('Données projet'!$B$9,Paramètres!$A$1:$I$89,5,0)</f>
        <v>165.57840000000002</v>
      </c>
      <c r="P69" s="13">
        <f t="shared" ref="P69:P132" si="87">EXP(-1.0587+0.8836*LN(O69)+0.284)</f>
        <v>42.098218509199697</v>
      </c>
      <c r="Q69" s="20">
        <f t="shared" si="54"/>
        <v>361.70344390352284</v>
      </c>
      <c r="R69" s="59">
        <f t="shared" si="55"/>
        <v>626.15650302070992</v>
      </c>
      <c r="S69" s="59">
        <f ca="1">AVERAGE(OFFSET($R$3,0,0,'Données projet'!$E$9+1,1))-AVERAGE(OFFSET($H$3,0,0,'Données projet'!$E$9+1,1))</f>
        <v>458.52035423392317</v>
      </c>
      <c r="T69" s="59">
        <f t="shared" ref="T69:T132" si="88">$T$3</f>
        <v>79.222215389119214</v>
      </c>
      <c r="U69" s="15">
        <f>IF(ISNA(VLOOKUP(A69,'Données projet'!$A$35:$I$55,3,0)),0,VLOOKUP(A69,'Données projet'!$A$35:$I$55,3,0))</f>
        <v>7</v>
      </c>
      <c r="V69" s="15">
        <f>IF(ISNA(VLOOKUP(A69,'Données projet'!$A$35:$I$55,4,0)),0,VLOOKUP(A69,'Données projet'!$A$35:$I$55,4,0))</f>
        <v>16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0.1075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6.3685660010302145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6.3685660010302145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215</v>
      </c>
      <c r="AG69" s="12">
        <f>VLOOKUP(A69,'Données projet'!$A$61:$I$81,9,0)</f>
        <v>7.666666666666667</v>
      </c>
      <c r="AH69" s="12">
        <f t="array" ref="AH69">INDEX(AG:AG,MIN(IF(ISNUMBER(AG69:AG265),ROW(AG69:AG265),"")))</f>
        <v>7.666666666666667</v>
      </c>
      <c r="AI69" s="13">
        <f>IF('Données projet'!$A$62&gt;35,AI68+AH69-AQ68,IF(A69&lt;'Données projet'!$A$62,$AF$205^A69,IF(A69='Données projet'!$A$62,'Données projet'!$B$62,AI68+AH69-AQ68)))</f>
        <v>215</v>
      </c>
      <c r="AJ69" s="13">
        <f>AI69*VLOOKUP('Données projet'!$B$10,Paramètres!$A$1:$I$89,3,0)*VLOOKUP('Données projet'!$B$10,Paramètres!$A$1:$I$89,5,0)</f>
        <v>187.82400000000001</v>
      </c>
      <c r="AK69" s="13">
        <f t="shared" ref="AK69:AK132" si="89">EXP(-1.0587+0.8836*LN(AJ69)+0.284)</f>
        <v>47.05854810918273</v>
      </c>
      <c r="AL69" s="20">
        <f t="shared" si="58"/>
        <v>409.0871046234933</v>
      </c>
      <c r="AM69" s="59">
        <f t="shared" si="59"/>
        <v>673.54016374068033</v>
      </c>
      <c r="AN69" s="59">
        <f ca="1">AVERAGE(OFFSET($AM$3,0,0,'Données projet'!$E$10+1,1))-AVERAGE(OFFSET($H$3,0,0,'Données projet'!$E$10+1,1))</f>
        <v>507.48930524664888</v>
      </c>
      <c r="AO69" s="59">
        <f t="shared" ref="AO69:AO132" si="90">$AO$3</f>
        <v>88.371592365533019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18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0.1075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6.9029064287991764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6.9029064287991764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183</v>
      </c>
      <c r="BB69" s="12">
        <f>VLOOKUP(A69,'Données projet'!$A$87:$I$107,9,0)</f>
        <v>7</v>
      </c>
      <c r="BC69" s="12">
        <f t="array" ref="BC69">INDEX(BB:BB,MIN(IF(ISNUMBER(BB69:BB265),ROW(BB69:BB265),"")))</f>
        <v>7</v>
      </c>
      <c r="BD69" s="12">
        <f>IF('Données projet'!$A$88&gt;35,BD68+BC69-BL68,IF(A69&lt;'Données projet'!$A$88,$BA$205^A69,IF(A69='Données projet'!$A$88,'Données projet'!$B$88,BD68+BC69-BL68)))</f>
        <v>183.00000000000003</v>
      </c>
      <c r="BE69" s="13">
        <f>BD69*VLOOKUP('Données projet'!$B$11,Paramètres!$A$1:$I$89,3,0)*VLOOKUP('Données projet'!$B$11,Paramètres!$A$1:$I$89,5,0)</f>
        <v>142.74000000000004</v>
      </c>
      <c r="BF69" s="13">
        <f t="shared" ref="BF69:BF132" si="91">EXP(-1.0587+0.8836*LN(BE69)+0.284)</f>
        <v>36.923991191656064</v>
      </c>
      <c r="BG69" s="20">
        <f t="shared" si="61"/>
        <v>312.91478465880101</v>
      </c>
      <c r="BH69" s="59">
        <f t="shared" si="62"/>
        <v>577.36784377598815</v>
      </c>
      <c r="BI69" s="59">
        <f ca="1">AVERAGE(OFFSET($BH$3,0,0,'Données projet'!$E$11+1,1))-AVERAGE(OFFSET($H$3,0,0,'Données projet'!$E$11+1,1))</f>
        <v>406.57577648063943</v>
      </c>
      <c r="BJ69" s="59">
        <f t="shared" ref="BJ69:BJ132" si="92">$BJ$3</f>
        <v>76.079834371563976</v>
      </c>
      <c r="BK69" s="15">
        <f>IF(ISNA(VLOOKUP(A69,'Données projet'!$A$87:$I$107,3,0)),0,VLOOKUP(A69,'Données projet'!$A$87:$I$107,3,0))</f>
        <v>7</v>
      </c>
      <c r="BL69" s="15">
        <f>IF(ISNA(VLOOKUP(A69,'Données projet'!$A$87:$I$107,4,0)),0,VLOOKUP(A69,'Données projet'!$A$87:$I$107,4,0))</f>
        <v>16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0.1075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5.4901431043363917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5.4901431043363917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6.666666666666667</v>
      </c>
      <c r="N70" s="13">
        <f>IF('Données projet'!$A$36&gt;35,N69+M70-V69,IF(A70&lt;'Données projet'!$A$36,$K$205^A70,IF(A70='Données projet'!$A$36,'Données projet'!$B$36,N69+M70-V69)))</f>
        <v>173.66666666666669</v>
      </c>
      <c r="O70" s="13">
        <f>N70*VLOOKUP('Données projet'!$B$9,Paramètres!$A$1:$I$89,3,0)*VLOOKUP('Données projet'!$B$9,Paramètres!$A$1:$I$89,5,0)</f>
        <v>157.13360000000003</v>
      </c>
      <c r="P70" s="13">
        <f t="shared" si="87"/>
        <v>40.195312247732332</v>
      </c>
      <c r="Q70" s="20">
        <f t="shared" si="54"/>
        <v>343.68118883146718</v>
      </c>
      <c r="R70" s="59">
        <f t="shared" si="55"/>
        <v>608.63525613968409</v>
      </c>
      <c r="S70" s="59">
        <f ca="1">AVERAGE(OFFSET($R$3,0,0,'Données projet'!$E$9+1,1))-AVERAGE(OFFSET($H$3,0,0,'Données projet'!$E$9+1,1))</f>
        <v>458.52035423392317</v>
      </c>
      <c r="T70" s="59">
        <f t="shared" si="88"/>
        <v>79.222215389119214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6.1944172288237125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6.1944172288237125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7.333333333333333</v>
      </c>
      <c r="AI70" s="13">
        <f>IF('Données projet'!$A$62&gt;35,AI69+AH70-AQ69,IF(A70&lt;'Données projet'!$A$62,$AF$205^A70,IF(A70='Données projet'!$A$62,'Données projet'!$B$62,AI69+AH70-AQ69)))</f>
        <v>204.33333333333334</v>
      </c>
      <c r="AJ70" s="13">
        <f>AI70*VLOOKUP('Données projet'!$B$10,Paramètres!$A$1:$I$89,3,0)*VLOOKUP('Données projet'!$B$10,Paramètres!$A$1:$I$89,5,0)</f>
        <v>178.50560000000002</v>
      </c>
      <c r="AK70" s="13">
        <f t="shared" si="89"/>
        <v>44.989548551645427</v>
      </c>
      <c r="AL70" s="20">
        <f t="shared" si="58"/>
        <v>389.25405039411584</v>
      </c>
      <c r="AM70" s="59">
        <f t="shared" si="59"/>
        <v>654.20811770233274</v>
      </c>
      <c r="AN70" s="59">
        <f ca="1">AVERAGE(OFFSET($AM$3,0,0,'Données projet'!$E$10+1,1))-AVERAGE(OFFSET($H$3,0,0,'Données projet'!$E$10+1,1))</f>
        <v>507.48930524664888</v>
      </c>
      <c r="AO70" s="59">
        <f t="shared" si="90"/>
        <v>88.371592365533019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6.7141460894955909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6.7141460894955909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6.666666666666667</v>
      </c>
      <c r="BD70" s="12">
        <f>IF('Données projet'!$A$88&gt;35,BD69+BC70-BL69,IF(A70&lt;'Données projet'!$A$88,$BA$205^A70,IF(A70='Données projet'!$A$88,'Données projet'!$B$88,BD69+BC70-BL69)))</f>
        <v>173.66666666666669</v>
      </c>
      <c r="BE70" s="13">
        <f>BD70*VLOOKUP('Données projet'!$B$11,Paramètres!$A$1:$I$89,3,0)*VLOOKUP('Données projet'!$B$11,Paramètres!$A$1:$I$89,5,0)</f>
        <v>135.46</v>
      </c>
      <c r="BF70" s="13">
        <f t="shared" si="91"/>
        <v>35.254968213365103</v>
      </c>
      <c r="BG70" s="20">
        <f t="shared" si="61"/>
        <v>297.32856963827754</v>
      </c>
      <c r="BH70" s="59">
        <f t="shared" si="62"/>
        <v>562.28263694649445</v>
      </c>
      <c r="BI70" s="59">
        <f ca="1">AVERAGE(OFFSET($BH$3,0,0,'Données projet'!$E$11+1,1))-AVERAGE(OFFSET($H$3,0,0,'Données projet'!$E$11+1,1))</f>
        <v>406.57577648063943</v>
      </c>
      <c r="BJ70" s="59">
        <f t="shared" si="92"/>
        <v>76.079834371563976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5.3400148524342352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5.3400148524342352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6.666666666666667</v>
      </c>
      <c r="N71" s="13">
        <f>IF('Données projet'!$A$36&gt;35,N70+M71-V70,IF(A71&lt;'Données projet'!$A$36,$K$205^A71,IF(A71='Données projet'!$A$36,'Données projet'!$B$36,N70+M71-V70)))</f>
        <v>180.33333333333334</v>
      </c>
      <c r="O71" s="13">
        <f>N71*VLOOKUP('Données projet'!$B$9,Paramètres!$A$1:$I$89,3,0)*VLOOKUP('Données projet'!$B$9,Paramètres!$A$1:$I$89,5,0)</f>
        <v>163.16560000000001</v>
      </c>
      <c r="P71" s="13">
        <f t="shared" si="87"/>
        <v>41.555709140587012</v>
      </c>
      <c r="Q71" s="20">
        <f t="shared" si="54"/>
        <v>356.55628008652246</v>
      </c>
      <c r="R71" s="59">
        <f t="shared" si="55"/>
        <v>622.00266421374135</v>
      </c>
      <c r="S71" s="59">
        <f ca="1">AVERAGE(OFFSET($R$3,0,0,'Données projet'!$E$9+1,1))-AVERAGE(OFFSET($H$3,0,0,'Données projet'!$E$9+1,1))</f>
        <v>458.52035423392317</v>
      </c>
      <c r="T71" s="59">
        <f t="shared" si="88"/>
        <v>79.222215389119214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6.0250305639512831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6.0250305639512831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7.333333333333333</v>
      </c>
      <c r="AI71" s="13">
        <f>IF('Données projet'!$A$62&gt;35,AI70+AH71-AQ70,IF(A71&lt;'Données projet'!$A$62,$AF$205^A71,IF(A71='Données projet'!$A$62,'Données projet'!$B$62,AI70+AH71-AQ70)))</f>
        <v>211.66666666666669</v>
      </c>
      <c r="AJ71" s="13">
        <f>AI71*VLOOKUP('Données projet'!$B$10,Paramètres!$A$1:$I$89,3,0)*VLOOKUP('Données projet'!$B$10,Paramètres!$A$1:$I$89,5,0)</f>
        <v>184.91200000000003</v>
      </c>
      <c r="AK71" s="13">
        <f t="shared" si="89"/>
        <v>46.413297397379559</v>
      </c>
      <c r="AL71" s="20">
        <f t="shared" si="58"/>
        <v>402.89155963376942</v>
      </c>
      <c r="AM71" s="59">
        <f t="shared" si="59"/>
        <v>668.33794376098831</v>
      </c>
      <c r="AN71" s="59">
        <f ca="1">AVERAGE(OFFSET($AM$3,0,0,'Données projet'!$E$10+1,1))-AVERAGE(OFFSET($H$3,0,0,'Données projet'!$E$10+1,1))</f>
        <v>507.48930524664888</v>
      </c>
      <c r="AO71" s="59">
        <f t="shared" si="90"/>
        <v>88.371592365533019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6.5305474115967366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6.5305474115967366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6.666666666666667</v>
      </c>
      <c r="BD71" s="12">
        <f>IF('Données projet'!$A$88&gt;35,BD70+BC71-BL70,IF(A71&lt;'Données projet'!$A$88,$BA$205^A71,IF(A71='Données projet'!$A$88,'Données projet'!$B$88,BD70+BC71-BL70)))</f>
        <v>180.33333333333334</v>
      </c>
      <c r="BE71" s="13">
        <f>BD71*VLOOKUP('Données projet'!$B$11,Paramètres!$A$1:$I$89,3,0)*VLOOKUP('Données projet'!$B$11,Paramètres!$A$1:$I$89,5,0)</f>
        <v>140.66000000000003</v>
      </c>
      <c r="BF71" s="13">
        <f t="shared" si="91"/>
        <v>36.44816081551636</v>
      </c>
      <c r="BG71" s="20">
        <f t="shared" si="61"/>
        <v>308.4633800870244</v>
      </c>
      <c r="BH71" s="59">
        <f t="shared" si="62"/>
        <v>573.9097642142433</v>
      </c>
      <c r="BI71" s="59">
        <f ca="1">AVERAGE(OFFSET($BH$3,0,0,'Données projet'!$E$11+1,1))-AVERAGE(OFFSET($H$3,0,0,'Données projet'!$E$11+1,1))</f>
        <v>406.57577648063943</v>
      </c>
      <c r="BJ71" s="59">
        <f t="shared" si="92"/>
        <v>76.079834371563976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5.1939918654752448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5.1939918654752448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6.666666666666667</v>
      </c>
      <c r="N72" s="13">
        <f>IF('Données projet'!$A$36&gt;35,N71+M72-V71,IF(A72&lt;'Données projet'!$A$36,$K$205^A72,IF(A72='Données projet'!$A$36,'Données projet'!$B$36,N71+M72-V71)))</f>
        <v>187</v>
      </c>
      <c r="O72" s="13">
        <f>N72*VLOOKUP('Données projet'!$B$9,Paramètres!$A$1:$I$89,3,0)*VLOOKUP('Données projet'!$B$9,Paramètres!$A$1:$I$89,5,0)</f>
        <v>169.19759999999999</v>
      </c>
      <c r="P72" s="13">
        <f t="shared" si="87"/>
        <v>42.910263223432885</v>
      </c>
      <c r="Q72" s="20">
        <f t="shared" si="54"/>
        <v>369.42119511414558</v>
      </c>
      <c r="R72" s="59">
        <f t="shared" si="55"/>
        <v>635.35135546421213</v>
      </c>
      <c r="S72" s="59">
        <f ca="1">AVERAGE(OFFSET($R$3,0,0,'Données projet'!$E$9+1,1))-AVERAGE(OFFSET($H$3,0,0,'Données projet'!$E$9+1,1))</f>
        <v>458.52035423392317</v>
      </c>
      <c r="T72" s="59">
        <f t="shared" si="88"/>
        <v>79.222215389119214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5.8602757863374482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5.8602757863374482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7.333333333333333</v>
      </c>
      <c r="AI72" s="13">
        <f>IF('Données projet'!$A$62&gt;35,AI71+AH72-AQ71,IF(A72&lt;'Données projet'!$A$62,$AF$205^A72,IF(A72='Données projet'!$A$62,'Données projet'!$B$62,AI71+AH72-AQ71)))</f>
        <v>219.00000000000003</v>
      </c>
      <c r="AJ72" s="13">
        <f>AI72*VLOOKUP('Données projet'!$B$10,Paramètres!$A$1:$I$89,3,0)*VLOOKUP('Données projet'!$B$10,Paramètres!$A$1:$I$89,5,0)</f>
        <v>191.31840000000005</v>
      </c>
      <c r="AK72" s="13">
        <f t="shared" si="89"/>
        <v>47.831314962098396</v>
      </c>
      <c r="AL72" s="20">
        <f t="shared" si="58"/>
        <v>416.51908689232141</v>
      </c>
      <c r="AM72" s="59">
        <f t="shared" si="59"/>
        <v>682.44924724238797</v>
      </c>
      <c r="AN72" s="59">
        <f ca="1">AVERAGE(OFFSET($AM$3,0,0,'Données projet'!$E$10+1,1))-AVERAGE(OFFSET($H$3,0,0,'Données projet'!$E$10+1,1))</f>
        <v>507.48930524664888</v>
      </c>
      <c r="AO72" s="59">
        <f t="shared" si="90"/>
        <v>88.371592365533019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6.351969249200061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6.351969249200061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6.666666666666667</v>
      </c>
      <c r="BD72" s="12">
        <f>IF('Données projet'!$A$88&gt;35,BD71+BC72-BL71,IF(A72&lt;'Données projet'!$A$88,$BA$205^A72,IF(A72='Données projet'!$A$88,'Données projet'!$B$88,BD71+BC72-BL71)))</f>
        <v>187</v>
      </c>
      <c r="BE72" s="13">
        <f>BD72*VLOOKUP('Données projet'!$B$11,Paramètres!$A$1:$I$89,3,0)*VLOOKUP('Données projet'!$B$11,Paramètres!$A$1:$I$89,5,0)</f>
        <v>145.86000000000001</v>
      </c>
      <c r="BF72" s="13">
        <f t="shared" si="91"/>
        <v>37.636228738454513</v>
      </c>
      <c r="BG72" s="20">
        <f t="shared" si="61"/>
        <v>319.58926505280829</v>
      </c>
      <c r="BH72" s="59">
        <f t="shared" si="62"/>
        <v>585.51942540287484</v>
      </c>
      <c r="BI72" s="59">
        <f ca="1">AVERAGE(OFFSET($BH$3,0,0,'Données projet'!$E$11+1,1))-AVERAGE(OFFSET($H$3,0,0,'Données projet'!$E$11+1,1))</f>
        <v>406.57577648063943</v>
      </c>
      <c r="BJ72" s="59">
        <f t="shared" si="92"/>
        <v>76.079834371563976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5.0519618847736627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5.0519618847736627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6.666666666666667</v>
      </c>
      <c r="N73" s="13">
        <f>IF('Données projet'!$A$36&gt;35,N72+M73-V72,IF(A73&lt;'Données projet'!$A$36,$K$205^A73,IF(A73='Données projet'!$A$36,'Données projet'!$B$36,N72+M73-V72)))</f>
        <v>193.66666666666666</v>
      </c>
      <c r="O73" s="13">
        <f>N73*VLOOKUP('Données projet'!$B$9,Paramètres!$A$1:$I$89,3,0)*VLOOKUP('Données projet'!$B$9,Paramètres!$A$1:$I$89,5,0)</f>
        <v>175.22959999999998</v>
      </c>
      <c r="P73" s="13">
        <f t="shared" si="87"/>
        <v>44.259206660359816</v>
      </c>
      <c r="Q73" s="20">
        <f t="shared" si="54"/>
        <v>382.27633826679329</v>
      </c>
      <c r="R73" s="59">
        <f t="shared" si="55"/>
        <v>648.68188240380277</v>
      </c>
      <c r="S73" s="59">
        <f ca="1">AVERAGE(OFFSET($R$3,0,0,'Données projet'!$E$9+1,1))-AVERAGE(OFFSET($H$3,0,0,'Données projet'!$E$9+1,1))</f>
        <v>458.52035423392317</v>
      </c>
      <c r="T73" s="59">
        <f t="shared" si="88"/>
        <v>79.222215389119214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5.7000262367815413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5.7000262367815413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7.333333333333333</v>
      </c>
      <c r="AI73" s="13">
        <f>IF('Données projet'!$A$62&gt;35,AI72+AH73-AQ72,IF(A73&lt;'Données projet'!$A$62,$AF$205^A73,IF(A73='Données projet'!$A$62,'Données projet'!$B$62,AI72+AH73-AQ72)))</f>
        <v>226.33333333333337</v>
      </c>
      <c r="AJ73" s="13">
        <f>AI73*VLOOKUP('Données projet'!$B$10,Paramètres!$A$1:$I$89,3,0)*VLOOKUP('Données projet'!$B$10,Paramètres!$A$1:$I$89,5,0)</f>
        <v>197.72480000000004</v>
      </c>
      <c r="AK73" s="13">
        <f t="shared" si="89"/>
        <v>49.243815163951538</v>
      </c>
      <c r="AL73" s="20">
        <f t="shared" si="58"/>
        <v>430.1370047438823</v>
      </c>
      <c r="AM73" s="59">
        <f t="shared" si="59"/>
        <v>696.54254888089179</v>
      </c>
      <c r="AN73" s="59">
        <f ca="1">AVERAGE(OFFSET($AM$3,0,0,'Données projet'!$E$10+1,1))-AVERAGE(OFFSET($H$3,0,0,'Données projet'!$E$10+1,1))</f>
        <v>507.48930524664888</v>
      </c>
      <c r="AO73" s="59">
        <f t="shared" si="90"/>
        <v>88.371592365533019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6.1782743160451403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6.1782743160451403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6.666666666666667</v>
      </c>
      <c r="BD73" s="12">
        <f>IF('Données projet'!$A$88&gt;35,BD72+BC73-BL72,IF(A73&lt;'Données projet'!$A$88,$BA$205^A73,IF(A73='Données projet'!$A$88,'Données projet'!$B$88,BD72+BC73-BL72)))</f>
        <v>193.66666666666666</v>
      </c>
      <c r="BE73" s="13">
        <f>BD73*VLOOKUP('Données projet'!$B$11,Paramètres!$A$1:$I$89,3,0)*VLOOKUP('Données projet'!$B$11,Paramètres!$A$1:$I$89,5,0)</f>
        <v>151.06</v>
      </c>
      <c r="BF73" s="13">
        <f t="shared" si="91"/>
        <v>38.81937561133816</v>
      </c>
      <c r="BG73" s="20">
        <f t="shared" si="61"/>
        <v>330.70657918974729</v>
      </c>
      <c r="BH73" s="59">
        <f t="shared" si="62"/>
        <v>597.11212332675677</v>
      </c>
      <c r="BI73" s="59">
        <f ca="1">AVERAGE(OFFSET($BH$3,0,0,'Données projet'!$E$11+1,1))-AVERAGE(OFFSET($H$3,0,0,'Données projet'!$E$11+1,1))</f>
        <v>406.57577648063943</v>
      </c>
      <c r="BJ73" s="59">
        <f t="shared" si="92"/>
        <v>76.079834371563976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4.9138157213633979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4.9138157213633979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6.666666666666667</v>
      </c>
      <c r="N74" s="13">
        <f>IF('Données projet'!$A$36&gt;35,N73+M74-V73,IF(A74&lt;'Données projet'!$A$36,$K$205^A74,IF(A74='Données projet'!$A$36,'Données projet'!$B$36,N73+M74-V73)))</f>
        <v>200.33333333333331</v>
      </c>
      <c r="O74" s="13">
        <f>N74*VLOOKUP('Données projet'!$B$9,Paramètres!$A$1:$I$89,3,0)*VLOOKUP('Données projet'!$B$9,Paramètres!$A$1:$I$89,5,0)</f>
        <v>181.26159999999999</v>
      </c>
      <c r="P74" s="13">
        <f t="shared" si="87"/>
        <v>45.602754725130545</v>
      </c>
      <c r="Q74" s="20">
        <f t="shared" si="54"/>
        <v>395.12208447960234</v>
      </c>
      <c r="R74" s="59">
        <f t="shared" si="55"/>
        <v>661.99476555765023</v>
      </c>
      <c r="S74" s="59">
        <f ca="1">AVERAGE(OFFSET($R$3,0,0,'Données projet'!$E$9+1,1))-AVERAGE(OFFSET($H$3,0,0,'Données projet'!$E$9+1,1))</f>
        <v>458.52035423392317</v>
      </c>
      <c r="T74" s="59">
        <f t="shared" si="88"/>
        <v>79.222215389119214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5.5441587195853979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5.5441587195853979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7.333333333333333</v>
      </c>
      <c r="AI74" s="13">
        <f>IF('Données projet'!$A$62&gt;35,AI73+AH74-AQ73,IF(A74&lt;'Données projet'!$A$62,$AF$205^A74,IF(A74='Données projet'!$A$62,'Données projet'!$B$62,AI73+AH74-AQ73)))</f>
        <v>233.66666666666671</v>
      </c>
      <c r="AJ74" s="13">
        <f>AI74*VLOOKUP('Données projet'!$B$10,Paramètres!$A$1:$I$89,3,0)*VLOOKUP('Données projet'!$B$10,Paramètres!$A$1:$I$89,5,0)</f>
        <v>204.13120000000009</v>
      </c>
      <c r="AK74" s="13">
        <f t="shared" si="89"/>
        <v>50.650997272003906</v>
      </c>
      <c r="AL74" s="20">
        <f t="shared" si="58"/>
        <v>443.74566024874025</v>
      </c>
      <c r="AM74" s="59">
        <f t="shared" si="59"/>
        <v>710.61834132678814</v>
      </c>
      <c r="AN74" s="59">
        <f ca="1">AVERAGE(OFFSET($AM$3,0,0,'Données projet'!$E$10+1,1))-AVERAGE(OFFSET($H$3,0,0,'Données projet'!$E$10+1,1))</f>
        <v>507.48930524664888</v>
      </c>
      <c r="AO74" s="59">
        <f t="shared" si="90"/>
        <v>88.371592365533019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6.0093290799715602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6.0093290799715602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6.666666666666667</v>
      </c>
      <c r="BD74" s="12">
        <f>IF('Données projet'!$A$88&gt;35,BD73+BC74-BL73,IF(A74&lt;'Données projet'!$A$88,$BA$205^A74,IF(A74='Données projet'!$A$88,'Données projet'!$B$88,BD73+BC74-BL73)))</f>
        <v>200.33333333333331</v>
      </c>
      <c r="BE74" s="13">
        <f>BD74*VLOOKUP('Données projet'!$B$11,Paramètres!$A$1:$I$89,3,0)*VLOOKUP('Données projet'!$B$11,Paramètres!$A$1:$I$89,5,0)</f>
        <v>156.26</v>
      </c>
      <c r="BF74" s="13">
        <f t="shared" si="91"/>
        <v>39.997790248962822</v>
      </c>
      <c r="BG74" s="20">
        <f t="shared" si="61"/>
        <v>341.81565135027682</v>
      </c>
      <c r="BH74" s="59">
        <f t="shared" si="62"/>
        <v>608.68833242832477</v>
      </c>
      <c r="BI74" s="59">
        <f ca="1">AVERAGE(OFFSET($BH$3,0,0,'Données projet'!$E$11+1,1))-AVERAGE(OFFSET($H$3,0,0,'Données projet'!$E$11+1,1))</f>
        <v>406.57577648063943</v>
      </c>
      <c r="BJ74" s="59">
        <f t="shared" si="92"/>
        <v>76.079834371563976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4.7794471720563774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4.7794471720563774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>
        <f>VLOOKUP(A75,'Données projet'!$A$35:$I$55,2,0)</f>
        <v>207</v>
      </c>
      <c r="L75" s="12">
        <f>VLOOKUP(A75,'Données projet'!$A$35:$I$55,9,0)</f>
        <v>6.666666666666667</v>
      </c>
      <c r="M75" s="12">
        <f t="array" ref="M75">INDEX(L:L,MIN(IF(ISNUMBER(L75:L271),ROW(L75:L271),"")))</f>
        <v>6.666666666666667</v>
      </c>
      <c r="N75" s="13">
        <f>IF('Données projet'!$A$36&gt;35,N74+M75-V74,IF(A75&lt;'Données projet'!$A$36,$K$205^A75,IF(A75='Données projet'!$A$36,'Données projet'!$B$36,N74+M75-V74)))</f>
        <v>206.99999999999997</v>
      </c>
      <c r="O75" s="13">
        <f>N75*VLOOKUP('Données projet'!$B$9,Paramètres!$A$1:$I$89,3,0)*VLOOKUP('Données projet'!$B$9,Paramètres!$A$1:$I$89,5,0)</f>
        <v>187.29359999999997</v>
      </c>
      <c r="P75" s="13">
        <f t="shared" si="87"/>
        <v>46.941107550760421</v>
      </c>
      <c r="Q75" s="20">
        <f t="shared" si="54"/>
        <v>407.95878231757433</v>
      </c>
      <c r="R75" s="59">
        <f t="shared" si="55"/>
        <v>675.29049655509539</v>
      </c>
      <c r="S75" s="59">
        <f ca="1">AVERAGE(OFFSET($R$3,0,0,'Données projet'!$E$9+1,1))-AVERAGE(OFFSET($H$3,0,0,'Données projet'!$E$9+1,1))</f>
        <v>458.52035423392317</v>
      </c>
      <c r="T75" s="59">
        <f t="shared" si="88"/>
        <v>79.222215389119214</v>
      </c>
      <c r="U75" s="15">
        <f>IF(ISNA(VLOOKUP(A75,'Données projet'!$A$35:$I$55,3,0)),0,VLOOKUP(A75,'Données projet'!$A$35:$I$55,3,0))</f>
        <v>8</v>
      </c>
      <c r="V75" s="15">
        <f>IF(ISNA(VLOOKUP(A75,'Données projet'!$A$35:$I$55,4,0)),0,VLOOKUP(A75,'Données projet'!$A$35:$I$55,4,0))</f>
        <v>18</v>
      </c>
      <c r="W75" s="16">
        <f>IF(ISNA(VLOOKUP(A75,'Données projet'!$A$35:$I$55,5,0)),0%,VLOOKUP(A75,'Données projet'!$A$35:$I$55,5,0)*VLOOKUP('Données projet'!$B$9,Paramètres!$A$1:$I$89,7,0))</f>
        <v>3.2250000000000001E-2</v>
      </c>
      <c r="X75" s="16">
        <f>IF(ISNA(VLOOKUP(A75,'Données projet'!$A$35:$I$55,6,0)),0%,VLOOKUP(A75,'Données projet'!$A$35:$I$55,6,0)*VLOOKUP('Données projet'!$B$9,Paramètres!$A$1:$I$89,7,0))</f>
        <v>9.9437499999999998E-2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0.58063328245252044</v>
      </c>
      <c r="AA75" s="21">
        <f>EXP(-LN(2)/25)*AA74+(1-EXP(-LN(2)/25))/(LN(2)/25)*Calculateur!V75*Calculateur!X75*VLOOKUP('Données projet'!$B$9,Paramètres!$A$1:$I$89,3,0)*0.475*44/12</f>
        <v>7.1757903241180774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7.756423606570598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>
        <f>VLOOKUP(A75,'Données projet'!$A$61:$I$81,2,0)</f>
        <v>241</v>
      </c>
      <c r="AG75" s="12">
        <f>VLOOKUP(A75,'Données projet'!$A$61:$I$81,9,0)</f>
        <v>7.333333333333333</v>
      </c>
      <c r="AH75" s="12">
        <f t="array" ref="AH75">INDEX(AG:AG,MIN(IF(ISNUMBER(AG75:AG271),ROW(AG75:AG271),"")))</f>
        <v>7.333333333333333</v>
      </c>
      <c r="AI75" s="13">
        <f>IF('Données projet'!$A$62&gt;35,AI74+AH75-AQ74,IF(A75&lt;'Données projet'!$A$62,$AF$205^A75,IF(A75='Données projet'!$A$62,'Données projet'!$B$62,AI74+AH75-AQ74)))</f>
        <v>241.00000000000006</v>
      </c>
      <c r="AJ75" s="13">
        <f>AI75*VLOOKUP('Données projet'!$B$10,Paramètres!$A$1:$I$89,3,0)*VLOOKUP('Données projet'!$B$10,Paramètres!$A$1:$I$89,5,0)</f>
        <v>210.53760000000005</v>
      </c>
      <c r="AK75" s="13">
        <f t="shared" si="89"/>
        <v>52.053047337322276</v>
      </c>
      <c r="AL75" s="20">
        <f t="shared" si="58"/>
        <v>457.34537744583628</v>
      </c>
      <c r="AM75" s="59">
        <f t="shared" si="59"/>
        <v>724.67709168335739</v>
      </c>
      <c r="AN75" s="59">
        <f ca="1">AVERAGE(OFFSET($AM$3,0,0,'Données projet'!$E$10+1,1))-AVERAGE(OFFSET($H$3,0,0,'Données projet'!$E$10+1,1))</f>
        <v>507.48930524664888</v>
      </c>
      <c r="AO75" s="59">
        <f t="shared" si="90"/>
        <v>88.371592365533019</v>
      </c>
      <c r="AP75" s="15">
        <f>IF(ISNA(VLOOKUP(A75,'Données projet'!$A$61:$I$81,3,0)),0,VLOOKUP(A75,'Données projet'!$A$61:$I$81,3,0))</f>
        <v>8</v>
      </c>
      <c r="AQ75" s="15">
        <f>IF(ISNA(VLOOKUP(A75,'Données projet'!$A$61:$I$81,4,0)),0,VLOOKUP(A75,'Données projet'!$A$61:$I$81,4,0))</f>
        <v>20</v>
      </c>
      <c r="AR75" s="16">
        <f>IF(ISNA(VLOOKUP(A75,'Données projet'!$A$61:$I$81,5,0)),0%,VLOOKUP(A75,'Données projet'!$A$61:$I$81,5,0)*VLOOKUP('Données projet'!$B$10,Paramètres!$A$1:$I$89,7,0))</f>
        <v>3.2250000000000001E-2</v>
      </c>
      <c r="AS75" s="16">
        <f>IF(ISNA(VLOOKUP(A75,'Données projet'!$A$61:$I$81,6,0)),0%,VLOOKUP(A75,'Données projet'!$A$61:$I$81,6,0)*VLOOKUP('Données projet'!$B$10,Paramètres!$A$1:$I$89,7,0))</f>
        <v>9.9437499999999998E-2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0.62290160569619057</v>
      </c>
      <c r="AV75" s="21">
        <f>EXP(-LN(2)/25)*AV74+(1-EXP(-LN(2)/25))/(LN(2)/25)*Calculateur!AQ75*Calculateur!AS75*VLOOKUP('Données projet'!$B$10,Paramètres!$A$1:$I$89,3,0)*0.475*44/12</f>
        <v>7.7580547581817294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8.3809563638779192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>
        <f>VLOOKUP(A75,'Données projet'!$A$87:$I$107,2,0)</f>
        <v>207</v>
      </c>
      <c r="BB75" s="12">
        <f>VLOOKUP(A75,'Données projet'!$A$87:$I$107,9,0)</f>
        <v>6.666666666666667</v>
      </c>
      <c r="BC75" s="12">
        <f t="array" ref="BC75">INDEX(BB:BB,MIN(IF(ISNUMBER(BB75:BB271),ROW(BB75:BB271),"")))</f>
        <v>6.666666666666667</v>
      </c>
      <c r="BD75" s="12">
        <f>IF('Données projet'!$A$88&gt;35,BD74+BC75-BL74,IF(A75&lt;'Données projet'!$A$88,$BA$205^A75,IF(A75='Données projet'!$A$88,'Données projet'!$B$88,BD74+BC75-BL74)))</f>
        <v>206.99999999999997</v>
      </c>
      <c r="BE75" s="13">
        <f>BD75*VLOOKUP('Données projet'!$B$11,Paramètres!$A$1:$I$89,3,0)*VLOOKUP('Données projet'!$B$11,Paramètres!$A$1:$I$89,5,0)</f>
        <v>161.45999999999998</v>
      </c>
      <c r="BF75" s="13">
        <f t="shared" si="91"/>
        <v>41.171648186302534</v>
      </c>
      <c r="BG75" s="20">
        <f t="shared" si="61"/>
        <v>352.9167872578102</v>
      </c>
      <c r="BH75" s="59">
        <f t="shared" si="62"/>
        <v>620.24850149533131</v>
      </c>
      <c r="BI75" s="59">
        <f ca="1">AVERAGE(OFFSET($BH$3,0,0,'Données projet'!$E$11+1,1))-AVERAGE(OFFSET($H$3,0,0,'Données projet'!$E$11+1,1))</f>
        <v>406.57577648063943</v>
      </c>
      <c r="BJ75" s="59">
        <f t="shared" si="92"/>
        <v>76.079834371563976</v>
      </c>
      <c r="BK75" s="15">
        <f>IF(ISNA(VLOOKUP(A75,'Données projet'!$A$87:$I$107,3,0)),0,VLOOKUP(A75,'Données projet'!$A$87:$I$107,3,0))</f>
        <v>8</v>
      </c>
      <c r="BL75" s="15">
        <f>IF(ISNA(VLOOKUP(A75,'Données projet'!$A$87:$I$107,4,0)),0,VLOOKUP(A75,'Données projet'!$A$87:$I$107,4,0))</f>
        <v>18</v>
      </c>
      <c r="BM75" s="16">
        <f>IF(ISNA(VLOOKUP(A75,'Données projet'!$A$87:$I$107,5,0)),0%,VLOOKUP(A75,'Données projet'!$A$87:$I$107,5,0)*VLOOKUP('Données projet'!$B$11,Paramètres!$A$1:$I$89,7,0))</f>
        <v>3.2250000000000001E-2</v>
      </c>
      <c r="BN75" s="16">
        <f>IF(ISNA(VLOOKUP(A75,'Données projet'!$A$87:$I$107,6,0)),0%,VLOOKUP(A75,'Données projet'!$A$87:$I$107,6,0)*VLOOKUP('Données projet'!$B$11,Paramètres!$A$1:$I$89,7,0))</f>
        <v>9.9437499999999998E-2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0.50054593314872453</v>
      </c>
      <c r="BQ75" s="21">
        <f>EXP(-LN(2)/25)*BQ74+(1-EXP(-LN(2)/25))/(LN(2)/25)*Calculateur!BL75*Calculateur!BN75*VLOOKUP('Données projet'!$B$11,Paramètres!$A$1:$I$89,3,0)*0.475*44/12</f>
        <v>6.1860261414811015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6.6865720746298258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6.333333333333333</v>
      </c>
      <c r="N76" s="13">
        <f>IF('Données projet'!$A$36&gt;35,N75+M76-V75,IF(A76&lt;'Données projet'!$A$36,$K$205^A76,IF(A76='Données projet'!$A$36,'Données projet'!$B$36,N75+M76-V75)))</f>
        <v>195.33333333333331</v>
      </c>
      <c r="O76" s="13">
        <f>N76*VLOOKUP('Données projet'!$B$9,Paramètres!$A$1:$I$89,3,0)*VLOOKUP('Données projet'!$B$9,Paramètres!$A$1:$I$89,5,0)</f>
        <v>176.73759999999996</v>
      </c>
      <c r="P76" s="13">
        <f t="shared" si="87"/>
        <v>44.595591428666573</v>
      </c>
      <c r="Q76" s="20">
        <f t="shared" si="54"/>
        <v>385.48864173826087</v>
      </c>
      <c r="R76" s="59">
        <f t="shared" si="55"/>
        <v>653.2714259361826</v>
      </c>
      <c r="S76" s="59">
        <f ca="1">AVERAGE(OFFSET($R$3,0,0,'Données projet'!$E$9+1,1))-AVERAGE(OFFSET($H$3,0,0,'Données projet'!$E$9+1,1))</f>
        <v>458.52035423392317</v>
      </c>
      <c r="T76" s="59">
        <f t="shared" si="88"/>
        <v>79.222215389119214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0.56924741793495925</v>
      </c>
      <c r="AA76" s="21">
        <f>EXP(-LN(2)/25)*AA75+(1-EXP(-LN(2)/25))/(LN(2)/25)*Calculateur!V76*Calculateur!X76*VLOOKUP('Données projet'!$B$9,Paramètres!$A$1:$I$89,3,0)*0.475*44/12</f>
        <v>6.9795679603466558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7.5488153782816152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7.166666666666667</v>
      </c>
      <c r="AI76" s="13">
        <f>IF('Données projet'!$A$62&gt;35,AI75+AH76-AQ75,IF(A76&lt;'Données projet'!$A$62,$AF$205^A76,IF(A76='Données projet'!$A$62,'Données projet'!$B$62,AI75+AH76-AQ75)))</f>
        <v>228.16666666666671</v>
      </c>
      <c r="AJ76" s="13">
        <f>AI76*VLOOKUP('Données projet'!$B$10,Paramètres!$A$1:$I$89,3,0)*VLOOKUP('Données projet'!$B$10,Paramètres!$A$1:$I$89,5,0)</f>
        <v>199.32640000000006</v>
      </c>
      <c r="AK76" s="13">
        <f t="shared" si="89"/>
        <v>49.596101778956523</v>
      </c>
      <c r="AL76" s="20">
        <f t="shared" si="58"/>
        <v>433.5400239316827</v>
      </c>
      <c r="AM76" s="59">
        <f t="shared" si="59"/>
        <v>701.32280812960448</v>
      </c>
      <c r="AN76" s="59">
        <f ca="1">AVERAGE(OFFSET($AM$3,0,0,'Données projet'!$E$10+1,1))-AVERAGE(OFFSET($H$3,0,0,'Données projet'!$E$10+1,1))</f>
        <v>507.48930524664888</v>
      </c>
      <c r="AO76" s="59">
        <f t="shared" si="90"/>
        <v>88.371592365533019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0.61068688514095248</v>
      </c>
      <c r="AV76" s="21">
        <f>EXP(-LN(2)/25)*AV75+(1-EXP(-LN(2)/25))/(LN(2)/25)*Calculateur!AQ76*Calculateur!AS76*VLOOKUP('Données projet'!$B$10,Paramètres!$A$1:$I$89,3,0)*0.475*44/12</f>
        <v>7.5459103428408811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8.156597227981834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6.333333333333333</v>
      </c>
      <c r="BD76" s="12">
        <f>IF('Données projet'!$A$88&gt;35,BD75+BC76-BL75,IF(A76&lt;'Données projet'!$A$88,$BA$205^A76,IF(A76='Données projet'!$A$88,'Données projet'!$B$88,BD75+BC76-BL75)))</f>
        <v>195.33333333333331</v>
      </c>
      <c r="BE76" s="13">
        <f>BD76*VLOOKUP('Données projet'!$B$11,Paramètres!$A$1:$I$89,3,0)*VLOOKUP('Données projet'!$B$11,Paramètres!$A$1:$I$89,5,0)</f>
        <v>152.35999999999999</v>
      </c>
      <c r="BF76" s="13">
        <f t="shared" si="91"/>
        <v>39.114415844911264</v>
      </c>
      <c r="BG76" s="20">
        <f t="shared" si="61"/>
        <v>333.48460759655376</v>
      </c>
      <c r="BH76" s="59">
        <f t="shared" si="62"/>
        <v>601.26739179447554</v>
      </c>
      <c r="BI76" s="59">
        <f ca="1">AVERAGE(OFFSET($BH$3,0,0,'Données projet'!$E$11+1,1))-AVERAGE(OFFSET($H$3,0,0,'Données projet'!$E$11+1,1))</f>
        <v>406.57577648063943</v>
      </c>
      <c r="BJ76" s="59">
        <f t="shared" si="92"/>
        <v>76.079834371563976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0.49073053270255113</v>
      </c>
      <c r="BQ76" s="21">
        <f>EXP(-LN(2)/25)*BQ75+(1-EXP(-LN(2)/25))/(LN(2)/25)*Calculateur!BL76*Calculateur!BN76*VLOOKUP('Données projet'!$B$11,Paramètres!$A$1:$I$89,3,0)*0.475*44/12</f>
        <v>6.0168689313333248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6.5075994640358763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6.333333333333333</v>
      </c>
      <c r="N77" s="13">
        <f>IF('Données projet'!$A$36&gt;35,N76+M77-V76,IF(A77&lt;'Données projet'!$A$36,$K$205^A77,IF(A77='Données projet'!$A$36,'Données projet'!$B$36,N76+M77-V76)))</f>
        <v>201.66666666666666</v>
      </c>
      <c r="O77" s="13">
        <f>N77*VLOOKUP('Données projet'!$B$9,Paramètres!$A$1:$I$89,3,0)*VLOOKUP('Données projet'!$B$9,Paramètres!$A$1:$I$89,5,0)</f>
        <v>182.46799999999999</v>
      </c>
      <c r="P77" s="13">
        <f t="shared" si="87"/>
        <v>45.870834753808552</v>
      </c>
      <c r="Q77" s="20">
        <f t="shared" si="54"/>
        <v>397.69013719621654</v>
      </c>
      <c r="R77" s="59">
        <f t="shared" si="55"/>
        <v>665.91616629916734</v>
      </c>
      <c r="S77" s="59">
        <f ca="1">AVERAGE(OFFSET($R$3,0,0,'Données projet'!$E$9+1,1))-AVERAGE(OFFSET($H$3,0,0,'Données projet'!$E$9+1,1))</f>
        <v>458.52035423392317</v>
      </c>
      <c r="T77" s="59">
        <f t="shared" si="88"/>
        <v>79.222215389119214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0.55808482327589581</v>
      </c>
      <c r="AA77" s="21">
        <f>EXP(-LN(2)/25)*AA76+(1-EXP(-LN(2)/25))/(LN(2)/25)*Calculateur!V77*Calculateur!X77*VLOOKUP('Données projet'!$B$9,Paramètres!$A$1:$I$89,3,0)*0.475*44/12</f>
        <v>6.7887113074314493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7.3467961307073448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7.166666666666667</v>
      </c>
      <c r="AI77" s="13">
        <f>IF('Données projet'!$A$62&gt;35,AI76+AH77-AQ76,IF(A77&lt;'Données projet'!$A$62,$AF$205^A77,IF(A77='Données projet'!$A$62,'Données projet'!$B$62,AI76+AH77-AQ76)))</f>
        <v>235.33333333333337</v>
      </c>
      <c r="AJ77" s="13">
        <f>AI77*VLOOKUP('Données projet'!$B$10,Paramètres!$A$1:$I$89,3,0)*VLOOKUP('Données projet'!$B$10,Paramètres!$A$1:$I$89,5,0)</f>
        <v>205.58720000000005</v>
      </c>
      <c r="AK77" s="13">
        <f t="shared" si="89"/>
        <v>50.970089222606923</v>
      </c>
      <c r="AL77" s="20">
        <f t="shared" si="58"/>
        <v>446.83727872937379</v>
      </c>
      <c r="AM77" s="59">
        <f t="shared" si="59"/>
        <v>715.06330783232465</v>
      </c>
      <c r="AN77" s="59">
        <f ca="1">AVERAGE(OFFSET($AM$3,0,0,'Données projet'!$E$10+1,1))-AVERAGE(OFFSET($H$3,0,0,'Données projet'!$E$10+1,1))</f>
        <v>507.48930524664888</v>
      </c>
      <c r="AO77" s="59">
        <f t="shared" si="90"/>
        <v>88.371592365533019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0.59871168780555872</v>
      </c>
      <c r="AV77" s="21">
        <f>EXP(-LN(2)/25)*AV76+(1-EXP(-LN(2)/25))/(LN(2)/25)*Calculateur!AQ77*Calculateur!AS77*VLOOKUP('Données projet'!$B$10,Paramètres!$A$1:$I$89,3,0)*0.475*44/12</f>
        <v>7.339567027693719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7.938278715499278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6.333333333333333</v>
      </c>
      <c r="BD77" s="12">
        <f>IF('Données projet'!$A$88&gt;35,BD76+BC77-BL76,IF(A77&lt;'Données projet'!$A$88,$BA$205^A77,IF(A77='Données projet'!$A$88,'Données projet'!$B$88,BD76+BC77-BL76)))</f>
        <v>201.66666666666666</v>
      </c>
      <c r="BE77" s="13">
        <f>BD77*VLOOKUP('Données projet'!$B$11,Paramètres!$A$1:$I$89,3,0)*VLOOKUP('Données projet'!$B$11,Paramètres!$A$1:$I$89,5,0)</f>
        <v>157.30000000000001</v>
      </c>
      <c r="BF77" s="13">
        <f t="shared" si="91"/>
        <v>40.232920973447101</v>
      </c>
      <c r="BG77" s="20">
        <f t="shared" si="61"/>
        <v>344.03650402875365</v>
      </c>
      <c r="BH77" s="59">
        <f t="shared" si="62"/>
        <v>612.26253313170446</v>
      </c>
      <c r="BI77" s="59">
        <f ca="1">AVERAGE(OFFSET($BH$3,0,0,'Données projet'!$E$11+1,1))-AVERAGE(OFFSET($H$3,0,0,'Données projet'!$E$11+1,1))</f>
        <v>406.57577648063943</v>
      </c>
      <c r="BJ77" s="59">
        <f t="shared" si="92"/>
        <v>76.079834371563976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0.48110760627232402</v>
      </c>
      <c r="BQ77" s="21">
        <f>EXP(-LN(2)/25)*BQ76+(1-EXP(-LN(2)/25))/(LN(2)/25)*Calculateur!BL77*Calculateur!BN77*VLOOKUP('Données projet'!$B$11,Paramètres!$A$1:$I$89,3,0)*0.475*44/12</f>
        <v>5.8523373339926295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6.3334449402649531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6.333333333333333</v>
      </c>
      <c r="N78" s="13">
        <f>IF('Données projet'!$A$36&gt;35,N77+M78-V77,IF(A78&lt;'Données projet'!$A$36,$K$205^A78,IF(A78='Données projet'!$A$36,'Données projet'!$B$36,N77+M78-V77)))</f>
        <v>208</v>
      </c>
      <c r="O78" s="13">
        <f>N78*VLOOKUP('Données projet'!$B$9,Paramètres!$A$1:$I$89,3,0)*VLOOKUP('Données projet'!$B$9,Paramètres!$A$1:$I$89,5,0)</f>
        <v>188.19839999999999</v>
      </c>
      <c r="P78" s="13">
        <f t="shared" si="87"/>
        <v>47.141424081428013</v>
      </c>
      <c r="Q78" s="20">
        <f t="shared" si="54"/>
        <v>409.88352694182043</v>
      </c>
      <c r="R78" s="59">
        <f t="shared" si="55"/>
        <v>678.54511164164524</v>
      </c>
      <c r="S78" s="59">
        <f ca="1">AVERAGE(OFFSET($R$3,0,0,'Données projet'!$E$9+1,1))-AVERAGE(OFFSET($H$3,0,0,'Données projet'!$E$9+1,1))</f>
        <v>458.52035423392317</v>
      </c>
      <c r="T78" s="59">
        <f t="shared" si="88"/>
        <v>79.222215389119214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0.54714112028958617</v>
      </c>
      <c r="AA78" s="21">
        <f>EXP(-LN(2)/25)*AA77+(1-EXP(-LN(2)/25))/(LN(2)/25)*Calculateur!V78*Calculateur!X78*VLOOKUP('Données projet'!$B$9,Paramètres!$A$1:$I$89,3,0)*0.475*44/12</f>
        <v>6.603073639726925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7.1502147600165111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7.166666666666667</v>
      </c>
      <c r="AI78" s="13">
        <f>IF('Données projet'!$A$62&gt;35,AI77+AH78-AQ77,IF(A78&lt;'Données projet'!$A$62,$AF$205^A78,IF(A78='Données projet'!$A$62,'Données projet'!$B$62,AI77+AH78-AQ77)))</f>
        <v>242.50000000000003</v>
      </c>
      <c r="AJ78" s="13">
        <f>AI78*VLOOKUP('Données projet'!$B$10,Paramètres!$A$1:$I$89,3,0)*VLOOKUP('Données projet'!$B$10,Paramètres!$A$1:$I$89,5,0)</f>
        <v>211.84800000000007</v>
      </c>
      <c r="AK78" s="13">
        <f t="shared" si="89"/>
        <v>52.33921403960656</v>
      </c>
      <c r="AL78" s="20">
        <f t="shared" si="58"/>
        <v>460.12606445231478</v>
      </c>
      <c r="AM78" s="59">
        <f t="shared" si="59"/>
        <v>728.78764915213958</v>
      </c>
      <c r="AN78" s="59">
        <f ca="1">AVERAGE(OFFSET($AM$3,0,0,'Données projet'!$E$10+1,1))-AVERAGE(OFFSET($H$3,0,0,'Données projet'!$E$10+1,1))</f>
        <v>507.48930524664888</v>
      </c>
      <c r="AO78" s="59">
        <f t="shared" si="90"/>
        <v>88.371592365533019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0.58697131678576298</v>
      </c>
      <c r="AV78" s="21">
        <f>EXP(-LN(2)/25)*AV77+(1-EXP(-LN(2)/25))/(LN(2)/25)*Calculateur!AQ78*Calculateur!AS78*VLOOKUP('Données projet'!$B$10,Paramètres!$A$1:$I$89,3,0)*0.475*44/12</f>
        <v>7.1388661813503793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7.7258374981361424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6.333333333333333</v>
      </c>
      <c r="BD78" s="12">
        <f>IF('Données projet'!$A$88&gt;35,BD77+BC78-BL77,IF(A78&lt;'Données projet'!$A$88,$BA$205^A78,IF(A78='Données projet'!$A$88,'Données projet'!$B$88,BD77+BC78-BL77)))</f>
        <v>208</v>
      </c>
      <c r="BE78" s="13">
        <f>BD78*VLOOKUP('Données projet'!$B$11,Paramètres!$A$1:$I$89,3,0)*VLOOKUP('Données projet'!$B$11,Paramètres!$A$1:$I$89,5,0)</f>
        <v>162.24</v>
      </c>
      <c r="BF78" s="13">
        <f t="shared" si="91"/>
        <v>41.347344120141088</v>
      </c>
      <c r="BG78" s="20">
        <f t="shared" si="61"/>
        <v>354.58129100924572</v>
      </c>
      <c r="BH78" s="59">
        <f t="shared" si="62"/>
        <v>623.24287570907052</v>
      </c>
      <c r="BI78" s="59">
        <f ca="1">AVERAGE(OFFSET($BH$3,0,0,'Données projet'!$E$11+1,1))-AVERAGE(OFFSET($H$3,0,0,'Données projet'!$E$11+1,1))</f>
        <v>406.57577648063943</v>
      </c>
      <c r="BJ78" s="59">
        <f t="shared" si="92"/>
        <v>76.079834371563976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0.47167337955998812</v>
      </c>
      <c r="BQ78" s="21">
        <f>EXP(-LN(2)/25)*BQ77+(1-EXP(-LN(2)/25))/(LN(2)/25)*Calculateur!BL78*Calculateur!BN78*VLOOKUP('Données projet'!$B$11,Paramètres!$A$1:$I$89,3,0)*0.475*44/12</f>
        <v>5.6923048618335566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6.1639782413935444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6.333333333333333</v>
      </c>
      <c r="N79" s="13">
        <f>IF('Données projet'!$A$36&gt;35,N78+M79-V78,IF(A79&lt;'Données projet'!$A$36,$K$205^A79,IF(A79='Données projet'!$A$36,'Données projet'!$B$36,N78+M79-V78)))</f>
        <v>214.33333333333334</v>
      </c>
      <c r="O79" s="13">
        <f>N79*VLOOKUP('Données projet'!$B$9,Paramètres!$A$1:$I$89,3,0)*VLOOKUP('Données projet'!$B$9,Paramètres!$A$1:$I$89,5,0)</f>
        <v>193.9288</v>
      </c>
      <c r="P79" s="13">
        <f t="shared" si="87"/>
        <v>48.407517384112026</v>
      </c>
      <c r="Q79" s="20">
        <f t="shared" si="54"/>
        <v>422.06908611066177</v>
      </c>
      <c r="R79" s="59">
        <f t="shared" si="55"/>
        <v>691.1586704915112</v>
      </c>
      <c r="S79" s="59">
        <f ca="1">AVERAGE(OFFSET($R$3,0,0,'Données projet'!$E$9+1,1))-AVERAGE(OFFSET($H$3,0,0,'Données projet'!$E$9+1,1))</f>
        <v>458.52035423392317</v>
      </c>
      <c r="T79" s="59">
        <f t="shared" si="88"/>
        <v>79.222215389119214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0.53641201664383831</v>
      </c>
      <c r="AA79" s="21">
        <f>EXP(-LN(2)/25)*AA78+(1-EXP(-LN(2)/25))/(LN(2)/25)*Calculateur!V79*Calculateur!X79*VLOOKUP('Données projet'!$B$9,Paramètres!$A$1:$I$89,3,0)*0.475*44/12</f>
        <v>6.4225122438080406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6.9589242604518793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7.166666666666667</v>
      </c>
      <c r="AI79" s="13">
        <f>IF('Données projet'!$A$62&gt;35,AI78+AH79-AQ78,IF(A79&lt;'Données projet'!$A$62,$AF$205^A79,IF(A79='Données projet'!$A$62,'Données projet'!$B$62,AI78+AH79-AQ78)))</f>
        <v>249.66666666666669</v>
      </c>
      <c r="AJ79" s="13">
        <f>AI79*VLOOKUP('Données projet'!$B$10,Paramètres!$A$1:$I$89,3,0)*VLOOKUP('Données projet'!$B$10,Paramètres!$A$1:$I$89,5,0)</f>
        <v>218.10880000000006</v>
      </c>
      <c r="AK79" s="13">
        <f t="shared" si="89"/>
        <v>53.703636435533568</v>
      </c>
      <c r="AL79" s="20">
        <f t="shared" si="58"/>
        <v>473.40666012522098</v>
      </c>
      <c r="AM79" s="59">
        <f t="shared" si="59"/>
        <v>742.49624450607041</v>
      </c>
      <c r="AN79" s="59">
        <f ca="1">AVERAGE(OFFSET($AM$3,0,0,'Données projet'!$E$10+1,1))-AVERAGE(OFFSET($H$3,0,0,'Données projet'!$E$10+1,1))</f>
        <v>507.48930524664888</v>
      </c>
      <c r="AO79" s="59">
        <f t="shared" si="90"/>
        <v>88.371592365533019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0.57546116728074614</v>
      </c>
      <c r="AV79" s="21">
        <f>EXP(-LN(2)/25)*AV78+(1-EXP(-LN(2)/25))/(LN(2)/25)*Calculateur!AQ79*Calculateur!AS79*VLOOKUP('Données projet'!$B$10,Paramètres!$A$1:$I$89,3,0)*0.475*44/12</f>
        <v>6.9436535102046966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7.5191146774854429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6.333333333333333</v>
      </c>
      <c r="BD79" s="12">
        <f>IF('Données projet'!$A$88&gt;35,BD78+BC79-BL78,IF(A79&lt;'Données projet'!$A$88,$BA$205^A79,IF(A79='Données projet'!$A$88,'Données projet'!$B$88,BD78+BC79-BL78)))</f>
        <v>214.33333333333334</v>
      </c>
      <c r="BE79" s="13">
        <f>BD79*VLOOKUP('Données projet'!$B$11,Paramètres!$A$1:$I$89,3,0)*VLOOKUP('Données projet'!$B$11,Paramètres!$A$1:$I$89,5,0)</f>
        <v>167.18</v>
      </c>
      <c r="BF79" s="13">
        <f t="shared" si="91"/>
        <v>42.45782384141247</v>
      </c>
      <c r="BG79" s="20">
        <f t="shared" si="61"/>
        <v>365.11920985712669</v>
      </c>
      <c r="BH79" s="59">
        <f t="shared" si="62"/>
        <v>634.20879423797612</v>
      </c>
      <c r="BI79" s="59">
        <f ca="1">AVERAGE(OFFSET($BH$3,0,0,'Données projet'!$E$11+1,1))-AVERAGE(OFFSET($H$3,0,0,'Données projet'!$E$11+1,1))</f>
        <v>406.57577648063943</v>
      </c>
      <c r="BJ79" s="59">
        <f t="shared" si="92"/>
        <v>76.079834371563976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0.462424152279171</v>
      </c>
      <c r="BQ79" s="21">
        <f>EXP(-LN(2)/25)*BQ78+(1-EXP(-LN(2)/25))/(LN(2)/25)*Calculateur!BL79*Calculateur!BN79*VLOOKUP('Données projet'!$B$11,Paramètres!$A$1:$I$89,3,0)*0.475*44/12</f>
        <v>5.5366484860414156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5.9990726383205866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6.333333333333333</v>
      </c>
      <c r="N80" s="13">
        <f>IF('Données projet'!$A$36&gt;35,N79+M80-V79,IF(A80&lt;'Données projet'!$A$36,$K$205^A80,IF(A80='Données projet'!$A$36,'Données projet'!$B$36,N79+M80-V79)))</f>
        <v>220.66666666666669</v>
      </c>
      <c r="O80" s="13">
        <f>N80*VLOOKUP('Données projet'!$B$9,Paramètres!$A$1:$I$89,3,0)*VLOOKUP('Données projet'!$B$9,Paramètres!$A$1:$I$89,5,0)</f>
        <v>199.6592</v>
      </c>
      <c r="P80" s="13">
        <f t="shared" si="87"/>
        <v>49.66926276786149</v>
      </c>
      <c r="Q80" s="20">
        <f t="shared" si="54"/>
        <v>434.24707265402543</v>
      </c>
      <c r="R80" s="59">
        <f t="shared" si="55"/>
        <v>703.75723187829772</v>
      </c>
      <c r="S80" s="59">
        <f ca="1">AVERAGE(OFFSET($R$3,0,0,'Données projet'!$E$9+1,1))-AVERAGE(OFFSET($H$3,0,0,'Données projet'!$E$9+1,1))</f>
        <v>458.52035423392317</v>
      </c>
      <c r="T80" s="59">
        <f t="shared" si="88"/>
        <v>79.222215389119214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0.52589330417647651</v>
      </c>
      <c r="AA80" s="21">
        <f>EXP(-LN(2)/25)*AA79+(1-EXP(-LN(2)/25))/(LN(2)/25)*Calculateur!V80*Calculateur!X80*VLOOKUP('Données projet'!$B$9,Paramètres!$A$1:$I$89,3,0)*0.475*44/12</f>
        <v>6.24688830875587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6.7727816129323468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7.166666666666667</v>
      </c>
      <c r="AI80" s="13">
        <f>IF('Données projet'!$A$62&gt;35,AI79+AH80-AQ79,IF(A80&lt;'Données projet'!$A$62,$AF$205^A80,IF(A80='Données projet'!$A$62,'Données projet'!$B$62,AI79+AH80-AQ79)))</f>
        <v>256.83333333333337</v>
      </c>
      <c r="AJ80" s="13">
        <f>AI80*VLOOKUP('Données projet'!$B$10,Paramètres!$A$1:$I$89,3,0)*VLOOKUP('Données projet'!$B$10,Paramètres!$A$1:$I$89,5,0)</f>
        <v>224.36960000000008</v>
      </c>
      <c r="AK80" s="13">
        <f t="shared" si="89"/>
        <v>55.063506895497703</v>
      </c>
      <c r="AL80" s="20">
        <f t="shared" si="58"/>
        <v>486.67932784299188</v>
      </c>
      <c r="AM80" s="59">
        <f t="shared" si="59"/>
        <v>756.18948706726417</v>
      </c>
      <c r="AN80" s="59">
        <f ca="1">AVERAGE(OFFSET($AM$3,0,0,'Données projet'!$E$10+1,1))-AVERAGE(OFFSET($H$3,0,0,'Données projet'!$E$10+1,1))</f>
        <v>507.48930524664888</v>
      </c>
      <c r="AO80" s="59">
        <f t="shared" si="90"/>
        <v>88.371592365533019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0.56417672478702474</v>
      </c>
      <c r="AV80" s="21">
        <f>EXP(-LN(2)/25)*AV79+(1-EXP(-LN(2)/25))/(LN(2)/25)*Calculateur!AQ80*Calculateur!AS80*VLOOKUP('Données projet'!$B$10,Paramètres!$A$1:$I$89,3,0)*0.475*44/12</f>
        <v>6.7537789398172814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7.3179556646043062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6.333333333333333</v>
      </c>
      <c r="BD80" s="12">
        <f>IF('Données projet'!$A$88&gt;35,BD79+BC80-BL79,IF(A80&lt;'Données projet'!$A$88,$BA$205^A80,IF(A80='Données projet'!$A$88,'Données projet'!$B$88,BD79+BC80-BL79)))</f>
        <v>220.66666666666669</v>
      </c>
      <c r="BE80" s="13">
        <f>BD80*VLOOKUP('Données projet'!$B$11,Paramètres!$A$1:$I$89,3,0)*VLOOKUP('Données projet'!$B$11,Paramètres!$A$1:$I$89,5,0)</f>
        <v>172.12000000000003</v>
      </c>
      <c r="BF80" s="13">
        <f t="shared" si="91"/>
        <v>43.564490039781369</v>
      </c>
      <c r="BG80" s="20">
        <f t="shared" si="61"/>
        <v>375.65048681928585</v>
      </c>
      <c r="BH80" s="59">
        <f t="shared" si="62"/>
        <v>645.16064604355813</v>
      </c>
      <c r="BI80" s="59">
        <f ca="1">AVERAGE(OFFSET($BH$3,0,0,'Données projet'!$E$11+1,1))-AVERAGE(OFFSET($H$3,0,0,'Données projet'!$E$11+1,1))</f>
        <v>406.57577648063943</v>
      </c>
      <c r="BJ80" s="59">
        <f t="shared" si="92"/>
        <v>76.079834371563976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0.45335629670385913</v>
      </c>
      <c r="BQ80" s="21">
        <f>EXP(-LN(2)/25)*BQ79+(1-EXP(-LN(2)/25))/(LN(2)/25)*Calculateur!BL80*Calculateur!BN80*VLOOKUP('Données projet'!$B$11,Paramètres!$A$1:$I$89,3,0)*0.475*44/12</f>
        <v>5.3852485420309231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5.8386048387347822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>
        <f>VLOOKUP(A81,'Données projet'!$A$35:$I$55,2,0)</f>
        <v>227</v>
      </c>
      <c r="L81" s="12">
        <f>VLOOKUP(A81,'Données projet'!$A$35:$I$55,9,0)</f>
        <v>6.333333333333333</v>
      </c>
      <c r="M81" s="12">
        <f t="array" ref="M81">INDEX(L:L,MIN(IF(ISNUMBER(L81:L277),ROW(L81:L277),"")))</f>
        <v>6.333333333333333</v>
      </c>
      <c r="N81" s="13">
        <f>IF('Données projet'!$A$36&gt;35,N80+M81-V80,IF(A81&lt;'Données projet'!$A$36,$K$205^A81,IF(A81='Données projet'!$A$36,'Données projet'!$B$36,N80+M81-V80)))</f>
        <v>227.00000000000003</v>
      </c>
      <c r="O81" s="13">
        <f>N81*VLOOKUP('Données projet'!$B$9,Paramètres!$A$1:$I$89,3,0)*VLOOKUP('Données projet'!$B$9,Paramètres!$A$1:$I$89,5,0)</f>
        <v>205.3896</v>
      </c>
      <c r="P81" s="13">
        <f t="shared" si="87"/>
        <v>50.926799353611955</v>
      </c>
      <c r="Q81" s="20">
        <f t="shared" si="54"/>
        <v>446.4177288742074</v>
      </c>
      <c r="R81" s="59">
        <f t="shared" si="55"/>
        <v>716.34116690863357</v>
      </c>
      <c r="S81" s="59">
        <f ca="1">AVERAGE(OFFSET($R$3,0,0,'Données projet'!$E$9+1,1))-AVERAGE(OFFSET($H$3,0,0,'Données projet'!$E$9+1,1))</f>
        <v>458.52035423392317</v>
      </c>
      <c r="T81" s="59">
        <f t="shared" si="88"/>
        <v>79.222215389119214</v>
      </c>
      <c r="U81" s="15">
        <f>IF(ISNA(VLOOKUP(A81,'Données projet'!$A$35:$I$55,3,0)),0,VLOOKUP(A81,'Données projet'!$A$35:$I$55,3,0))</f>
        <v>9</v>
      </c>
      <c r="V81" s="15">
        <f>IF(ISNA(VLOOKUP(A81,'Données projet'!$A$35:$I$55,4,0)),0,VLOOKUP(A81,'Données projet'!$A$35:$I$55,4,0))</f>
        <v>20</v>
      </c>
      <c r="W81" s="16">
        <f>IF(ISNA(VLOOKUP(A81,'Données projet'!$A$35:$I$55,5,0)),0%,VLOOKUP(A81,'Données projet'!$A$35:$I$55,5,0)*VLOOKUP('Données projet'!$B$9,Paramètres!$A$1:$I$89,7,0))</f>
        <v>6.4500000000000002E-2</v>
      </c>
      <c r="X81" s="16">
        <f>IF(ISNA(VLOOKUP(A81,'Données projet'!$A$35:$I$55,6,0)),0%,VLOOKUP(A81,'Données projet'!$A$35:$I$55,6,0)*VLOOKUP('Données projet'!$B$9,Paramètres!$A$1:$I$89,7,0))</f>
        <v>9.1374999999999998E-2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1.8058770404726416</v>
      </c>
      <c r="AA81" s="21">
        <f>EXP(-LN(2)/25)*AA80+(1-EXP(-LN(2)/25))/(LN(2)/25)*Calculateur!V81*Calculateur!X81*VLOOKUP('Données projet'!$B$9,Paramètres!$A$1:$I$89,3,0)*0.475*44/12</f>
        <v>7.8967891964202046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9.7026662368928456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>
        <f>VLOOKUP(A81,'Données projet'!$A$61:$I$81,2,0)</f>
        <v>264</v>
      </c>
      <c r="AG81" s="12">
        <f>VLOOKUP(A81,'Données projet'!$A$61:$I$81,9,0)</f>
        <v>7.166666666666667</v>
      </c>
      <c r="AH81" s="12">
        <f t="array" ref="AH81">INDEX(AG:AG,MIN(IF(ISNUMBER(AG81:AG277),ROW(AG81:AG277),"")))</f>
        <v>7.166666666666667</v>
      </c>
      <c r="AI81" s="13">
        <f>IF('Données projet'!$A$62&gt;35,AI80+AH81-AQ80,IF(A81&lt;'Données projet'!$A$62,$AF$205^A81,IF(A81='Données projet'!$A$62,'Données projet'!$B$62,AI80+AH81-AQ80)))</f>
        <v>264.00000000000006</v>
      </c>
      <c r="AJ81" s="13">
        <f>AI81*VLOOKUP('Données projet'!$B$10,Paramètres!$A$1:$I$89,3,0)*VLOOKUP('Données projet'!$B$10,Paramètres!$A$1:$I$89,5,0)</f>
        <v>230.63040000000007</v>
      </c>
      <c r="AK81" s="13">
        <f t="shared" si="89"/>
        <v>56.418967028503253</v>
      </c>
      <c r="AL81" s="20">
        <f t="shared" si="58"/>
        <v>499.94431424130994</v>
      </c>
      <c r="AM81" s="59">
        <f t="shared" si="59"/>
        <v>769.86775227573617</v>
      </c>
      <c r="AN81" s="59">
        <f ca="1">AVERAGE(OFFSET($AM$3,0,0,'Données projet'!$E$10+1,1))-AVERAGE(OFFSET($H$3,0,0,'Données projet'!$E$10+1,1))</f>
        <v>507.48930524664888</v>
      </c>
      <c r="AO81" s="59">
        <f t="shared" si="90"/>
        <v>88.371592365533019</v>
      </c>
      <c r="AP81" s="15">
        <f>IF(ISNA(VLOOKUP(A81,'Données projet'!$A$61:$I$81,3,0)),0,VLOOKUP(A81,'Données projet'!$A$61:$I$81,3,0))</f>
        <v>9</v>
      </c>
      <c r="AQ81" s="15">
        <f>IF(ISNA(VLOOKUP(A81,'Données projet'!$A$61:$I$81,4,0)),0,VLOOKUP(A81,'Données projet'!$A$61:$I$81,4,0))</f>
        <v>22</v>
      </c>
      <c r="AR81" s="16">
        <f>IF(ISNA(VLOOKUP(A81,'Données projet'!$A$61:$I$81,5,0)),0%,VLOOKUP(A81,'Données projet'!$A$61:$I$81,5,0)*VLOOKUP('Données projet'!$B$10,Paramètres!$A$1:$I$89,7,0))</f>
        <v>6.4500000000000002E-2</v>
      </c>
      <c r="AS81" s="16">
        <f>IF(ISNA(VLOOKUP(A81,'Données projet'!$A$61:$I$81,6,0)),0%,VLOOKUP(A81,'Données projet'!$A$61:$I$81,6,0)*VLOOKUP('Données projet'!$B$10,Paramètres!$A$1:$I$89,7,0))</f>
        <v>9.1374999999999998E-2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1.923497095859394</v>
      </c>
      <c r="AV81" s="21">
        <f>EXP(-LN(2)/25)*AV80+(1-EXP(-LN(2)/25))/(LN(2)/25)*Calculateur!AQ81*Calculateur!AS81*VLOOKUP('Données projet'!$B$10,Paramètres!$A$1:$I$89,3,0)*0.475*44/12</f>
        <v>8.5028292309520666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10.426326326811461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>
        <f>VLOOKUP(A81,'Données projet'!$A$87:$I$107,2,0)</f>
        <v>227</v>
      </c>
      <c r="BB81" s="12">
        <f>VLOOKUP(A81,'Données projet'!$A$87:$I$107,9,0)</f>
        <v>6.333333333333333</v>
      </c>
      <c r="BC81" s="12">
        <f t="array" ref="BC81">INDEX(BB:BB,MIN(IF(ISNUMBER(BB81:BB277),ROW(BB81:BB277),"")))</f>
        <v>6.333333333333333</v>
      </c>
      <c r="BD81" s="12">
        <f>IF('Données projet'!$A$88&gt;35,BD80+BC81-BL80,IF(A81&lt;'Données projet'!$A$88,$BA$205^A81,IF(A81='Données projet'!$A$88,'Données projet'!$B$88,BD80+BC81-BL80)))</f>
        <v>227.00000000000003</v>
      </c>
      <c r="BE81" s="13">
        <f>BD81*VLOOKUP('Données projet'!$B$11,Paramètres!$A$1:$I$89,3,0)*VLOOKUP('Données projet'!$B$11,Paramètres!$A$1:$I$89,5,0)</f>
        <v>177.06000000000003</v>
      </c>
      <c r="BF81" s="13">
        <f t="shared" si="91"/>
        <v>44.667464737042891</v>
      </c>
      <c r="BG81" s="20">
        <f t="shared" si="61"/>
        <v>386.17533441701636</v>
      </c>
      <c r="BH81" s="59">
        <f t="shared" si="62"/>
        <v>656.09877245144253</v>
      </c>
      <c r="BI81" s="59">
        <f ca="1">AVERAGE(OFFSET($BH$3,0,0,'Données projet'!$E$11+1,1))-AVERAGE(OFFSET($H$3,0,0,'Données projet'!$E$11+1,1))</f>
        <v>406.57577648063943</v>
      </c>
      <c r="BJ81" s="59">
        <f t="shared" si="92"/>
        <v>76.079834371563976</v>
      </c>
      <c r="BK81" s="15">
        <f>IF(ISNA(VLOOKUP(A81,'Données projet'!$A$87:$I$107,3,0)),0,VLOOKUP(A81,'Données projet'!$A$87:$I$107,3,0))</f>
        <v>9</v>
      </c>
      <c r="BL81" s="15">
        <f>IF(ISNA(VLOOKUP(A81,'Données projet'!$A$87:$I$107,4,0)),0,VLOOKUP(A81,'Données projet'!$A$87:$I$107,4,0))</f>
        <v>20</v>
      </c>
      <c r="BM81" s="16">
        <f>IF(ISNA(VLOOKUP(A81,'Données projet'!$A$87:$I$107,5,0)),0%,VLOOKUP(A81,'Données projet'!$A$87:$I$107,5,0)*VLOOKUP('Données projet'!$B$11,Paramètres!$A$1:$I$89,7,0))</f>
        <v>6.4500000000000002E-2</v>
      </c>
      <c r="BN81" s="16">
        <f>IF(ISNA(VLOOKUP(A81,'Données projet'!$A$87:$I$107,6,0)),0%,VLOOKUP(A81,'Données projet'!$A$87:$I$107,6,0)*VLOOKUP('Données projet'!$B$11,Paramètres!$A$1:$I$89,7,0))</f>
        <v>9.1374999999999998E-2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1.5567905521315879</v>
      </c>
      <c r="BQ81" s="21">
        <f>EXP(-LN(2)/25)*BQ80+(1-EXP(-LN(2)/25))/(LN(2)/25)*Calculateur!BL81*Calculateur!BN81*VLOOKUP('Données projet'!$B$11,Paramètres!$A$1:$I$89,3,0)*0.475*44/12</f>
        <v>6.8075768934656944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8.3643674455972814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6.333333333333333</v>
      </c>
      <c r="N82" s="13">
        <f>IF('Données projet'!$A$36&gt;35,N81+M82-V81,IF(A82&lt;'Données projet'!$A$36,$K$205^A82,IF(A82='Données projet'!$A$36,'Données projet'!$B$36,N81+M82-V81)))</f>
        <v>213.33333333333337</v>
      </c>
      <c r="O82" s="13">
        <f>N82*VLOOKUP('Données projet'!$B$9,Paramètres!$A$1:$I$89,3,0)*VLOOKUP('Données projet'!$B$9,Paramètres!$A$1:$I$89,5,0)</f>
        <v>193.02400000000003</v>
      </c>
      <c r="P82" s="13">
        <f t="shared" si="87"/>
        <v>48.207900663536861</v>
      </c>
      <c r="Q82" s="20">
        <f t="shared" si="54"/>
        <v>420.14556032232673</v>
      </c>
      <c r="R82" s="59">
        <f t="shared" si="55"/>
        <v>690.47510770350368</v>
      </c>
      <c r="S82" s="59">
        <f ca="1">AVERAGE(OFFSET($R$3,0,0,'Données projet'!$E$9+1,1))-AVERAGE(OFFSET($H$3,0,0,'Données projet'!$E$9+1,1))</f>
        <v>458.52035423392317</v>
      </c>
      <c r="T82" s="59">
        <f t="shared" si="88"/>
        <v>79.222215389119214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1.7704648931852061</v>
      </c>
      <c r="AA82" s="21">
        <f>EXP(-LN(2)/25)*AA81+(1-EXP(-LN(2)/25))/(LN(2)/25)*Calculateur!V82*Calculateur!X82*VLOOKUP('Données projet'!$B$9,Paramètres!$A$1:$I$89,3,0)*0.475*44/12</f>
        <v>7.6808510805699983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9.4513159737552037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</v>
      </c>
      <c r="AI82" s="13">
        <f>IF('Données projet'!$A$62&gt;35,AI81+AH82-AQ81,IF(A82&lt;'Données projet'!$A$62,$AF$205^A82,IF(A82='Données projet'!$A$62,'Données projet'!$B$62,AI81+AH82-AQ81)))</f>
        <v>249.00000000000006</v>
      </c>
      <c r="AJ82" s="13">
        <f>AI82*VLOOKUP('Données projet'!$B$10,Paramètres!$A$1:$I$89,3,0)*VLOOKUP('Données projet'!$B$10,Paramètres!$A$1:$I$89,5,0)</f>
        <v>217.52640000000008</v>
      </c>
      <c r="AK82" s="13">
        <f t="shared" si="89"/>
        <v>53.576907690651254</v>
      </c>
      <c r="AL82" s="20">
        <f t="shared" si="58"/>
        <v>472.17159422788433</v>
      </c>
      <c r="AM82" s="59">
        <f t="shared" si="59"/>
        <v>742.50114160906128</v>
      </c>
      <c r="AN82" s="59">
        <f ca="1">AVERAGE(OFFSET($AM$3,0,0,'Données projet'!$E$10+1,1))-AVERAGE(OFFSET($H$3,0,0,'Données projet'!$E$10+1,1))</f>
        <v>507.48930524664888</v>
      </c>
      <c r="AO82" s="59">
        <f t="shared" si="90"/>
        <v>88.371592365533019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1.8857784910269741</v>
      </c>
      <c r="AV82" s="21">
        <f>EXP(-LN(2)/25)*AV81+(1-EXP(-LN(2)/25))/(LN(2)/25)*Calculateur!AQ82*Calculateur!AS82*VLOOKUP('Données projet'!$B$10,Paramètres!$A$1:$I$89,3,0)*0.475*44/12</f>
        <v>8.2703189184873267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10.156097409514301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6.333333333333333</v>
      </c>
      <c r="BD82" s="12">
        <f>IF('Données projet'!$A$88&gt;35,BD81+BC82-BL81,IF(A82&lt;'Données projet'!$A$88,$BA$205^A82,IF(A82='Données projet'!$A$88,'Données projet'!$B$88,BD81+BC82-BL81)))</f>
        <v>213.33333333333337</v>
      </c>
      <c r="BE82" s="13">
        <f>BD82*VLOOKUP('Données projet'!$B$11,Paramètres!$A$1:$I$89,3,0)*VLOOKUP('Données projet'!$B$11,Paramètres!$A$1:$I$89,5,0)</f>
        <v>166.40000000000003</v>
      </c>
      <c r="BF82" s="13">
        <f t="shared" si="91"/>
        <v>42.28274170508373</v>
      </c>
      <c r="BG82" s="20">
        <f t="shared" si="61"/>
        <v>363.45577513635425</v>
      </c>
      <c r="BH82" s="59">
        <f t="shared" si="62"/>
        <v>633.7853225175312</v>
      </c>
      <c r="BI82" s="59">
        <f ca="1">AVERAGE(OFFSET($BH$3,0,0,'Données projet'!$E$11+1,1))-AVERAGE(OFFSET($H$3,0,0,'Données projet'!$E$11+1,1))</f>
        <v>406.57577648063943</v>
      </c>
      <c r="BJ82" s="59">
        <f t="shared" si="92"/>
        <v>76.079834371563976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1.5262628389527642</v>
      </c>
      <c r="BQ82" s="21">
        <f>EXP(-LN(2)/25)*BQ81+(1-EXP(-LN(2)/25))/(LN(2)/25)*Calculateur!BL82*Calculateur!BN82*VLOOKUP('Données projet'!$B$11,Paramètres!$A$1:$I$89,3,0)*0.475*44/12</f>
        <v>6.6214233453189655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8.1476861842717305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6.333333333333333</v>
      </c>
      <c r="N83" s="13">
        <f>IF('Données projet'!$A$36&gt;35,N82+M83-V82,IF(A83&lt;'Données projet'!$A$36,$K$205^A83,IF(A83='Données projet'!$A$36,'Données projet'!$B$36,N82+M83-V82)))</f>
        <v>219.66666666666671</v>
      </c>
      <c r="O83" s="13">
        <f>N83*VLOOKUP('Données projet'!$B$9,Paramètres!$A$1:$I$89,3,0)*VLOOKUP('Données projet'!$B$9,Paramètres!$A$1:$I$89,5,0)</f>
        <v>198.75440000000003</v>
      </c>
      <c r="P83" s="13">
        <f t="shared" si="87"/>
        <v>49.470323090911712</v>
      </c>
      <c r="Q83" s="20">
        <f t="shared" si="54"/>
        <v>432.32472605000459</v>
      </c>
      <c r="R83" s="59">
        <f t="shared" si="55"/>
        <v>703.0533376886907</v>
      </c>
      <c r="S83" s="59">
        <f ca="1">AVERAGE(OFFSET($R$3,0,0,'Données projet'!$E$9+1,1))-AVERAGE(OFFSET($H$3,0,0,'Données projet'!$E$9+1,1))</f>
        <v>458.52035423392317</v>
      </c>
      <c r="T83" s="59">
        <f t="shared" si="88"/>
        <v>79.222215389119214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1.7357471565068001</v>
      </c>
      <c r="AA83" s="21">
        <f>EXP(-LN(2)/25)*AA82+(1-EXP(-LN(2)/25))/(LN(2)/25)*Calculateur!V83*Calculateur!X83*VLOOKUP('Données projet'!$B$9,Paramètres!$A$1:$I$89,3,0)*0.475*44/12</f>
        <v>7.4708178038534081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9.2065649603602076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7</v>
      </c>
      <c r="AI83" s="13">
        <f>IF('Données projet'!$A$62&gt;35,AI82+AH83-AQ82,IF(A83&lt;'Données projet'!$A$62,$AF$205^A83,IF(A83='Données projet'!$A$62,'Données projet'!$B$62,AI82+AH83-AQ82)))</f>
        <v>256.00000000000006</v>
      </c>
      <c r="AJ83" s="13">
        <f>AI83*VLOOKUP('Données projet'!$B$10,Paramètres!$A$1:$I$89,3,0)*VLOOKUP('Données projet'!$B$10,Paramètres!$A$1:$I$89,5,0)</f>
        <v>223.64160000000007</v>
      </c>
      <c r="AK83" s="13">
        <f t="shared" si="89"/>
        <v>54.905611653539218</v>
      </c>
      <c r="AL83" s="20">
        <f t="shared" si="58"/>
        <v>485.13639362991427</v>
      </c>
      <c r="AM83" s="59">
        <f t="shared" si="59"/>
        <v>755.86500526860038</v>
      </c>
      <c r="AN83" s="59">
        <f ca="1">AVERAGE(OFFSET($AM$3,0,0,'Données projet'!$E$10+1,1))-AVERAGE(OFFSET($H$3,0,0,'Données projet'!$E$10+1,1))</f>
        <v>507.48930524664888</v>
      </c>
      <c r="AO83" s="59">
        <f t="shared" si="90"/>
        <v>88.371592365533019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1.8487995250292408</v>
      </c>
      <c r="AV83" s="21">
        <f>EXP(-LN(2)/25)*AV82+(1-EXP(-LN(2)/25))/(LN(2)/25)*Calculateur!AQ83*Calculateur!AS83*VLOOKUP('Données projet'!$B$10,Paramètres!$A$1:$I$89,3,0)*0.475*44/12</f>
        <v>8.0441666127441209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9.892966137773362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6.333333333333333</v>
      </c>
      <c r="BD83" s="12">
        <f>IF('Données projet'!$A$88&gt;35,BD82+BC83-BL82,IF(A83&lt;'Données projet'!$A$88,$BA$205^A83,IF(A83='Données projet'!$A$88,'Données projet'!$B$88,BD82+BC83-BL82)))</f>
        <v>219.66666666666671</v>
      </c>
      <c r="BE83" s="13">
        <f>BD83*VLOOKUP('Données projet'!$B$11,Paramètres!$A$1:$I$89,3,0)*VLOOKUP('Données projet'!$B$11,Paramètres!$A$1:$I$89,5,0)</f>
        <v>171.34000000000003</v>
      </c>
      <c r="BF83" s="13">
        <f t="shared" si="91"/>
        <v>43.390001732686841</v>
      </c>
      <c r="BG83" s="20">
        <f t="shared" si="61"/>
        <v>373.98808635109634</v>
      </c>
      <c r="BH83" s="59">
        <f t="shared" si="62"/>
        <v>644.71669798978246</v>
      </c>
      <c r="BI83" s="59">
        <f ca="1">AVERAGE(OFFSET($BH$3,0,0,'Données projet'!$E$11+1,1))-AVERAGE(OFFSET($H$3,0,0,'Données projet'!$E$11+1,1))</f>
        <v>406.57577648063943</v>
      </c>
      <c r="BJ83" s="59">
        <f t="shared" si="92"/>
        <v>76.079834371563976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1.4963337556093106</v>
      </c>
      <c r="BQ83" s="21">
        <f>EXP(-LN(2)/25)*BQ82+(1-EXP(-LN(2)/25))/(LN(2)/25)*Calculateur!BL83*Calculateur!BN83*VLOOKUP('Données projet'!$B$11,Paramètres!$A$1:$I$89,3,0)*0.475*44/12</f>
        <v>6.4403601757356981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7.9366939313450082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6.333333333333333</v>
      </c>
      <c r="N84" s="13">
        <f>IF('Données projet'!$A$36&gt;35,N83+M84-V83,IF(A84&lt;'Données projet'!$A$36,$K$205^A84,IF(A84='Données projet'!$A$36,'Données projet'!$B$36,N83+M84-V83)))</f>
        <v>226.00000000000006</v>
      </c>
      <c r="O84" s="13">
        <f>N84*VLOOKUP('Données projet'!$B$9,Paramètres!$A$1:$I$89,3,0)*VLOOKUP('Données projet'!$B$9,Paramètres!$A$1:$I$89,5,0)</f>
        <v>204.48480000000004</v>
      </c>
      <c r="P84" s="13">
        <f t="shared" si="87"/>
        <v>50.728515318217369</v>
      </c>
      <c r="Q84" s="20">
        <f t="shared" si="54"/>
        <v>444.49652417922863</v>
      </c>
      <c r="R84" s="59">
        <f t="shared" si="55"/>
        <v>715.61727720273007</v>
      </c>
      <c r="S84" s="59">
        <f ca="1">AVERAGE(OFFSET($R$3,0,0,'Données projet'!$E$9+1,1))-AVERAGE(OFFSET($H$3,0,0,'Données projet'!$E$9+1,1))</f>
        <v>458.52035423392317</v>
      </c>
      <c r="T84" s="59">
        <f t="shared" si="88"/>
        <v>79.222215389119214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1.7017102134689293</v>
      </c>
      <c r="AA84" s="21">
        <f>EXP(-LN(2)/25)*AA83+(1-EXP(-LN(2)/25))/(LN(2)/25)*Calculateur!V84*Calculateur!X84*VLOOKUP('Données projet'!$B$9,Paramètres!$A$1:$I$89,3,0)*0.475*44/12</f>
        <v>7.2665278981338028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8.9682381116027319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7</v>
      </c>
      <c r="AI84" s="13">
        <f>IF('Données projet'!$A$62&gt;35,AI83+AH84-AQ83,IF(A84&lt;'Données projet'!$A$62,$AF$205^A84,IF(A84='Données projet'!$A$62,'Données projet'!$B$62,AI83+AH84-AQ83)))</f>
        <v>263.00000000000006</v>
      </c>
      <c r="AJ84" s="13">
        <f>AI84*VLOOKUP('Données projet'!$B$10,Paramètres!$A$1:$I$89,3,0)*VLOOKUP('Données projet'!$B$10,Paramètres!$A$1:$I$89,5,0)</f>
        <v>229.75680000000011</v>
      </c>
      <c r="AK84" s="13">
        <f t="shared" si="89"/>
        <v>56.230092767727569</v>
      </c>
      <c r="AL84" s="20">
        <f t="shared" si="58"/>
        <v>498.09383823712568</v>
      </c>
      <c r="AM84" s="59">
        <f t="shared" si="59"/>
        <v>769.21459126062712</v>
      </c>
      <c r="AN84" s="59">
        <f ca="1">AVERAGE(OFFSET($AM$3,0,0,'Données projet'!$E$10+1,1))-AVERAGE(OFFSET($H$3,0,0,'Données projet'!$E$10+1,1))</f>
        <v>507.48930524664888</v>
      </c>
      <c r="AO84" s="59">
        <f t="shared" si="90"/>
        <v>88.371592365533019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1.8125456939997808</v>
      </c>
      <c r="AV84" s="21">
        <f>EXP(-LN(2)/25)*AV83+(1-EXP(-LN(2)/25))/(LN(2)/25)*Calculateur!AQ84*Calculateur!AS84*VLOOKUP('Données projet'!$B$10,Paramètres!$A$1:$I$89,3,0)*0.475*44/12</f>
        <v>7.8241984536942963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9.6367441476940776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6.333333333333333</v>
      </c>
      <c r="BD84" s="12">
        <f>IF('Données projet'!$A$88&gt;35,BD83+BC84-BL83,IF(A84&lt;'Données projet'!$A$88,$BA$205^A84,IF(A84='Données projet'!$A$88,'Données projet'!$B$88,BD83+BC84-BL83)))</f>
        <v>226.00000000000006</v>
      </c>
      <c r="BE84" s="13">
        <f>BD84*VLOOKUP('Données projet'!$B$11,Paramètres!$A$1:$I$89,3,0)*VLOOKUP('Données projet'!$B$11,Paramètres!$A$1:$I$89,5,0)</f>
        <v>176.28000000000006</v>
      </c>
      <c r="BF84" s="13">
        <f t="shared" si="91"/>
        <v>44.493551487608023</v>
      </c>
      <c r="BG84" s="20">
        <f t="shared" si="61"/>
        <v>384.51393550758399</v>
      </c>
      <c r="BH84" s="59">
        <f t="shared" si="62"/>
        <v>655.63468853108543</v>
      </c>
      <c r="BI84" s="59">
        <f ca="1">AVERAGE(OFFSET($BH$3,0,0,'Données projet'!$E$11+1,1))-AVERAGE(OFFSET($H$3,0,0,'Données projet'!$E$11+1,1))</f>
        <v>406.57577648063943</v>
      </c>
      <c r="BJ84" s="59">
        <f t="shared" si="92"/>
        <v>76.079834371563976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1.4669915633352839</v>
      </c>
      <c r="BQ84" s="21">
        <f>EXP(-LN(2)/25)*BQ83+(1-EXP(-LN(2)/25))/(LN(2)/25)*Calculateur!BL84*Calculateur!BN84*VLOOKUP('Données projet'!$B$11,Paramètres!$A$1:$I$89,3,0)*0.475*44/12</f>
        <v>6.2642481880463832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7.7312397513816666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6.333333333333333</v>
      </c>
      <c r="N85" s="13">
        <f>IF('Données projet'!$A$36&gt;35,N84+M85-V84,IF(A85&lt;'Données projet'!$A$36,$K$205^A85,IF(A85='Données projet'!$A$36,'Données projet'!$B$36,N84+M85-V84)))</f>
        <v>232.3333333333334</v>
      </c>
      <c r="O85" s="13">
        <f>N85*VLOOKUP('Données projet'!$B$9,Paramètres!$A$1:$I$89,3,0)*VLOOKUP('Données projet'!$B$9,Paramètres!$A$1:$I$89,5,0)</f>
        <v>210.21520000000004</v>
      </c>
      <c r="P85" s="13">
        <f t="shared" si="87"/>
        <v>51.982609509002017</v>
      </c>
      <c r="Q85" s="20">
        <f t="shared" si="54"/>
        <v>456.66118489484523</v>
      </c>
      <c r="R85" s="59">
        <f t="shared" si="55"/>
        <v>728.16727652683221</v>
      </c>
      <c r="S85" s="59">
        <f ca="1">AVERAGE(OFFSET($R$3,0,0,'Données projet'!$E$9+1,1))-AVERAGE(OFFSET($H$3,0,0,'Données projet'!$E$9+1,1))</f>
        <v>458.52035423392317</v>
      </c>
      <c r="T85" s="59">
        <f t="shared" si="88"/>
        <v>79.222215389119214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1.6683407141235456</v>
      </c>
      <c r="AA85" s="21">
        <f>EXP(-LN(2)/25)*AA84+(1-EXP(-LN(2)/25))/(LN(2)/25)*Calculateur!V85*Calculateur!X85*VLOOKUP('Données projet'!$B$9,Paramètres!$A$1:$I$89,3,0)*0.475*44/12</f>
        <v>7.0678243106292395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8.7361650247527844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7</v>
      </c>
      <c r="AI85" s="13">
        <f>IF('Données projet'!$A$62&gt;35,AI84+AH85-AQ84,IF(A85&lt;'Données projet'!$A$62,$AF$205^A85,IF(A85='Données projet'!$A$62,'Données projet'!$B$62,AI84+AH85-AQ84)))</f>
        <v>270.00000000000006</v>
      </c>
      <c r="AJ85" s="13">
        <f>AI85*VLOOKUP('Données projet'!$B$10,Paramètres!$A$1:$I$89,3,0)*VLOOKUP('Données projet'!$B$10,Paramètres!$A$1:$I$89,5,0)</f>
        <v>235.87200000000007</v>
      </c>
      <c r="AK85" s="13">
        <f t="shared" si="89"/>
        <v>57.550476347015277</v>
      </c>
      <c r="AL85" s="20">
        <f t="shared" si="58"/>
        <v>511.04414630438492</v>
      </c>
      <c r="AM85" s="59">
        <f t="shared" si="59"/>
        <v>782.55023793637201</v>
      </c>
      <c r="AN85" s="59">
        <f ca="1">AVERAGE(OFFSET($AM$3,0,0,'Données projet'!$E$10+1,1))-AVERAGE(OFFSET($H$3,0,0,'Données projet'!$E$10+1,1))</f>
        <v>507.48930524664888</v>
      </c>
      <c r="AO85" s="59">
        <f t="shared" si="90"/>
        <v>88.371592365533019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1.7770027784841551</v>
      </c>
      <c r="AV85" s="21">
        <f>EXP(-LN(2)/25)*AV84+(1-EXP(-LN(2)/25))/(LN(2)/25)*Calculateur!AQ85*Calculateur!AS85*VLOOKUP('Données projet'!$B$10,Paramètres!$A$1:$I$89,3,0)*0.475*44/12</f>
        <v>7.610245335521312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9.3872481140054678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6.333333333333333</v>
      </c>
      <c r="BD85" s="12">
        <f>IF('Données projet'!$A$88&gt;35,BD84+BC85-BL84,IF(A85&lt;'Données projet'!$A$88,$BA$205^A85,IF(A85='Données projet'!$A$88,'Données projet'!$B$88,BD84+BC85-BL84)))</f>
        <v>232.3333333333334</v>
      </c>
      <c r="BE85" s="13">
        <f>BD85*VLOOKUP('Données projet'!$B$11,Paramètres!$A$1:$I$89,3,0)*VLOOKUP('Données projet'!$B$11,Paramètres!$A$1:$I$89,5,0)</f>
        <v>181.22000000000006</v>
      </c>
      <c r="BF85" s="13">
        <f t="shared" si="91"/>
        <v>45.593506889376869</v>
      </c>
      <c r="BG85" s="20">
        <f t="shared" si="61"/>
        <v>395.03352449899813</v>
      </c>
      <c r="BH85" s="59">
        <f t="shared" si="62"/>
        <v>666.53961613098522</v>
      </c>
      <c r="BI85" s="59">
        <f ca="1">AVERAGE(OFFSET($BH$3,0,0,'Données projet'!$E$11+1,1))-AVERAGE(OFFSET($H$3,0,0,'Données projet'!$E$11+1,1))</f>
        <v>406.57577648063943</v>
      </c>
      <c r="BJ85" s="59">
        <f t="shared" si="92"/>
        <v>76.079834371563976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1.4382247535547807</v>
      </c>
      <c r="BQ85" s="21">
        <f>EXP(-LN(2)/25)*BQ84+(1-EXP(-LN(2)/25))/(LN(2)/25)*Calculateur!BL85*Calculateur!BN85*VLOOKUP('Données projet'!$B$11,Paramètres!$A$1:$I$89,3,0)*0.475*44/12</f>
        <v>6.0929519919217601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7.5311767454765413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6.333333333333333</v>
      </c>
      <c r="N86" s="13">
        <f>IF('Données projet'!$A$36&gt;35,N85+M86-V85,IF(A86&lt;'Données projet'!$A$36,$K$205^A86,IF(A86='Données projet'!$A$36,'Données projet'!$B$36,N85+M86-V85)))</f>
        <v>238.66666666666674</v>
      </c>
      <c r="O86" s="13">
        <f>N86*VLOOKUP('Données projet'!$B$9,Paramètres!$A$1:$I$89,3,0)*VLOOKUP('Données projet'!$B$9,Paramètres!$A$1:$I$89,5,0)</f>
        <v>215.94560000000007</v>
      </c>
      <c r="P86" s="13">
        <f t="shared" si="87"/>
        <v>53.232730211216307</v>
      </c>
      <c r="Q86" s="20">
        <f t="shared" si="54"/>
        <v>468.81892511786845</v>
      </c>
      <c r="R86" s="59">
        <f t="shared" si="55"/>
        <v>740.70367059497198</v>
      </c>
      <c r="S86" s="59">
        <f ca="1">AVERAGE(OFFSET($R$3,0,0,'Données projet'!$E$9+1,1))-AVERAGE(OFFSET($H$3,0,0,'Données projet'!$E$9+1,1))</f>
        <v>458.52035423392317</v>
      </c>
      <c r="T86" s="59">
        <f t="shared" si="88"/>
        <v>79.222215389119214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1.63562557030694</v>
      </c>
      <c r="AA86" s="21">
        <f>EXP(-LN(2)/25)*AA85+(1-EXP(-LN(2)/25))/(LN(2)/25)*Calculateur!V86*Calculateur!X86*VLOOKUP('Données projet'!$B$9,Paramètres!$A$1:$I$89,3,0)*0.475*44/12</f>
        <v>6.8745542831743558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8.5101798534812954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</v>
      </c>
      <c r="AI86" s="13">
        <f>IF('Données projet'!$A$62&gt;35,AI85+AH86-AQ85,IF(A86&lt;'Données projet'!$A$62,$AF$205^A86,IF(A86='Données projet'!$A$62,'Données projet'!$B$62,AI85+AH86-AQ85)))</f>
        <v>277.00000000000006</v>
      </c>
      <c r="AJ86" s="13">
        <f>AI86*VLOOKUP('Données projet'!$B$10,Paramètres!$A$1:$I$89,3,0)*VLOOKUP('Données projet'!$B$10,Paramètres!$A$1:$I$89,5,0)</f>
        <v>241.98720000000006</v>
      </c>
      <c r="AK86" s="13">
        <f t="shared" si="89"/>
        <v>58.866880837322675</v>
      </c>
      <c r="AL86" s="20">
        <f t="shared" si="58"/>
        <v>523.98752412500369</v>
      </c>
      <c r="AM86" s="59">
        <f t="shared" si="59"/>
        <v>795.87226960210717</v>
      </c>
      <c r="AN86" s="59">
        <f ca="1">AVERAGE(OFFSET($AM$3,0,0,'Données projet'!$E$10+1,1))-AVERAGE(OFFSET($H$3,0,0,'Données projet'!$E$10+1,1))</f>
        <v>507.48930524664888</v>
      </c>
      <c r="AO86" s="59">
        <f t="shared" si="90"/>
        <v>88.371592365533019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1.742156837862753</v>
      </c>
      <c r="AV86" s="21">
        <f>EXP(-LN(2)/25)*AV85+(1-EXP(-LN(2)/25))/(LN(2)/25)*Calculateur!AQ86*Calculateur!AS86*VLOOKUP('Données projet'!$B$10,Paramètres!$A$1:$I$89,3,0)*0.475*44/12</f>
        <v>7.4021427766160732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9.1442996144788253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6.333333333333333</v>
      </c>
      <c r="BD86" s="12">
        <f>IF('Données projet'!$A$88&gt;35,BD85+BC86-BL85,IF(A86&lt;'Données projet'!$A$88,$BA$205^A86,IF(A86='Données projet'!$A$88,'Données projet'!$B$88,BD85+BC86-BL85)))</f>
        <v>238.66666666666674</v>
      </c>
      <c r="BE86" s="13">
        <f>BD86*VLOOKUP('Données projet'!$B$11,Paramètres!$A$1:$I$89,3,0)*VLOOKUP('Données projet'!$B$11,Paramètres!$A$1:$I$89,5,0)</f>
        <v>186.16000000000005</v>
      </c>
      <c r="BF86" s="13">
        <f t="shared" si="91"/>
        <v>46.689977177946879</v>
      </c>
      <c r="BG86" s="20">
        <f t="shared" si="61"/>
        <v>405.54704358492421</v>
      </c>
      <c r="BH86" s="59">
        <f t="shared" si="62"/>
        <v>677.43178906202775</v>
      </c>
      <c r="BI86" s="59">
        <f ca="1">AVERAGE(OFFSET($BH$3,0,0,'Données projet'!$E$11+1,1))-AVERAGE(OFFSET($H$3,0,0,'Données projet'!$E$11+1,1))</f>
        <v>406.57577648063943</v>
      </c>
      <c r="BJ86" s="59">
        <f t="shared" si="92"/>
        <v>76.079834371563976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1.4100220433680519</v>
      </c>
      <c r="BQ86" s="21">
        <f>EXP(-LN(2)/25)*BQ85+(1-EXP(-LN(2)/25))/(LN(2)/25)*Calculateur!BL86*Calculateur!BN86*VLOOKUP('Données projet'!$B$11,Paramètres!$A$1:$I$89,3,0)*0.475*44/12</f>
        <v>5.9263398992882399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7.3363619426562918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245</v>
      </c>
      <c r="L87" s="12">
        <f>VLOOKUP(A87,'Données projet'!$A$35:$I$55,9,0)</f>
        <v>6.333333333333333</v>
      </c>
      <c r="M87" s="12">
        <f t="array" ref="M87">INDEX(L:L,MIN(IF(ISNUMBER(L87:L283),ROW(L87:L283),"")))</f>
        <v>6.333333333333333</v>
      </c>
      <c r="N87" s="13">
        <f>IF('Données projet'!$A$36&gt;35,N86+M87-V86,IF(A87&lt;'Données projet'!$A$36,$K$205^A87,IF(A87='Données projet'!$A$36,'Données projet'!$B$36,N86+M87-V86)))</f>
        <v>245.00000000000009</v>
      </c>
      <c r="O87" s="13">
        <f>N87*VLOOKUP('Données projet'!$B$9,Paramètres!$A$1:$I$89,3,0)*VLOOKUP('Données projet'!$B$9,Paramètres!$A$1:$I$89,5,0)</f>
        <v>221.6760000000001</v>
      </c>
      <c r="P87" s="13">
        <f t="shared" si="87"/>
        <v>54.478994986332864</v>
      </c>
      <c r="Q87" s="20">
        <f t="shared" si="54"/>
        <v>480.96994960119656</v>
      </c>
      <c r="R87" s="59">
        <f t="shared" si="55"/>
        <v>753.22678012574693</v>
      </c>
      <c r="S87" s="59">
        <f ca="1">AVERAGE(OFFSET($R$3,0,0,'Données projet'!$E$9+1,1))-AVERAGE(OFFSET($H$3,0,0,'Données projet'!$E$9+1,1))</f>
        <v>458.52035423392317</v>
      </c>
      <c r="T87" s="59">
        <f t="shared" si="88"/>
        <v>79.222215389119214</v>
      </c>
      <c r="U87" s="15">
        <f>IF(ISNA(VLOOKUP(A87,'Données projet'!$A$35:$I$55,3,0)),0,VLOOKUP(A87,'Données projet'!$A$35:$I$55,3,0))</f>
        <v>10</v>
      </c>
      <c r="V87" s="15">
        <f>IF(ISNA(VLOOKUP(A87,'Données projet'!$A$35:$I$55,4,0)),0,VLOOKUP(A87,'Données projet'!$A$35:$I$55,4,0))</f>
        <v>17</v>
      </c>
      <c r="W87" s="16">
        <f>IF(ISNA(VLOOKUP(A87,'Données projet'!$A$35:$I$55,5,0)),0%,VLOOKUP(A87,'Données projet'!$A$35:$I$55,5,0)*VLOOKUP('Données projet'!$B$9,Paramètres!$A$1:$I$89,7,0))</f>
        <v>0.16125</v>
      </c>
      <c r="X87" s="16">
        <f>IF(ISNA(VLOOKUP(A87,'Données projet'!$A$35:$I$55,6,0)),0%,VLOOKUP(A87,'Données projet'!$A$35:$I$55,6,0)*VLOOKUP('Données projet'!$B$9,Paramètres!$A$1:$I$89,7,0))</f>
        <v>6.7187499999999997E-2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4.3454313398654341</v>
      </c>
      <c r="AA87" s="21">
        <f>EXP(-LN(2)/25)*AA86+(1-EXP(-LN(2)/25))/(LN(2)/25)*Calculateur!V87*Calculateur!X87*VLOOKUP('Données projet'!$B$9,Paramètres!$A$1:$I$89,3,0)*0.475*44/12</f>
        <v>7.8245207203943821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12.169952060259817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284</v>
      </c>
      <c r="AG87" s="12">
        <f>VLOOKUP(A87,'Données projet'!$A$61:$I$81,9,0)</f>
        <v>7</v>
      </c>
      <c r="AH87" s="12">
        <f t="array" ref="AH87">INDEX(AG:AG,MIN(IF(ISNUMBER(AG87:AG283),ROW(AG87:AG283),"")))</f>
        <v>7</v>
      </c>
      <c r="AI87" s="13">
        <f>IF('Données projet'!$A$62&gt;35,AI86+AH87-AQ86,IF(A87&lt;'Données projet'!$A$62,$AF$205^A87,IF(A87='Données projet'!$A$62,'Données projet'!$B$62,AI86+AH87-AQ86)))</f>
        <v>284.00000000000006</v>
      </c>
      <c r="AJ87" s="13">
        <f>AI87*VLOOKUP('Données projet'!$B$10,Paramètres!$A$1:$I$89,3,0)*VLOOKUP('Données projet'!$B$10,Paramètres!$A$1:$I$89,5,0)</f>
        <v>248.10240000000007</v>
      </c>
      <c r="AK87" s="13">
        <f t="shared" si="89"/>
        <v>60.179418356999982</v>
      </c>
      <c r="AL87" s="20">
        <f t="shared" si="58"/>
        <v>536.92416697177521</v>
      </c>
      <c r="AM87" s="59">
        <f t="shared" si="59"/>
        <v>809.18099749632552</v>
      </c>
      <c r="AN87" s="59">
        <f ca="1">AVERAGE(OFFSET($AM$3,0,0,'Données projet'!$E$10+1,1))-AVERAGE(OFFSET($H$3,0,0,'Données projet'!$E$10+1,1))</f>
        <v>507.48930524664888</v>
      </c>
      <c r="AO87" s="59">
        <f t="shared" si="90"/>
        <v>88.371592365533019</v>
      </c>
      <c r="AP87" s="15">
        <f>IF(ISNA(VLOOKUP(A87,'Données projet'!$A$61:$I$81,3,0)),0,VLOOKUP(A87,'Données projet'!$A$61:$I$81,3,0))</f>
        <v>10</v>
      </c>
      <c r="AQ87" s="15">
        <f>IF(ISNA(VLOOKUP(A87,'Données projet'!$A$61:$I$81,4,0)),0,VLOOKUP(A87,'Données projet'!$A$61:$I$81,4,0))</f>
        <v>19</v>
      </c>
      <c r="AR87" s="16">
        <f>IF(ISNA(VLOOKUP(A87,'Données projet'!$A$61:$I$81,5,0)),0%,VLOOKUP(A87,'Données projet'!$A$61:$I$81,5,0)*VLOOKUP('Données projet'!$B$10,Paramètres!$A$1:$I$89,7,0))</f>
        <v>0.16125</v>
      </c>
      <c r="AS87" s="16">
        <f>IF(ISNA(VLOOKUP(A87,'Données projet'!$A$61:$I$81,6,0)),0%,VLOOKUP(A87,'Données projet'!$A$61:$I$81,6,0)*VLOOKUP('Données projet'!$B$10,Paramètres!$A$1:$I$89,7,0))</f>
        <v>6.7187499999999997E-2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4.6667768319399165</v>
      </c>
      <c r="AV87" s="21">
        <f>EXP(-LN(2)/25)*AV86+(1-EXP(-LN(2)/25))/(LN(2)/25)*Calculateur!AQ87*Calculateur!AS87*VLOOKUP('Données projet'!$B$10,Paramètres!$A$1:$I$89,3,0)*0.475*44/12</f>
        <v>8.4277027816567411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13.094479613596658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245</v>
      </c>
      <c r="BB87" s="12">
        <f>VLOOKUP(A87,'Données projet'!$A$87:$I$107,9,0)</f>
        <v>6.333333333333333</v>
      </c>
      <c r="BC87" s="12">
        <f t="array" ref="BC87">INDEX(BB:BB,MIN(IF(ISNUMBER(BB87:BB283),ROW(BB87:BB283),"")))</f>
        <v>6.333333333333333</v>
      </c>
      <c r="BD87" s="12">
        <f>IF('Données projet'!$A$88&gt;35,BD86+BC87-BL86,IF(A87&lt;'Données projet'!$A$88,$BA$205^A87,IF(A87='Données projet'!$A$88,'Données projet'!$B$88,BD86+BC87-BL86)))</f>
        <v>245.00000000000009</v>
      </c>
      <c r="BE87" s="13">
        <f>BD87*VLOOKUP('Données projet'!$B$11,Paramètres!$A$1:$I$89,3,0)*VLOOKUP('Données projet'!$B$11,Paramètres!$A$1:$I$89,5,0)</f>
        <v>191.10000000000008</v>
      </c>
      <c r="BF87" s="13">
        <f t="shared" si="91"/>
        <v>47.783065465490942</v>
      </c>
      <c r="BG87" s="20">
        <f t="shared" si="61"/>
        <v>416.05467235239684</v>
      </c>
      <c r="BH87" s="59">
        <f t="shared" si="62"/>
        <v>688.31150287694709</v>
      </c>
      <c r="BI87" s="59">
        <f ca="1">AVERAGE(OFFSET($BH$3,0,0,'Données projet'!$E$11+1,1))-AVERAGE(OFFSET($H$3,0,0,'Données projet'!$E$11+1,1))</f>
        <v>406.57577648063943</v>
      </c>
      <c r="BJ87" s="59">
        <f t="shared" si="92"/>
        <v>76.079834371563976</v>
      </c>
      <c r="BK87" s="15">
        <f>IF(ISNA(VLOOKUP(A87,'Données projet'!$A$87:$I$107,3,0)),0,VLOOKUP(A87,'Données projet'!$A$87:$I$107,3,0))</f>
        <v>10</v>
      </c>
      <c r="BL87" s="15">
        <f>IF(ISNA(VLOOKUP(A87,'Données projet'!$A$87:$I$107,4,0)),0,VLOOKUP(A87,'Données projet'!$A$87:$I$107,4,0))</f>
        <v>17</v>
      </c>
      <c r="BM87" s="16">
        <f>IF(ISNA(VLOOKUP(A87,'Données projet'!$A$87:$I$107,5,0)),0%,VLOOKUP(A87,'Données projet'!$A$87:$I$107,5,0)*VLOOKUP('Données projet'!$B$11,Paramètres!$A$1:$I$89,7,0))</f>
        <v>0.16125</v>
      </c>
      <c r="BN87" s="16">
        <f>IF(ISNA(VLOOKUP(A87,'Données projet'!$A$87:$I$107,6,0)),0%,VLOOKUP(A87,'Données projet'!$A$87:$I$107,6,0)*VLOOKUP('Données projet'!$B$11,Paramètres!$A$1:$I$89,7,0))</f>
        <v>6.7187499999999997E-2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3.7460614998839956</v>
      </c>
      <c r="BQ87" s="21">
        <f>EXP(-LN(2)/25)*BQ86+(1-EXP(-LN(2)/25))/(LN(2)/25)*Calculateur!BL87*Calculateur!BN87*VLOOKUP('Données projet'!$B$11,Paramètres!$A$1:$I$89,3,0)*0.475*44/12</f>
        <v>6.7452764830986069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10.491337982982603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6.166666666666667</v>
      </c>
      <c r="N88" s="13">
        <f>IF('Données projet'!$A$36&gt;35,N87+M88-V87,IF(A88&lt;'Données projet'!$A$36,$K$205^A88,IF(A88='Données projet'!$A$36,'Données projet'!$B$36,N87+M88-V87)))</f>
        <v>234.16666666666674</v>
      </c>
      <c r="O88" s="13">
        <f>N88*VLOOKUP('Données projet'!$B$9,Paramètres!$A$1:$I$89,3,0)*VLOOKUP('Données projet'!$B$9,Paramètres!$A$1:$I$89,5,0)</f>
        <v>211.87400000000005</v>
      </c>
      <c r="P88" s="13">
        <f t="shared" si="87"/>
        <v>52.344889861796688</v>
      </c>
      <c r="Q88" s="20">
        <f t="shared" si="54"/>
        <v>460.18123317596269</v>
      </c>
      <c r="R88" s="59">
        <f t="shared" si="55"/>
        <v>732.80369390424426</v>
      </c>
      <c r="S88" s="59">
        <f ca="1">AVERAGE(OFFSET($R$3,0,0,'Données projet'!$E$9+1,1))-AVERAGE(OFFSET($H$3,0,0,'Données projet'!$E$9+1,1))</f>
        <v>458.52035423392317</v>
      </c>
      <c r="T88" s="59">
        <f t="shared" si="88"/>
        <v>79.222215389119214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4.2602200817420801</v>
      </c>
      <c r="AA88" s="21">
        <f>EXP(-LN(2)/25)*AA87+(1-EXP(-LN(2)/25))/(LN(2)/25)*Calculateur!V88*Calculateur!X88*VLOOKUP('Données projet'!$B$9,Paramètres!$A$1:$I$89,3,0)*0.475*44/12</f>
        <v>7.6105587898215363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11.870778871563616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</v>
      </c>
      <c r="AI88" s="13">
        <f>IF('Données projet'!$A$62&gt;35,AI87+AH88-AQ87,IF(A88&lt;'Données projet'!$A$62,$AF$205^A88,IF(A88='Données projet'!$A$62,'Données projet'!$B$62,AI87+AH88-AQ87)))</f>
        <v>272.00000000000006</v>
      </c>
      <c r="AJ88" s="13">
        <f>AI88*VLOOKUP('Données projet'!$B$10,Paramètres!$A$1:$I$89,3,0)*VLOOKUP('Données projet'!$B$10,Paramètres!$A$1:$I$89,5,0)</f>
        <v>237.61920000000009</v>
      </c>
      <c r="AK88" s="13">
        <f t="shared" si="89"/>
        <v>57.926992927794117</v>
      </c>
      <c r="AL88" s="20">
        <f t="shared" si="58"/>
        <v>514.74295268257492</v>
      </c>
      <c r="AM88" s="59">
        <f t="shared" si="59"/>
        <v>787.36541341085649</v>
      </c>
      <c r="AN88" s="59">
        <f ca="1">AVERAGE(OFFSET($AM$3,0,0,'Données projet'!$E$10+1,1))-AVERAGE(OFFSET($H$3,0,0,'Données projet'!$E$10+1,1))</f>
        <v>507.48930524664888</v>
      </c>
      <c r="AO88" s="59">
        <f t="shared" si="90"/>
        <v>88.371592365533019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4.5752641847183781</v>
      </c>
      <c r="AV88" s="21">
        <f>EXP(-LN(2)/25)*AV87+(1-EXP(-LN(2)/25))/(LN(2)/25)*Calculateur!AQ88*Calculateur!AS88*VLOOKUP('Données projet'!$B$10,Paramètres!$A$1:$I$89,3,0)*0.475*44/12</f>
        <v>8.1972468058987094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12.772510990617088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6.166666666666667</v>
      </c>
      <c r="BD88" s="12">
        <f>IF('Données projet'!$A$88&gt;35,BD87+BC88-BL87,IF(A88&lt;'Données projet'!$A$88,$BA$205^A88,IF(A88='Données projet'!$A$88,'Données projet'!$B$88,BD87+BC88-BL87)))</f>
        <v>234.16666666666674</v>
      </c>
      <c r="BE88" s="13">
        <f>BD88*VLOOKUP('Données projet'!$B$11,Paramètres!$A$1:$I$89,3,0)*VLOOKUP('Données projet'!$B$11,Paramètres!$A$1:$I$89,5,0)</f>
        <v>182.65000000000006</v>
      </c>
      <c r="BF88" s="13">
        <f t="shared" si="91"/>
        <v>45.911259920958884</v>
      </c>
      <c r="BG88" s="20">
        <f t="shared" si="61"/>
        <v>398.07752769567014</v>
      </c>
      <c r="BH88" s="59">
        <f t="shared" si="62"/>
        <v>670.69998842395171</v>
      </c>
      <c r="BI88" s="59">
        <f ca="1">AVERAGE(OFFSET($BH$3,0,0,'Données projet'!$E$11+1,1))-AVERAGE(OFFSET($H$3,0,0,'Données projet'!$E$11+1,1))</f>
        <v>406.57577648063943</v>
      </c>
      <c r="BJ88" s="59">
        <f t="shared" si="92"/>
        <v>76.079834371563976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3.6726035187431729</v>
      </c>
      <c r="BQ88" s="21">
        <f>EXP(-LN(2)/25)*BQ87+(1-EXP(-LN(2)/25))/(LN(2)/25)*Calculateur!BL88*Calculateur!BN88*VLOOKUP('Données projet'!$B$11,Paramètres!$A$1:$I$89,3,0)*0.475*44/12</f>
        <v>6.5608265429496022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10.233430061692776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6.166666666666667</v>
      </c>
      <c r="N89" s="13">
        <f>IF('Données projet'!$A$36&gt;35,N88+M89-V88,IF(A89&lt;'Données projet'!$A$36,$K$205^A89,IF(A89='Données projet'!$A$36,'Données projet'!$B$36,N88+M89-V88)))</f>
        <v>240.3333333333334</v>
      </c>
      <c r="O89" s="13">
        <f>N89*VLOOKUP('Données projet'!$B$9,Paramètres!$A$1:$I$89,3,0)*VLOOKUP('Données projet'!$B$9,Paramètres!$A$1:$I$89,5,0)</f>
        <v>217.45360000000008</v>
      </c>
      <c r="P89" s="13">
        <f t="shared" si="87"/>
        <v>53.56106382256376</v>
      </c>
      <c r="Q89" s="20">
        <f t="shared" si="54"/>
        <v>472.01720615763202</v>
      </c>
      <c r="R89" s="59">
        <f t="shared" si="55"/>
        <v>744.99895422303666</v>
      </c>
      <c r="S89" s="59">
        <f ca="1">AVERAGE(OFFSET($R$3,0,0,'Données projet'!$E$9+1,1))-AVERAGE(OFFSET($H$3,0,0,'Données projet'!$E$9+1,1))</f>
        <v>458.52035423392317</v>
      </c>
      <c r="T89" s="59">
        <f t="shared" si="88"/>
        <v>79.222215389119214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4.1766797644167895</v>
      </c>
      <c r="AA89" s="21">
        <f>EXP(-LN(2)/25)*AA88+(1-EXP(-LN(2)/25))/(LN(2)/25)*Calculateur!V89*Calculateur!X89*VLOOKUP('Données projet'!$B$9,Paramètres!$A$1:$I$89,3,0)*0.475*44/12</f>
        <v>7.4024476594919735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11.579127423908762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</v>
      </c>
      <c r="AI89" s="13">
        <f>IF('Données projet'!$A$62&gt;35,AI88+AH89-AQ88,IF(A89&lt;'Données projet'!$A$62,$AF$205^A89,IF(A89='Données projet'!$A$62,'Données projet'!$B$62,AI88+AH89-AQ88)))</f>
        <v>279.00000000000006</v>
      </c>
      <c r="AJ89" s="13">
        <f>AI89*VLOOKUP('Données projet'!$B$10,Paramètres!$A$1:$I$89,3,0)*VLOOKUP('Données projet'!$B$10,Paramètres!$A$1:$I$89,5,0)</f>
        <v>243.73440000000008</v>
      </c>
      <c r="AK89" s="13">
        <f t="shared" si="89"/>
        <v>59.242281392848817</v>
      </c>
      <c r="AL89" s="20">
        <f t="shared" si="58"/>
        <v>527.68438675921175</v>
      </c>
      <c r="AM89" s="59">
        <f t="shared" si="59"/>
        <v>800.66613482461639</v>
      </c>
      <c r="AN89" s="59">
        <f ca="1">AVERAGE(OFFSET($AM$3,0,0,'Données projet'!$E$10+1,1))-AVERAGE(OFFSET($H$3,0,0,'Données projet'!$E$10+1,1))</f>
        <v>507.48930524664888</v>
      </c>
      <c r="AO89" s="59">
        <f t="shared" si="90"/>
        <v>88.371592365533019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4.4855460446916506</v>
      </c>
      <c r="AV89" s="21">
        <f>EXP(-LN(2)/25)*AV88+(1-EXP(-LN(2)/25))/(LN(2)/25)*Calculateur!AQ89*Calculateur!AS89*VLOOKUP('Données projet'!$B$10,Paramètres!$A$1:$I$89,3,0)*0.475*44/12</f>
        <v>7.9730926609169348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12.458638705608585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6.166666666666667</v>
      </c>
      <c r="BD89" s="12">
        <f>IF('Données projet'!$A$88&gt;35,BD88+BC89-BL88,IF(A89&lt;'Données projet'!$A$88,$BA$205^A89,IF(A89='Données projet'!$A$88,'Données projet'!$B$88,BD88+BC89-BL88)))</f>
        <v>240.3333333333334</v>
      </c>
      <c r="BE89" s="13">
        <f>BD89*VLOOKUP('Données projet'!$B$11,Paramètres!$A$1:$I$89,3,0)*VLOOKUP('Données projet'!$B$11,Paramètres!$A$1:$I$89,5,0)</f>
        <v>187.46000000000006</v>
      </c>
      <c r="BF89" s="13">
        <f t="shared" si="91"/>
        <v>46.97795580988516</v>
      </c>
      <c r="BG89" s="20">
        <f t="shared" si="61"/>
        <v>408.31277303555015</v>
      </c>
      <c r="BH89" s="59">
        <f t="shared" si="62"/>
        <v>681.29452110095485</v>
      </c>
      <c r="BI89" s="59">
        <f ca="1">AVERAGE(OFFSET($BH$3,0,0,'Données projet'!$E$11+1,1))-AVERAGE(OFFSET($H$3,0,0,'Données projet'!$E$11+1,1))</f>
        <v>406.57577648063943</v>
      </c>
      <c r="BJ89" s="59">
        <f t="shared" si="92"/>
        <v>76.079834371563976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3.6005860038075777</v>
      </c>
      <c r="BQ89" s="21">
        <f>EXP(-LN(2)/25)*BQ88+(1-EXP(-LN(2)/25))/(LN(2)/25)*Calculateur!BL89*Calculateur!BN89*VLOOKUP('Données projet'!$B$11,Paramètres!$A$1:$I$89,3,0)*0.475*44/12</f>
        <v>6.3814203961137723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9.9820063999213495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6.166666666666667</v>
      </c>
      <c r="N90" s="13">
        <f>IF('Données projet'!$A$36&gt;35,N89+M90-V89,IF(A90&lt;'Données projet'!$A$36,$K$205^A90,IF(A90='Données projet'!$A$36,'Données projet'!$B$36,N89+M90-V89)))</f>
        <v>246.50000000000006</v>
      </c>
      <c r="O90" s="13">
        <f>N90*VLOOKUP('Données projet'!$B$9,Paramètres!$A$1:$I$89,3,0)*VLOOKUP('Données projet'!$B$9,Paramètres!$A$1:$I$89,5,0)</f>
        <v>223.03320000000005</v>
      </c>
      <c r="P90" s="13">
        <f t="shared" si="87"/>
        <v>54.773610452898772</v>
      </c>
      <c r="Q90" s="20">
        <f t="shared" si="54"/>
        <v>483.84686153879875</v>
      </c>
      <c r="R90" s="59">
        <f t="shared" si="55"/>
        <v>757.18166410927358</v>
      </c>
      <c r="S90" s="59">
        <f ca="1">AVERAGE(OFFSET($R$3,0,0,'Données projet'!$E$9+1,1))-AVERAGE(OFFSET($H$3,0,0,'Données projet'!$E$9+1,1))</f>
        <v>458.52035423392317</v>
      </c>
      <c r="T90" s="59">
        <f t="shared" si="88"/>
        <v>79.222215389119214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4.0947776217596852</v>
      </c>
      <c r="AA90" s="21">
        <f>EXP(-LN(2)/25)*AA89+(1-EXP(-LN(2)/25))/(LN(2)/25)*Calculateur!V90*Calculateur!X90*VLOOKUP('Données projet'!$B$9,Paramètres!$A$1:$I$89,3,0)*0.475*44/12</f>
        <v>7.200027338965362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11.294804960725047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</v>
      </c>
      <c r="AI90" s="13">
        <f>IF('Données projet'!$A$62&gt;35,AI89+AH90-AQ89,IF(A90&lt;'Données projet'!$A$62,$AF$205^A90,IF(A90='Données projet'!$A$62,'Données projet'!$B$62,AI89+AH90-AQ89)))</f>
        <v>286.00000000000006</v>
      </c>
      <c r="AJ90" s="13">
        <f>AI90*VLOOKUP('Données projet'!$B$10,Paramètres!$A$1:$I$89,3,0)*VLOOKUP('Données projet'!$B$10,Paramètres!$A$1:$I$89,5,0)</f>
        <v>249.84960000000009</v>
      </c>
      <c r="AK90" s="13">
        <f t="shared" si="89"/>
        <v>60.553733828081292</v>
      </c>
      <c r="AL90" s="20">
        <f t="shared" si="58"/>
        <v>540.61913975057507</v>
      </c>
      <c r="AM90" s="59">
        <f t="shared" si="59"/>
        <v>813.95394232104991</v>
      </c>
      <c r="AN90" s="59">
        <f ca="1">AVERAGE(OFFSET($AM$3,0,0,'Données projet'!$E$10+1,1))-AVERAGE(OFFSET($H$3,0,0,'Données projet'!$E$10+1,1))</f>
        <v>507.48930524664888</v>
      </c>
      <c r="AO90" s="59">
        <f t="shared" si="90"/>
        <v>88.371592365533019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4.3975872226681858</v>
      </c>
      <c r="AV90" s="21">
        <f>EXP(-LN(2)/25)*AV89+(1-EXP(-LN(2)/25))/(LN(2)/25)*Calculateur!AQ90*Calculateur!AS90*VLOOKUP('Données projet'!$B$10,Paramètres!$A$1:$I$89,3,0)*0.475*44/12</f>
        <v>7.7550680228174409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12.152655245485626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6.166666666666667</v>
      </c>
      <c r="BD90" s="12">
        <f>IF('Données projet'!$A$88&gt;35,BD89+BC90-BL89,IF(A90&lt;'Données projet'!$A$88,$BA$205^A90,IF(A90='Données projet'!$A$88,'Données projet'!$B$88,BD89+BC90-BL89)))</f>
        <v>246.50000000000006</v>
      </c>
      <c r="BE90" s="13">
        <f>BD90*VLOOKUP('Données projet'!$B$11,Paramètres!$A$1:$I$89,3,0)*VLOOKUP('Données projet'!$B$11,Paramètres!$A$1:$I$89,5,0)</f>
        <v>192.27000000000004</v>
      </c>
      <c r="BF90" s="13">
        <f t="shared" si="91"/>
        <v>48.041470197986364</v>
      </c>
      <c r="BG90" s="20">
        <f t="shared" si="61"/>
        <v>418.54247726149293</v>
      </c>
      <c r="BH90" s="59">
        <f t="shared" si="62"/>
        <v>691.87727983196783</v>
      </c>
      <c r="BI90" s="59">
        <f ca="1">AVERAGE(OFFSET($BH$3,0,0,'Données projet'!$E$11+1,1))-AVERAGE(OFFSET($H$3,0,0,'Données projet'!$E$11+1,1))</f>
        <v>406.57577648063943</v>
      </c>
      <c r="BJ90" s="59">
        <f t="shared" si="92"/>
        <v>76.079834371563976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3.5299807084135226</v>
      </c>
      <c r="BQ90" s="21">
        <f>EXP(-LN(2)/25)*BQ89+(1-EXP(-LN(2)/25))/(LN(2)/25)*Calculateur!BL90*Calculateur!BN90*VLOOKUP('Données projet'!$B$11,Paramètres!$A$1:$I$89,3,0)*0.475*44/12</f>
        <v>6.2069201197977275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9.736900828211251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6.166666666666667</v>
      </c>
      <c r="N91" s="13">
        <f>IF('Données projet'!$A$36&gt;35,N90+M91-V90,IF(A91&lt;'Données projet'!$A$36,$K$205^A91,IF(A91='Données projet'!$A$36,'Données projet'!$B$36,N90+M91-V90)))</f>
        <v>252.66666666666671</v>
      </c>
      <c r="O91" s="13">
        <f>N91*VLOOKUP('Données projet'!$B$9,Paramètres!$A$1:$I$89,3,0)*VLOOKUP('Données projet'!$B$9,Paramètres!$A$1:$I$89,5,0)</f>
        <v>228.61280000000002</v>
      </c>
      <c r="P91" s="13">
        <f t="shared" si="87"/>
        <v>55.982630934037324</v>
      </c>
      <c r="Q91" s="20">
        <f t="shared" si="54"/>
        <v>495.67037554344824</v>
      </c>
      <c r="R91" s="59">
        <f t="shared" si="55"/>
        <v>769.35210791264194</v>
      </c>
      <c r="S91" s="59">
        <f ca="1">AVERAGE(OFFSET($R$3,0,0,'Données projet'!$E$9+1,1))-AVERAGE(OFFSET($H$3,0,0,'Données projet'!$E$9+1,1))</f>
        <v>458.52035423392317</v>
      </c>
      <c r="T91" s="59">
        <f t="shared" si="88"/>
        <v>79.222215389119214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4.014481530164713</v>
      </c>
      <c r="AA91" s="21">
        <f>EXP(-LN(2)/25)*AA90+(1-EXP(-LN(2)/25))/(LN(2)/25)*Calculateur!V91*Calculateur!X91*VLOOKUP('Données projet'!$B$9,Paramètres!$A$1:$I$89,3,0)*0.475*44/12</f>
        <v>7.0031422127483722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11.017623742913084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</v>
      </c>
      <c r="AI91" s="13">
        <f>IF('Données projet'!$A$62&gt;35,AI90+AH91-AQ90,IF(A91&lt;'Données projet'!$A$62,$AF$205^A91,IF(A91='Données projet'!$A$62,'Données projet'!$B$62,AI90+AH91-AQ90)))</f>
        <v>293.00000000000006</v>
      </c>
      <c r="AJ91" s="13">
        <f>AI91*VLOOKUP('Données projet'!$B$10,Paramètres!$A$1:$I$89,3,0)*VLOOKUP('Données projet'!$B$10,Paramètres!$A$1:$I$89,5,0)</f>
        <v>255.96480000000008</v>
      </c>
      <c r="AK91" s="13">
        <f t="shared" si="89"/>
        <v>61.861454922966502</v>
      </c>
      <c r="AL91" s="20">
        <f t="shared" si="58"/>
        <v>553.54739399083348</v>
      </c>
      <c r="AM91" s="59">
        <f t="shared" si="59"/>
        <v>827.22912636002718</v>
      </c>
      <c r="AN91" s="59">
        <f ca="1">AVERAGE(OFFSET($AM$3,0,0,'Données projet'!$E$10+1,1))-AVERAGE(OFFSET($H$3,0,0,'Données projet'!$E$10+1,1))</f>
        <v>507.48930524664888</v>
      </c>
      <c r="AO91" s="59">
        <f t="shared" si="90"/>
        <v>88.371592365533019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4.3113532194950173</v>
      </c>
      <c r="AV91" s="21">
        <f>EXP(-LN(2)/25)*AV90+(1-EXP(-LN(2)/25))/(LN(2)/25)*Calculateur!AQ91*Calculateur!AS91*VLOOKUP('Données projet'!$B$10,Paramètres!$A$1:$I$89,3,0)*0.475*44/12</f>
        <v>7.5430052799121947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11.854358499407212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6.166666666666667</v>
      </c>
      <c r="BD91" s="12">
        <f>IF('Données projet'!$A$88&gt;35,BD90+BC91-BL90,IF(A91&lt;'Données projet'!$A$88,$BA$205^A91,IF(A91='Données projet'!$A$88,'Données projet'!$B$88,BD90+BC91-BL90)))</f>
        <v>252.66666666666671</v>
      </c>
      <c r="BE91" s="13">
        <f>BD91*VLOOKUP('Données projet'!$B$11,Paramètres!$A$1:$I$89,3,0)*VLOOKUP('Données projet'!$B$11,Paramètres!$A$1:$I$89,5,0)</f>
        <v>197.08000000000004</v>
      </c>
      <c r="BF91" s="13">
        <f t="shared" si="91"/>
        <v>49.101891830467942</v>
      </c>
      <c r="BG91" s="20">
        <f t="shared" si="61"/>
        <v>428.76679493806506</v>
      </c>
      <c r="BH91" s="59">
        <f t="shared" si="62"/>
        <v>702.4485273072587</v>
      </c>
      <c r="BI91" s="59">
        <f ca="1">AVERAGE(OFFSET($BH$3,0,0,'Données projet'!$E$11+1,1))-AVERAGE(OFFSET($H$3,0,0,'Données projet'!$E$11+1,1))</f>
        <v>406.57577648063943</v>
      </c>
      <c r="BJ91" s="59">
        <f t="shared" si="92"/>
        <v>76.079834371563976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3.4607599397971671</v>
      </c>
      <c r="BQ91" s="21">
        <f>EXP(-LN(2)/25)*BQ90+(1-EXP(-LN(2)/25))/(LN(2)/25)*Calculateur!BL91*Calculateur!BN91*VLOOKUP('Données projet'!$B$11,Paramètres!$A$1:$I$89,3,0)*0.475*44/12</f>
        <v>6.0371915627141153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9.4979515025112828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6.166666666666667</v>
      </c>
      <c r="N92" s="13">
        <f>IF('Données projet'!$A$36&gt;35,N91+M92-V91,IF(A92&lt;'Données projet'!$A$36,$K$205^A92,IF(A92='Données projet'!$A$36,'Données projet'!$B$36,N91+M92-V91)))</f>
        <v>258.83333333333337</v>
      </c>
      <c r="O92" s="13">
        <f>N92*VLOOKUP('Données projet'!$B$9,Paramètres!$A$1:$I$89,3,0)*VLOOKUP('Données projet'!$B$9,Paramètres!$A$1:$I$89,5,0)</f>
        <v>234.19240000000002</v>
      </c>
      <c r="P92" s="13">
        <f t="shared" si="87"/>
        <v>57.188221226698964</v>
      </c>
      <c r="Q92" s="20">
        <f t="shared" si="54"/>
        <v>507.48791530316731</v>
      </c>
      <c r="R92" s="59">
        <f t="shared" si="55"/>
        <v>781.5105590146909</v>
      </c>
      <c r="S92" s="59">
        <f ca="1">AVERAGE(OFFSET($R$3,0,0,'Données projet'!$E$9+1,1))-AVERAGE(OFFSET($H$3,0,0,'Données projet'!$E$9+1,1))</f>
        <v>458.52035423392317</v>
      </c>
      <c r="T92" s="59">
        <f t="shared" si="88"/>
        <v>79.222215389119214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3.9357599959501379</v>
      </c>
      <c r="AA92" s="21">
        <f>EXP(-LN(2)/25)*AA91+(1-EXP(-LN(2)/25))/(LN(2)/25)*Calculateur!V92*Calculateur!X92*VLOOKUP('Données projet'!$B$9,Paramètres!$A$1:$I$89,3,0)*0.475*44/12</f>
        <v>6.8116409206615245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10.747400916611662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</v>
      </c>
      <c r="AI92" s="13">
        <f>IF('Données projet'!$A$62&gt;35,AI91+AH92-AQ91,IF(A92&lt;'Données projet'!$A$62,$AF$205^A92,IF(A92='Données projet'!$A$62,'Données projet'!$B$62,AI91+AH92-AQ91)))</f>
        <v>300.00000000000006</v>
      </c>
      <c r="AJ92" s="13">
        <f>AI92*VLOOKUP('Données projet'!$B$10,Paramètres!$A$1:$I$89,3,0)*VLOOKUP('Données projet'!$B$10,Paramètres!$A$1:$I$89,5,0)</f>
        <v>262.0800000000001</v>
      </c>
      <c r="AK92" s="13">
        <f t="shared" si="89"/>
        <v>63.165544079460766</v>
      </c>
      <c r="AL92" s="20">
        <f t="shared" si="58"/>
        <v>566.46932260506094</v>
      </c>
      <c r="AM92" s="59">
        <f t="shared" si="59"/>
        <v>840.49196631658447</v>
      </c>
      <c r="AN92" s="59">
        <f ca="1">AVERAGE(OFFSET($AM$3,0,0,'Données projet'!$E$10+1,1))-AVERAGE(OFFSET($H$3,0,0,'Données projet'!$E$10+1,1))</f>
        <v>507.48930524664888</v>
      </c>
      <c r="AO92" s="59">
        <f t="shared" si="90"/>
        <v>88.371592365533019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4.2268102125265257</v>
      </c>
      <c r="AV92" s="21">
        <f>EXP(-LN(2)/25)*AV91+(1-EXP(-LN(2)/25))/(LN(2)/25)*Calculateur!AQ92*Calculateur!AS92*VLOOKUP('Données projet'!$B$10,Paramètres!$A$1:$I$89,3,0)*0.475*44/12</f>
        <v>7.3367414038635879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11.563551616390114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6.166666666666667</v>
      </c>
      <c r="BD92" s="12">
        <f>IF('Données projet'!$A$88&gt;35,BD91+BC92-BL91,IF(A92&lt;'Données projet'!$A$88,$BA$205^A92,IF(A92='Données projet'!$A$88,'Données projet'!$B$88,BD91+BC92-BL91)))</f>
        <v>258.83333333333337</v>
      </c>
      <c r="BE92" s="13">
        <f>BD92*VLOOKUP('Données projet'!$B$11,Paramètres!$A$1:$I$89,3,0)*VLOOKUP('Données projet'!$B$11,Paramètres!$A$1:$I$89,5,0)</f>
        <v>201.89000000000004</v>
      </c>
      <c r="BF92" s="13">
        <f t="shared" si="91"/>
        <v>50.159304873664922</v>
      </c>
      <c r="BG92" s="20">
        <f t="shared" si="61"/>
        <v>438.98587265496644</v>
      </c>
      <c r="BH92" s="59">
        <f t="shared" si="62"/>
        <v>713.00851636649008</v>
      </c>
      <c r="BI92" s="59">
        <f ca="1">AVERAGE(OFFSET($BH$3,0,0,'Données projet'!$E$11+1,1))-AVERAGE(OFFSET($H$3,0,0,'Données projet'!$E$11+1,1))</f>
        <v>406.57577648063943</v>
      </c>
      <c r="BJ92" s="59">
        <f t="shared" si="92"/>
        <v>76.079834371563976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3.3928965482328781</v>
      </c>
      <c r="BQ92" s="21">
        <f>EXP(-LN(2)/25)*BQ91+(1-EXP(-LN(2)/25))/(LN(2)/25)*Calculateur!BL92*Calculateur!BN92*VLOOKUP('Données projet'!$B$11,Paramètres!$A$1:$I$89,3,0)*0.475*44/12</f>
        <v>5.8721042419495921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9.2650007901824694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265</v>
      </c>
      <c r="L93" s="12">
        <f>VLOOKUP(A93,'Données projet'!$A$35:$I$55,9,0)</f>
        <v>6.166666666666667</v>
      </c>
      <c r="M93" s="12">
        <f t="array" ref="M93">INDEX(L:L,MIN(IF(ISNUMBER(L93:L289),ROW(L93:L289),"")))</f>
        <v>6.166666666666667</v>
      </c>
      <c r="N93" s="13">
        <f>IF('Données projet'!$A$36&gt;35,N92+M93-V92,IF(A93&lt;'Données projet'!$A$36,$K$205^A93,IF(A93='Données projet'!$A$36,'Données projet'!$B$36,N92+M93-V92)))</f>
        <v>265.00000000000006</v>
      </c>
      <c r="O93" s="13">
        <f>N93*VLOOKUP('Données projet'!$B$9,Paramètres!$A$1:$I$89,3,0)*VLOOKUP('Données projet'!$B$9,Paramètres!$A$1:$I$89,5,0)</f>
        <v>239.77200000000005</v>
      </c>
      <c r="P93" s="13">
        <f t="shared" si="87"/>
        <v>58.390472458309681</v>
      </c>
      <c r="Q93" s="20">
        <f t="shared" si="54"/>
        <v>519.29963953155595</v>
      </c>
      <c r="R93" s="59">
        <f t="shared" si="55"/>
        <v>793.65728053578368</v>
      </c>
      <c r="S93" s="59">
        <f ca="1">AVERAGE(OFFSET($R$3,0,0,'Données projet'!$E$9+1,1))-AVERAGE(OFFSET($H$3,0,0,'Données projet'!$E$9+1,1))</f>
        <v>458.52035423392317</v>
      </c>
      <c r="T93" s="59">
        <f t="shared" si="88"/>
        <v>79.222215389119214</v>
      </c>
      <c r="U93" s="15">
        <f>IF(ISNA(VLOOKUP(A93,'Données projet'!$A$35:$I$55,3,0)),0,VLOOKUP(A93,'Données projet'!$A$35:$I$55,3,0))</f>
        <v>11</v>
      </c>
      <c r="V93" s="15">
        <f>IF(ISNA(VLOOKUP(A93,'Données projet'!$A$35:$I$55,4,0)),0,VLOOKUP(A93,'Données projet'!$A$35:$I$55,4,0))</f>
        <v>19</v>
      </c>
      <c r="W93" s="16">
        <f>IF(ISNA(VLOOKUP(A93,'Données projet'!$A$35:$I$55,5,0)),0%,VLOOKUP(A93,'Données projet'!$A$35:$I$55,5,0)*VLOOKUP('Données projet'!$B$9,Paramètres!$A$1:$I$89,7,0))</f>
        <v>0.25800000000000001</v>
      </c>
      <c r="X93" s="16">
        <f>IF(ISNA(VLOOKUP(A93,'Données projet'!$A$35:$I$55,6,0)),0%,VLOOKUP(A93,'Données projet'!$A$35:$I$55,6,0)*VLOOKUP('Données projet'!$B$9,Paramètres!$A$1:$I$89,7,0))</f>
        <v>4.299999999999999E-2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8.7617076392718438</v>
      </c>
      <c r="AA93" s="21">
        <f>EXP(-LN(2)/25)*AA92+(1-EXP(-LN(2)/25))/(LN(2)/25)*Calculateur!V93*Calculateur!X93*VLOOKUP('Données projet'!$B$9,Paramètres!$A$1:$I$89,3,0)*0.475*44/12</f>
        <v>7.4393462453023478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16.201053884574193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307</v>
      </c>
      <c r="AG93" s="12">
        <f>VLOOKUP(A93,'Données projet'!$A$61:$I$81,9,0)</f>
        <v>7</v>
      </c>
      <c r="AH93" s="12">
        <f t="array" ref="AH93">INDEX(AG:AG,MIN(IF(ISNUMBER(AG93:AG289),ROW(AG93:AG289),"")))</f>
        <v>7</v>
      </c>
      <c r="AI93" s="13">
        <f>IF('Données projet'!$A$62&gt;35,AI92+AH93-AQ92,IF(A93&lt;'Données projet'!$A$62,$AF$205^A93,IF(A93='Données projet'!$A$62,'Données projet'!$B$62,AI92+AH93-AQ92)))</f>
        <v>307.00000000000006</v>
      </c>
      <c r="AJ93" s="13">
        <f>AI93*VLOOKUP('Données projet'!$B$10,Paramètres!$A$1:$I$89,3,0)*VLOOKUP('Données projet'!$B$10,Paramètres!$A$1:$I$89,5,0)</f>
        <v>268.19520000000006</v>
      </c>
      <c r="AK93" s="13">
        <f t="shared" si="89"/>
        <v>64.46609579610768</v>
      </c>
      <c r="AL93" s="20">
        <f t="shared" si="58"/>
        <v>579.38509017822105</v>
      </c>
      <c r="AM93" s="59">
        <f t="shared" si="59"/>
        <v>853.74273118244878</v>
      </c>
      <c r="AN93" s="59">
        <f ca="1">AVERAGE(OFFSET($AM$3,0,0,'Données projet'!$E$10+1,1))-AVERAGE(OFFSET($H$3,0,0,'Données projet'!$E$10+1,1))</f>
        <v>507.48930524664888</v>
      </c>
      <c r="AO93" s="59">
        <f t="shared" si="90"/>
        <v>88.371592365533019</v>
      </c>
      <c r="AP93" s="15">
        <f>IF(ISNA(VLOOKUP(A93,'Données projet'!$A$61:$I$81,3,0)),0,VLOOKUP(A93,'Données projet'!$A$61:$I$81,3,0))</f>
        <v>11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0.25800000000000001</v>
      </c>
      <c r="AS93" s="16">
        <f>IF(ISNA(VLOOKUP(A93,'Données projet'!$A$61:$I$81,6,0)),0%,VLOOKUP(A93,'Données projet'!$A$61:$I$81,6,0)*VLOOKUP('Données projet'!$B$10,Paramètres!$A$1:$I$89,7,0))</f>
        <v>4.299999999999999E-2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9.3762985302065438</v>
      </c>
      <c r="AV93" s="21">
        <f>EXP(-LN(2)/25)*AV92+(1-EXP(-LN(2)/25))/(LN(2)/25)*Calculateur!AQ93*Calculateur!AS93*VLOOKUP('Données projet'!$B$10,Paramètres!$A$1:$I$89,3,0)*0.475*44/12</f>
        <v>8.0047464309750982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17.381044961181644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265</v>
      </c>
      <c r="BB93" s="12">
        <f>VLOOKUP(A93,'Données projet'!$A$87:$I$107,9,0)</f>
        <v>6.166666666666667</v>
      </c>
      <c r="BC93" s="12">
        <f t="array" ref="BC93">INDEX(BB:BB,MIN(IF(ISNUMBER(BB93:BB289),ROW(BB93:BB289),"")))</f>
        <v>6.166666666666667</v>
      </c>
      <c r="BD93" s="12">
        <f>IF('Données projet'!$A$88&gt;35,BD92+BC93-BL92,IF(A93&lt;'Données projet'!$A$88,$BA$205^A93,IF(A93='Données projet'!$A$88,'Données projet'!$B$88,BD92+BC93-BL92)))</f>
        <v>265.00000000000006</v>
      </c>
      <c r="BE93" s="13">
        <f>BD93*VLOOKUP('Données projet'!$B$11,Paramètres!$A$1:$I$89,3,0)*VLOOKUP('Données projet'!$B$11,Paramètres!$A$1:$I$89,5,0)</f>
        <v>206.70000000000005</v>
      </c>
      <c r="BF93" s="13">
        <f t="shared" si="91"/>
        <v>51.213789254671468</v>
      </c>
      <c r="BG93" s="20">
        <f t="shared" si="61"/>
        <v>449.19984961855289</v>
      </c>
      <c r="BH93" s="59">
        <f t="shared" si="62"/>
        <v>723.55749062278051</v>
      </c>
      <c r="BI93" s="59">
        <f ca="1">AVERAGE(OFFSET($BH$3,0,0,'Données projet'!$E$11+1,1))-AVERAGE(OFFSET($H$3,0,0,'Données projet'!$E$11+1,1))</f>
        <v>406.57577648063943</v>
      </c>
      <c r="BJ93" s="59">
        <f t="shared" si="92"/>
        <v>76.079834371563976</v>
      </c>
      <c r="BK93" s="15">
        <f>IF(ISNA(VLOOKUP(A93,'Données projet'!$A$87:$I$107,3,0)),0,VLOOKUP(A93,'Données projet'!$A$87:$I$107,3,0))</f>
        <v>11</v>
      </c>
      <c r="BL93" s="15">
        <f>IF(ISNA(VLOOKUP(A93,'Données projet'!$A$87:$I$107,4,0)),0,VLOOKUP(A93,'Données projet'!$A$87:$I$107,4,0))</f>
        <v>19</v>
      </c>
      <c r="BM93" s="16">
        <f>IF(ISNA(VLOOKUP(A93,'Données projet'!$A$87:$I$107,5,0)),0%,VLOOKUP(A93,'Données projet'!$A$87:$I$107,5,0)*VLOOKUP('Données projet'!$B$11,Paramètres!$A$1:$I$89,7,0))</f>
        <v>0.25800000000000001</v>
      </c>
      <c r="BN93" s="16">
        <f>IF(ISNA(VLOOKUP(A93,'Données projet'!$A$87:$I$107,6,0)),0%,VLOOKUP(A93,'Données projet'!$A$87:$I$107,6,0)*VLOOKUP('Données projet'!$B$11,Paramètres!$A$1:$I$89,7,0))</f>
        <v>4.299999999999999E-2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7.5531962407515909</v>
      </c>
      <c r="BQ93" s="21">
        <f>EXP(-LN(2)/25)*BQ92+(1-EXP(-LN(2)/25))/(LN(2)/25)*Calculateur!BL93*Calculateur!BN93*VLOOKUP('Données projet'!$B$11,Paramètres!$A$1:$I$89,3,0)*0.475*44/12</f>
        <v>6.4132295218123714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13.966425762563961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6.125</v>
      </c>
      <c r="N94" s="13">
        <f>IF('Données projet'!$A$36&gt;35,N93+M94-V93,IF(A94&lt;'Données projet'!$A$36,$K$205^A94,IF(A94='Données projet'!$A$36,'Données projet'!$B$36,N93+M94-V93)))</f>
        <v>252.12500000000006</v>
      </c>
      <c r="O94" s="13">
        <f>N94*VLOOKUP('Données projet'!$B$9,Paramètres!$A$1:$I$89,3,0)*VLOOKUP('Données projet'!$B$9,Paramètres!$A$1:$I$89,5,0)</f>
        <v>228.12270000000004</v>
      </c>
      <c r="P94" s="13">
        <f t="shared" si="87"/>
        <v>55.876571965816396</v>
      </c>
      <c r="Q94" s="20">
        <f t="shared" si="54"/>
        <v>494.63206534046361</v>
      </c>
      <c r="R94" s="59">
        <f t="shared" si="55"/>
        <v>769.31889218330866</v>
      </c>
      <c r="S94" s="59">
        <f ca="1">AVERAGE(OFFSET($R$3,0,0,'Données projet'!$E$9+1,1))-AVERAGE(OFFSET($H$3,0,0,'Données projet'!$E$9+1,1))</f>
        <v>458.52035423392317</v>
      </c>
      <c r="T94" s="59">
        <f t="shared" si="88"/>
        <v>79.222215389119214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8.5898958965796961</v>
      </c>
      <c r="AA94" s="21">
        <f>EXP(-LN(2)/25)*AA93+(1-EXP(-LN(2)/25))/(LN(2)/25)*Calculateur!V94*Calculateur!X94*VLOOKUP('Données projet'!$B$9,Paramètres!$A$1:$I$89,3,0)*0.475*44/12</f>
        <v>7.2359169310063391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15.825812827586034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6.875</v>
      </c>
      <c r="AI94" s="13">
        <f>IF('Données projet'!$A$62&gt;35,AI93+AH94-AQ93,IF(A94&lt;'Données projet'!$A$62,$AF$205^A94,IF(A94='Données projet'!$A$62,'Données projet'!$B$62,AI93+AH94-AQ93)))</f>
        <v>292.87500000000006</v>
      </c>
      <c r="AJ94" s="13">
        <f>AI94*VLOOKUP('Données projet'!$B$10,Paramètres!$A$1:$I$89,3,0)*VLOOKUP('Données projet'!$B$10,Paramètres!$A$1:$I$89,5,0)</f>
        <v>255.85560000000009</v>
      </c>
      <c r="AK94" s="13">
        <f t="shared" si="89"/>
        <v>61.838134897805595</v>
      </c>
      <c r="AL94" s="20">
        <f t="shared" si="58"/>
        <v>553.31658828034494</v>
      </c>
      <c r="AM94" s="59">
        <f t="shared" si="59"/>
        <v>828.00341512319005</v>
      </c>
      <c r="AN94" s="59">
        <f ca="1">AVERAGE(OFFSET($AM$3,0,0,'Données projet'!$E$10+1,1))-AVERAGE(OFFSET($H$3,0,0,'Données projet'!$E$10+1,1))</f>
        <v>507.48930524664888</v>
      </c>
      <c r="AO94" s="59">
        <f t="shared" si="90"/>
        <v>88.371592365533019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9.1924350350065946</v>
      </c>
      <c r="AV94" s="21">
        <f>EXP(-LN(2)/25)*AV93+(1-EXP(-LN(2)/25))/(LN(2)/25)*Calculateur!AQ94*Calculateur!AS94*VLOOKUP('Données projet'!$B$10,Paramètres!$A$1:$I$89,3,0)*0.475*44/12</f>
        <v>7.7858562188687648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16.978291253875359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6.125</v>
      </c>
      <c r="BD94" s="12">
        <f>IF('Données projet'!$A$88&gt;35,BD93+BC94-BL93,IF(A94&lt;'Données projet'!$A$88,$BA$205^A94,IF(A94='Données projet'!$A$88,'Données projet'!$B$88,BD93+BC94-BL93)))</f>
        <v>252.12500000000006</v>
      </c>
      <c r="BE94" s="13">
        <f>BD94*VLOOKUP('Données projet'!$B$11,Paramètres!$A$1:$I$89,3,0)*VLOOKUP('Données projet'!$B$11,Paramètres!$A$1:$I$89,5,0)</f>
        <v>196.65750000000006</v>
      </c>
      <c r="BF94" s="13">
        <f t="shared" si="91"/>
        <v>49.008868406981982</v>
      </c>
      <c r="BG94" s="20">
        <f t="shared" si="61"/>
        <v>427.86892497549371</v>
      </c>
      <c r="BH94" s="59">
        <f t="shared" si="62"/>
        <v>702.55575181833876</v>
      </c>
      <c r="BI94" s="59">
        <f ca="1">AVERAGE(OFFSET($BH$3,0,0,'Données projet'!$E$11+1,1))-AVERAGE(OFFSET($H$3,0,0,'Données projet'!$E$11+1,1))</f>
        <v>406.57577648063943</v>
      </c>
      <c r="BJ94" s="59">
        <f t="shared" si="92"/>
        <v>76.079834371563976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7.4050826694652558</v>
      </c>
      <c r="BQ94" s="21">
        <f>EXP(-LN(2)/25)*BQ93+(1-EXP(-LN(2)/25))/(LN(2)/25)*Calculateur!BL94*Calculateur!BN94*VLOOKUP('Données projet'!$B$11,Paramètres!$A$1:$I$89,3,0)*0.475*44/12</f>
        <v>6.2378594232813294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13.642942092746585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6.125</v>
      </c>
      <c r="N95" s="13">
        <f>IF('Données projet'!$A$36&gt;35,N94+M95-V94,IF(A95&lt;'Données projet'!$A$36,$K$205^A95,IF(A95='Données projet'!$A$36,'Données projet'!$B$36,N94+M95-V94)))</f>
        <v>258.25000000000006</v>
      </c>
      <c r="O95" s="13">
        <f>N95*VLOOKUP('Données projet'!$B$9,Paramètres!$A$1:$I$89,3,0)*VLOOKUP('Données projet'!$B$9,Paramètres!$A$1:$I$89,5,0)</f>
        <v>233.66460000000004</v>
      </c>
      <c r="P95" s="13">
        <f t="shared" si="87"/>
        <v>57.074323280523309</v>
      </c>
      <c r="Q95" s="20">
        <f t="shared" si="54"/>
        <v>506.37029138024485</v>
      </c>
      <c r="R95" s="59">
        <f t="shared" si="55"/>
        <v>781.38059342335657</v>
      </c>
      <c r="S95" s="59">
        <f ca="1">AVERAGE(OFFSET($R$3,0,0,'Données projet'!$E$9+1,1))-AVERAGE(OFFSET($H$3,0,0,'Données projet'!$E$9+1,1))</f>
        <v>458.52035423392317</v>
      </c>
      <c r="T95" s="59">
        <f t="shared" si="88"/>
        <v>79.222215389119214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8.4214532773669255</v>
      </c>
      <c r="AA95" s="21">
        <f>EXP(-LN(2)/25)*AA94+(1-EXP(-LN(2)/25))/(LN(2)/25)*Calculateur!V95*Calculateur!X95*VLOOKUP('Données projet'!$B$9,Paramètres!$A$1:$I$89,3,0)*0.475*44/12</f>
        <v>7.0380504020076371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15.459503679374563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6.875</v>
      </c>
      <c r="AI95" s="13">
        <f>IF('Données projet'!$A$62&gt;35,AI94+AH95-AQ94,IF(A95&lt;'Données projet'!$A$62,$AF$205^A95,IF(A95='Données projet'!$A$62,'Données projet'!$B$62,AI94+AH95-AQ94)))</f>
        <v>299.75000000000006</v>
      </c>
      <c r="AJ95" s="13">
        <f>AI95*VLOOKUP('Données projet'!$B$10,Paramètres!$A$1:$I$89,3,0)*VLOOKUP('Données projet'!$B$10,Paramètres!$A$1:$I$89,5,0)</f>
        <v>261.86160000000007</v>
      </c>
      <c r="AK95" s="13">
        <f t="shared" si="89"/>
        <v>63.119030927358658</v>
      </c>
      <c r="AL95" s="20">
        <f t="shared" si="58"/>
        <v>566.00793219848299</v>
      </c>
      <c r="AM95" s="59">
        <f t="shared" si="59"/>
        <v>841.01823424159466</v>
      </c>
      <c r="AN95" s="59">
        <f ca="1">AVERAGE(OFFSET($AM$3,0,0,'Données projet'!$E$10+1,1))-AVERAGE(OFFSET($H$3,0,0,'Données projet'!$E$10+1,1))</f>
        <v>507.48930524664888</v>
      </c>
      <c r="AO95" s="59">
        <f t="shared" si="90"/>
        <v>88.371592365533019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9.0121769908018585</v>
      </c>
      <c r="AV95" s="21">
        <f>EXP(-LN(2)/25)*AV94+(1-EXP(-LN(2)/25))/(LN(2)/25)*Calculateur!AQ95*Calculateur!AS95*VLOOKUP('Données projet'!$B$10,Paramètres!$A$1:$I$89,3,0)*0.475*44/12</f>
        <v>7.572951571123415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16.585128561925274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6.125</v>
      </c>
      <c r="BD95" s="12">
        <f>IF('Données projet'!$A$88&gt;35,BD94+BC95-BL94,IF(A95&lt;'Données projet'!$A$88,$BA$205^A95,IF(A95='Données projet'!$A$88,'Données projet'!$B$88,BD94+BC95-BL94)))</f>
        <v>258.25000000000006</v>
      </c>
      <c r="BE95" s="13">
        <f>BD95*VLOOKUP('Données projet'!$B$11,Paramètres!$A$1:$I$89,3,0)*VLOOKUP('Données projet'!$B$11,Paramètres!$A$1:$I$89,5,0)</f>
        <v>201.43500000000006</v>
      </c>
      <c r="BF95" s="13">
        <f t="shared" si="91"/>
        <v>50.059405948953447</v>
      </c>
      <c r="BG95" s="20">
        <f t="shared" si="61"/>
        <v>438.0194236944273</v>
      </c>
      <c r="BH95" s="59">
        <f t="shared" si="62"/>
        <v>713.02972573753902</v>
      </c>
      <c r="BI95" s="59">
        <f ca="1">AVERAGE(OFFSET($BH$3,0,0,'Données projet'!$E$11+1,1))-AVERAGE(OFFSET($H$3,0,0,'Données projet'!$E$11+1,1))</f>
        <v>406.57577648063943</v>
      </c>
      <c r="BJ95" s="59">
        <f t="shared" si="92"/>
        <v>76.079834371563976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7.2598735149714884</v>
      </c>
      <c r="BQ95" s="21">
        <f>EXP(-LN(2)/25)*BQ94+(1-EXP(-LN(2)/25))/(LN(2)/25)*Calculateur!BL95*Calculateur!BN95*VLOOKUP('Données projet'!$B$11,Paramètres!$A$1:$I$89,3,0)*0.475*44/12</f>
        <v>6.0672848293169315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13.327158344288421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6.125</v>
      </c>
      <c r="N96" s="13">
        <f>IF('Données projet'!$A$36&gt;35,N95+M96-V95,IF(A96&lt;'Données projet'!$A$36,$K$205^A96,IF(A96='Données projet'!$A$36,'Données projet'!$B$36,N95+M96-V95)))</f>
        <v>264.37500000000006</v>
      </c>
      <c r="O96" s="13">
        <f>N96*VLOOKUP('Données projet'!$B$9,Paramètres!$A$1:$I$89,3,0)*VLOOKUP('Données projet'!$B$9,Paramètres!$A$1:$I$89,5,0)</f>
        <v>239.20650000000006</v>
      </c>
      <c r="P96" s="13">
        <f t="shared" si="87"/>
        <v>58.268772199654755</v>
      </c>
      <c r="Q96" s="20">
        <f t="shared" si="54"/>
        <v>518.10276574773206</v>
      </c>
      <c r="R96" s="59">
        <f t="shared" si="55"/>
        <v>793.43093141956797</v>
      </c>
      <c r="S96" s="59">
        <f ca="1">AVERAGE(OFFSET($R$3,0,0,'Données projet'!$E$9+1,1))-AVERAGE(OFFSET($H$3,0,0,'Données projet'!$E$9+1,1))</f>
        <v>458.52035423392317</v>
      </c>
      <c r="T96" s="59">
        <f t="shared" si="88"/>
        <v>79.222215389119214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8.2563137151770647</v>
      </c>
      <c r="AA96" s="21">
        <f>EXP(-LN(2)/25)*AA95+(1-EXP(-LN(2)/25))/(LN(2)/25)*Calculateur!V96*Calculateur!X96*VLOOKUP('Données projet'!$B$9,Paramètres!$A$1:$I$89,3,0)*0.475*44/12</f>
        <v>6.8455945436497529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15.101908258826818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6.875</v>
      </c>
      <c r="AI96" s="13">
        <f>IF('Données projet'!$A$62&gt;35,AI95+AH96-AQ95,IF(A96&lt;'Données projet'!$A$62,$AF$205^A96,IF(A96='Données projet'!$A$62,'Données projet'!$B$62,AI95+AH96-AQ95)))</f>
        <v>306.62500000000006</v>
      </c>
      <c r="AJ96" s="13">
        <f>AI96*VLOOKUP('Données projet'!$B$10,Paramètres!$A$1:$I$89,3,0)*VLOOKUP('Données projet'!$B$10,Paramètres!$A$1:$I$89,5,0)</f>
        <v>267.86760000000004</v>
      </c>
      <c r="AK96" s="13">
        <f t="shared" si="89"/>
        <v>64.396511561252012</v>
      </c>
      <c r="AL96" s="20">
        <f t="shared" si="58"/>
        <v>578.69332763584725</v>
      </c>
      <c r="AM96" s="59">
        <f t="shared" si="59"/>
        <v>854.02149330768316</v>
      </c>
      <c r="AN96" s="59">
        <f ca="1">AVERAGE(OFFSET($AM$3,0,0,'Données projet'!$E$10+1,1))-AVERAGE(OFFSET($H$3,0,0,'Données projet'!$E$10+1,1))</f>
        <v>507.48930524664888</v>
      </c>
      <c r="AO96" s="59">
        <f t="shared" si="90"/>
        <v>88.371592365533019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8.8354536968974262</v>
      </c>
      <c r="AV96" s="21">
        <f>EXP(-LN(2)/25)*AV95+(1-EXP(-LN(2)/25))/(LN(2)/25)*Calculateur!AQ96*Calculateur!AS96*VLOOKUP('Données projet'!$B$10,Paramètres!$A$1:$I$89,3,0)*0.475*44/12</f>
        <v>7.3658688121668305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16.201322509064255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6.125</v>
      </c>
      <c r="BD96" s="12">
        <f>IF('Données projet'!$A$88&gt;35,BD95+BC96-BL95,IF(A96&lt;'Données projet'!$A$88,$BA$205^A96,IF(A96='Données projet'!$A$88,'Données projet'!$B$88,BD95+BC96-BL95)))</f>
        <v>264.37500000000006</v>
      </c>
      <c r="BE96" s="13">
        <f>BD96*VLOOKUP('Données projet'!$B$11,Paramètres!$A$1:$I$89,3,0)*VLOOKUP('Données projet'!$B$11,Paramètres!$A$1:$I$89,5,0)</f>
        <v>206.21250000000006</v>
      </c>
      <c r="BF96" s="13">
        <f t="shared" si="91"/>
        <v>51.107046987712721</v>
      </c>
      <c r="BG96" s="20">
        <f t="shared" si="61"/>
        <v>448.16487767026643</v>
      </c>
      <c r="BH96" s="59">
        <f t="shared" si="62"/>
        <v>723.4930433421024</v>
      </c>
      <c r="BI96" s="59">
        <f ca="1">AVERAGE(OFFSET($BH$3,0,0,'Données projet'!$E$11+1,1))-AVERAGE(OFFSET($H$3,0,0,'Données projet'!$E$11+1,1))</f>
        <v>406.57577648063943</v>
      </c>
      <c r="BJ96" s="59">
        <f t="shared" si="92"/>
        <v>76.079834371563976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7.1175118234285044</v>
      </c>
      <c r="BQ96" s="21">
        <f>EXP(-LN(2)/25)*BQ95+(1-EXP(-LN(2)/25))/(LN(2)/25)*Calculateur!BL96*Calculateur!BN96*VLOOKUP('Données projet'!$B$11,Paramètres!$A$1:$I$89,3,0)*0.475*44/12</f>
        <v>5.9013746065946178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13.018886430023123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6.125</v>
      </c>
      <c r="N97" s="13">
        <f>IF('Données projet'!$A$36&gt;35,N96+M97-V96,IF(A97&lt;'Données projet'!$A$36,$K$205^A97,IF(A97='Données projet'!$A$36,'Données projet'!$B$36,N96+M97-V96)))</f>
        <v>270.50000000000006</v>
      </c>
      <c r="O97" s="13">
        <f>N97*VLOOKUP('Données projet'!$B$9,Paramètres!$A$1:$I$89,3,0)*VLOOKUP('Données projet'!$B$9,Paramètres!$A$1:$I$89,5,0)</f>
        <v>244.74840000000003</v>
      </c>
      <c r="P97" s="13">
        <f t="shared" si="87"/>
        <v>59.460004038665112</v>
      </c>
      <c r="Q97" s="20">
        <f t="shared" si="54"/>
        <v>529.82963703400844</v>
      </c>
      <c r="R97" s="59">
        <f t="shared" si="55"/>
        <v>805.47015211124699</v>
      </c>
      <c r="S97" s="59">
        <f ca="1">AVERAGE(OFFSET($R$3,0,0,'Données projet'!$E$9+1,1))-AVERAGE(OFFSET($H$3,0,0,'Données projet'!$E$9+1,1))</f>
        <v>458.52035423392317</v>
      </c>
      <c r="T97" s="59">
        <f t="shared" si="88"/>
        <v>79.222215389119214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8.0944124390765602</v>
      </c>
      <c r="AA97" s="21">
        <f>EXP(-LN(2)/25)*AA96+(1-EXP(-LN(2)/25))/(LN(2)/25)*Calculateur!V97*Calculateur!X97*VLOOKUP('Données projet'!$B$9,Paramètres!$A$1:$I$89,3,0)*0.475*44/12</f>
        <v>6.6584014008594794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14.752813839936039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6.875</v>
      </c>
      <c r="AI97" s="13">
        <f>IF('Données projet'!$A$62&gt;35,AI96+AH97-AQ96,IF(A97&lt;'Données projet'!$A$62,$AF$205^A97,IF(A97='Données projet'!$A$62,'Données projet'!$B$62,AI96+AH97-AQ96)))</f>
        <v>313.50000000000006</v>
      </c>
      <c r="AJ97" s="13">
        <f>AI97*VLOOKUP('Données projet'!$B$10,Paramètres!$A$1:$I$89,3,0)*VLOOKUP('Données projet'!$B$10,Paramètres!$A$1:$I$89,5,0)</f>
        <v>273.87360000000012</v>
      </c>
      <c r="AK97" s="13">
        <f t="shared" si="89"/>
        <v>65.670662194579606</v>
      </c>
      <c r="AL97" s="20">
        <f t="shared" si="58"/>
        <v>591.37292332222637</v>
      </c>
      <c r="AM97" s="59">
        <f t="shared" si="59"/>
        <v>867.0134383994648</v>
      </c>
      <c r="AN97" s="59">
        <f ca="1">AVERAGE(OFFSET($AM$3,0,0,'Données projet'!$E$10+1,1))-AVERAGE(OFFSET($H$3,0,0,'Données projet'!$E$10+1,1))</f>
        <v>507.48930524664888</v>
      </c>
      <c r="AO97" s="59">
        <f t="shared" si="90"/>
        <v>88.371592365533019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8.6621958389958937</v>
      </c>
      <c r="AV97" s="21">
        <f>EXP(-LN(2)/25)*AV96+(1-EXP(-LN(2)/25))/(LN(2)/25)*Calculateur!AQ97*Calculateur!AS97*VLOOKUP('Données projet'!$B$10,Paramètres!$A$1:$I$89,3,0)*0.475*44/12</f>
        <v>7.1644487421439225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15.826644581139817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6.125</v>
      </c>
      <c r="BD97" s="12">
        <f>IF('Données projet'!$A$88&gt;35,BD96+BC97-BL96,IF(A97&lt;'Données projet'!$A$88,$BA$205^A97,IF(A97='Données projet'!$A$88,'Données projet'!$B$88,BD96+BC97-BL96)))</f>
        <v>270.50000000000006</v>
      </c>
      <c r="BE97" s="13">
        <f>BD97*VLOOKUP('Données projet'!$B$11,Paramètres!$A$1:$I$89,3,0)*VLOOKUP('Données projet'!$B$11,Paramètres!$A$1:$I$89,5,0)</f>
        <v>210.99000000000004</v>
      </c>
      <c r="BF97" s="13">
        <f t="shared" si="91"/>
        <v>52.151866352722827</v>
      </c>
      <c r="BG97" s="20">
        <f t="shared" si="61"/>
        <v>458.30541723099219</v>
      </c>
      <c r="BH97" s="59">
        <f t="shared" si="62"/>
        <v>733.94593230823068</v>
      </c>
      <c r="BI97" s="59">
        <f ca="1">AVERAGE(OFFSET($BH$3,0,0,'Données projet'!$E$11+1,1))-AVERAGE(OFFSET($H$3,0,0,'Données projet'!$E$11+1,1))</f>
        <v>406.57577648063943</v>
      </c>
      <c r="BJ97" s="59">
        <f t="shared" si="92"/>
        <v>76.079834371563976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6.9779417578246203</v>
      </c>
      <c r="BQ97" s="21">
        <f>EXP(-LN(2)/25)*BQ96+(1-EXP(-LN(2)/25))/(LN(2)/25)*Calculateur!BL97*Calculateur!BN97*VLOOKUP('Données projet'!$B$11,Paramètres!$A$1:$I$89,3,0)*0.475*44/12</f>
        <v>5.7400012076374853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12.717942965462106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6.125</v>
      </c>
      <c r="N98" s="13">
        <f>IF('Données projet'!$A$36&gt;35,N97+M98-V97,IF(A98&lt;'Données projet'!$A$36,$K$205^A98,IF(A98='Données projet'!$A$36,'Données projet'!$B$36,N97+M98-V97)))</f>
        <v>276.62500000000006</v>
      </c>
      <c r="O98" s="13">
        <f>N98*VLOOKUP('Données projet'!$B$9,Paramètres!$A$1:$I$89,3,0)*VLOOKUP('Données projet'!$B$9,Paramètres!$A$1:$I$89,5,0)</f>
        <v>250.29030000000006</v>
      </c>
      <c r="P98" s="13">
        <f t="shared" si="87"/>
        <v>60.648100028839622</v>
      </c>
      <c r="Q98" s="20">
        <f t="shared" si="54"/>
        <v>541.55104671689571</v>
      </c>
      <c r="R98" s="59">
        <f t="shared" si="55"/>
        <v>817.49849263566171</v>
      </c>
      <c r="S98" s="59">
        <f ca="1">AVERAGE(OFFSET($R$3,0,0,'Données projet'!$E$9+1,1))-AVERAGE(OFFSET($H$3,0,0,'Données projet'!$E$9+1,1))</f>
        <v>458.52035423392317</v>
      </c>
      <c r="T98" s="59">
        <f t="shared" si="88"/>
        <v>79.222215389119214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7.9356859482503586</v>
      </c>
      <c r="AA98" s="21">
        <f>EXP(-LN(2)/25)*AA97+(1-EXP(-LN(2)/25))/(LN(2)/25)*Calculateur!V98*Calculateur!X98*VLOOKUP('Données projet'!$B$9,Paramètres!$A$1:$I$89,3,0)*0.475*44/12</f>
        <v>6.4763270644028657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14.412013012653224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6.875</v>
      </c>
      <c r="AI98" s="13">
        <f>IF('Données projet'!$A$62&gt;35,AI97+AH98-AQ97,IF(A98&lt;'Données projet'!$A$62,$AF$205^A98,IF(A98='Données projet'!$A$62,'Données projet'!$B$62,AI97+AH98-AQ97)))</f>
        <v>320.37500000000006</v>
      </c>
      <c r="AJ98" s="13">
        <f>AI98*VLOOKUP('Données projet'!$B$10,Paramètres!$A$1:$I$89,3,0)*VLOOKUP('Données projet'!$B$10,Paramètres!$A$1:$I$89,5,0)</f>
        <v>279.8796000000001</v>
      </c>
      <c r="AK98" s="13">
        <f t="shared" si="89"/>
        <v>66.941564263154646</v>
      </c>
      <c r="AL98" s="20">
        <f t="shared" si="58"/>
        <v>604.04686109166119</v>
      </c>
      <c r="AM98" s="59">
        <f t="shared" si="59"/>
        <v>879.99430701042706</v>
      </c>
      <c r="AN98" s="59">
        <f ca="1">AVERAGE(OFFSET($AM$3,0,0,'Données projet'!$E$10+1,1))-AVERAGE(OFFSET($H$3,0,0,'Données projet'!$E$10+1,1))</f>
        <v>507.48930524664888</v>
      </c>
      <c r="AO98" s="59">
        <f t="shared" si="90"/>
        <v>88.371592365533019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8.492335462010951</v>
      </c>
      <c r="AV98" s="21">
        <f>EXP(-LN(2)/25)*AV97+(1-EXP(-LN(2)/25))/(LN(2)/25)*Calculateur!AQ98*Calculateur!AS98*VLOOKUP('Données projet'!$B$10,Paramètres!$A$1:$I$89,3,0)*0.475*44/12</f>
        <v>6.9685365145280125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15.460871976538964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6.125</v>
      </c>
      <c r="BD98" s="12">
        <f>IF('Données projet'!$A$88&gt;35,BD97+BC98-BL97,IF(A98&lt;'Données projet'!$A$88,$BA$205^A98,IF(A98='Données projet'!$A$88,'Données projet'!$B$88,BD97+BC98-BL97)))</f>
        <v>276.62500000000006</v>
      </c>
      <c r="BE98" s="13">
        <f>BD98*VLOOKUP('Données projet'!$B$11,Paramètres!$A$1:$I$89,3,0)*VLOOKUP('Données projet'!$B$11,Paramètres!$A$1:$I$89,5,0)</f>
        <v>215.76750000000004</v>
      </c>
      <c r="BF98" s="13">
        <f t="shared" si="91"/>
        <v>53.193935291256622</v>
      </c>
      <c r="BG98" s="20">
        <f t="shared" si="61"/>
        <v>468.44116646560525</v>
      </c>
      <c r="BH98" s="59">
        <f t="shared" si="62"/>
        <v>744.38861238437119</v>
      </c>
      <c r="BI98" s="59">
        <f ca="1">AVERAGE(OFFSET($BH$3,0,0,'Données projet'!$E$11+1,1))-AVERAGE(OFFSET($H$3,0,0,'Données projet'!$E$11+1,1))</f>
        <v>406.57577648063943</v>
      </c>
      <c r="BJ98" s="59">
        <f t="shared" si="92"/>
        <v>76.079834371563976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6.841108576077894</v>
      </c>
      <c r="BQ98" s="21">
        <f>EXP(-LN(2)/25)*BQ97+(1-EXP(-LN(2)/25))/(LN(2)/25)*Calculateur!BL98*Calculateur!BN98*VLOOKUP('Données projet'!$B$11,Paramètres!$A$1:$I$89,3,0)*0.475*44/12</f>
        <v>5.5830405727610941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12.424149148838989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6.125</v>
      </c>
      <c r="N99" s="13">
        <f>IF('Données projet'!$A$36&gt;35,N98+M99-V98,IF(A99&lt;'Données projet'!$A$36,$K$205^A99,IF(A99='Données projet'!$A$36,'Données projet'!$B$36,N98+M99-V98)))</f>
        <v>282.75000000000006</v>
      </c>
      <c r="O99" s="13">
        <f>N99*VLOOKUP('Données projet'!$B$9,Paramètres!$A$1:$I$89,3,0)*VLOOKUP('Données projet'!$B$9,Paramètres!$A$1:$I$89,5,0)</f>
        <v>255.83220000000006</v>
      </c>
      <c r="P99" s="13">
        <f t="shared" si="87"/>
        <v>61.833137598843905</v>
      </c>
      <c r="Q99" s="20">
        <f t="shared" ref="Q99:Q130" si="107">(O99+P99)*0.475*44/12</f>
        <v>553.26712965131992</v>
      </c>
      <c r="R99" s="59">
        <f t="shared" si="55"/>
        <v>829.51618184770734</v>
      </c>
      <c r="S99" s="59">
        <f ca="1">AVERAGE(OFFSET($R$3,0,0,'Données projet'!$E$9+1,1))-AVERAGE(OFFSET($H$3,0,0,'Données projet'!$E$9+1,1))</f>
        <v>458.52035423392317</v>
      </c>
      <c r="T99" s="59">
        <f t="shared" si="88"/>
        <v>79.222215389119214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7.7800719870956581</v>
      </c>
      <c r="AA99" s="21">
        <f>EXP(-LN(2)/25)*AA98+(1-EXP(-LN(2)/25))/(LN(2)/25)*Calculateur!V99*Calculateur!X99*VLOOKUP('Données projet'!$B$9,Paramètres!$A$1:$I$89,3,0)*0.475*44/12</f>
        <v>6.2992315602515312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14.079303547347189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6.875</v>
      </c>
      <c r="AI99" s="13">
        <f>IF('Données projet'!$A$62&gt;35,AI98+AH99-AQ98,IF(A99&lt;'Données projet'!$A$62,$AF$205^A99,IF(A99='Données projet'!$A$62,'Données projet'!$B$62,AI98+AH99-AQ98)))</f>
        <v>327.25000000000006</v>
      </c>
      <c r="AJ99" s="13">
        <f>AI99*VLOOKUP('Données projet'!$B$10,Paramètres!$A$1:$I$89,3,0)*VLOOKUP('Données projet'!$B$10,Paramètres!$A$1:$I$89,5,0)</f>
        <v>285.88560000000007</v>
      </c>
      <c r="AK99" s="13">
        <f t="shared" si="89"/>
        <v>68.209295508039986</v>
      </c>
      <c r="AL99" s="20">
        <f t="shared" si="58"/>
        <v>616.71527634316976</v>
      </c>
      <c r="AM99" s="59">
        <f t="shared" si="59"/>
        <v>892.96432853955719</v>
      </c>
      <c r="AN99" s="59">
        <f ca="1">AVERAGE(OFFSET($AM$3,0,0,'Données projet'!$E$10+1,1))-AVERAGE(OFFSET($H$3,0,0,'Données projet'!$E$10+1,1))</f>
        <v>507.48930524664888</v>
      </c>
      <c r="AO99" s="59">
        <f t="shared" si="90"/>
        <v>88.371592365533019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8.3258059434140836</v>
      </c>
      <c r="AV99" s="21">
        <f>EXP(-LN(2)/25)*AV98+(1-EXP(-LN(2)/25))/(LN(2)/25)*Calculateur!AQ99*Calculateur!AS99*VLOOKUP('Données projet'!$B$10,Paramètres!$A$1:$I$89,3,0)*0.475*44/12</f>
        <v>6.7779815170788353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15.103787460492919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6.125</v>
      </c>
      <c r="BD99" s="12">
        <f>IF('Données projet'!$A$88&gt;35,BD98+BC99-BL98,IF(A99&lt;'Données projet'!$A$88,$BA$205^A99,IF(A99='Données projet'!$A$88,'Données projet'!$B$88,BD98+BC99-BL98)))</f>
        <v>282.75000000000006</v>
      </c>
      <c r="BE99" s="13">
        <f>BD99*VLOOKUP('Données projet'!$B$11,Paramètres!$A$1:$I$89,3,0)*VLOOKUP('Données projet'!$B$11,Paramètres!$A$1:$I$89,5,0)</f>
        <v>220.54500000000004</v>
      </c>
      <c r="BF99" s="13">
        <f t="shared" si="91"/>
        <v>54.233321715341468</v>
      </c>
      <c r="BG99" s="20">
        <f t="shared" si="61"/>
        <v>478.57224365421985</v>
      </c>
      <c r="BH99" s="59">
        <f t="shared" si="62"/>
        <v>754.82129585060727</v>
      </c>
      <c r="BI99" s="59">
        <f ca="1">AVERAGE(OFFSET($BH$3,0,0,'Données projet'!$E$11+1,1))-AVERAGE(OFFSET($H$3,0,0,'Données projet'!$E$11+1,1))</f>
        <v>406.57577648063943</v>
      </c>
      <c r="BJ99" s="59">
        <f t="shared" si="92"/>
        <v>76.079834371563976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6.7069586095652216</v>
      </c>
      <c r="BQ99" s="21">
        <f>EXP(-LN(2)/25)*BQ98+(1-EXP(-LN(2)/25))/(LN(2)/25)*Calculateur!BL99*Calculateur!BN99*VLOOKUP('Données projet'!$B$11,Paramètres!$A$1:$I$89,3,0)*0.475*44/12</f>
        <v>5.4303720346995981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12.13733064426482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6.125</v>
      </c>
      <c r="N100" s="13">
        <f>IF('Données projet'!$A$36&gt;35,N99+M100-V99,IF(A100&lt;'Données projet'!$A$36,$K$205^A100,IF(A100='Données projet'!$A$36,'Données projet'!$B$36,N99+M100-V99)))</f>
        <v>288.87500000000006</v>
      </c>
      <c r="O100" s="13">
        <f>N100*VLOOKUP('Données projet'!$B$9,Paramètres!$A$1:$I$89,3,0)*VLOOKUP('Données projet'!$B$9,Paramètres!$A$1:$I$89,5,0)</f>
        <v>261.37410000000006</v>
      </c>
      <c r="P100" s="13">
        <f t="shared" si="87"/>
        <v>63.015190631189213</v>
      </c>
      <c r="Q100" s="20">
        <f t="shared" si="107"/>
        <v>564.97801451598798</v>
      </c>
      <c r="R100" s="59">
        <f t="shared" si="55"/>
        <v>841.52344079537079</v>
      </c>
      <c r="S100" s="59">
        <f ca="1">AVERAGE(OFFSET($R$3,0,0,'Données projet'!$E$9+1,1))-AVERAGE(OFFSET($H$3,0,0,'Données projet'!$E$9+1,1))</f>
        <v>458.52035423392317</v>
      </c>
      <c r="T100" s="59">
        <f t="shared" si="88"/>
        <v>79.222215389119214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7.6275095208040575</v>
      </c>
      <c r="AA100" s="21">
        <f>EXP(-LN(2)/25)*AA99+(1-EXP(-LN(2)/25))/(LN(2)/25)*Calculateur!V100*Calculateur!X100*VLOOKUP('Données projet'!$B$9,Paramètres!$A$1:$I$89,3,0)*0.475*44/12</f>
        <v>6.1269787419742627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13.75448826277832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6.875</v>
      </c>
      <c r="AI100" s="13">
        <f>IF('Données projet'!$A$62&gt;35,AI99+AH100-AQ99,IF(A100&lt;'Données projet'!$A$62,$AF$205^A100,IF(A100='Données projet'!$A$62,'Données projet'!$B$62,AI99+AH100-AQ99)))</f>
        <v>334.12500000000006</v>
      </c>
      <c r="AJ100" s="13">
        <f>AI100*VLOOKUP('Données projet'!$B$10,Paramètres!$A$1:$I$89,3,0)*VLOOKUP('Données projet'!$B$10,Paramètres!$A$1:$I$89,5,0)</f>
        <v>291.8916000000001</v>
      </c>
      <c r="AK100" s="13">
        <f t="shared" si="89"/>
        <v>69.473930217220953</v>
      </c>
      <c r="AL100" s="20">
        <f t="shared" si="58"/>
        <v>629.37829846165994</v>
      </c>
      <c r="AM100" s="59">
        <f t="shared" si="59"/>
        <v>905.92372474104275</v>
      </c>
      <c r="AN100" s="59">
        <f ca="1">AVERAGE(OFFSET($AM$3,0,0,'Données projet'!$E$10+1,1))-AVERAGE(OFFSET($H$3,0,0,'Données projet'!$E$10+1,1))</f>
        <v>507.48930524664888</v>
      </c>
      <c r="AO100" s="59">
        <f t="shared" si="90"/>
        <v>88.371592365533019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8.162541967103925</v>
      </c>
      <c r="AV100" s="21">
        <f>EXP(-LN(2)/25)*AV99+(1-EXP(-LN(2)/25))/(LN(2)/25)*Calculateur!AQ100*Calculateur!AS100*VLOOKUP('Données projet'!$B$10,Paramètres!$A$1:$I$89,3,0)*0.475*44/12</f>
        <v>6.5926372560557578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14.755179223159683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6.125</v>
      </c>
      <c r="BD100" s="12">
        <f>IF('Données projet'!$A$88&gt;35,BD99+BC100-BL99,IF(A100&lt;'Données projet'!$A$88,$BA$205^A100,IF(A100='Données projet'!$A$88,'Données projet'!$B$88,BD99+BC100-BL99)))</f>
        <v>288.87500000000006</v>
      </c>
      <c r="BE100" s="13">
        <f>BD100*VLOOKUP('Données projet'!$B$11,Paramètres!$A$1:$I$89,3,0)*VLOOKUP('Données projet'!$B$11,Paramètres!$A$1:$I$89,5,0)</f>
        <v>225.32250000000005</v>
      </c>
      <c r="BF100" s="13">
        <f t="shared" si="91"/>
        <v>55.270090426702751</v>
      </c>
      <c r="BG100" s="20">
        <f t="shared" si="61"/>
        <v>488.69876165984073</v>
      </c>
      <c r="BH100" s="59">
        <f t="shared" si="62"/>
        <v>765.24418793922359</v>
      </c>
      <c r="BI100" s="59">
        <f ca="1">AVERAGE(OFFSET($BH$3,0,0,'Données projet'!$E$11+1,1))-AVERAGE(OFFSET($H$3,0,0,'Données projet'!$E$11+1,1))</f>
        <v>406.57577648063943</v>
      </c>
      <c r="BJ100" s="59">
        <f t="shared" si="92"/>
        <v>76.079834371563976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6.5754392420724628</v>
      </c>
      <c r="BQ100" s="21">
        <f>EXP(-LN(2)/25)*BQ99+(1-EXP(-LN(2)/25))/(LN(2)/25)*Calculateur!BL100*Calculateur!BN100*VLOOKUP('Données projet'!$B$11,Paramètres!$A$1:$I$89,3,0)*0.475*44/12</f>
        <v>5.2818782258398835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11.857317467912345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>
        <f>VLOOKUP(A101,'Données projet'!$A$35:$I$55,2,0)</f>
        <v>295</v>
      </c>
      <c r="L101" s="12">
        <f>VLOOKUP(A101,'Données projet'!$A$35:$I$55,9,0)</f>
        <v>6.125</v>
      </c>
      <c r="M101" s="12">
        <f t="array" ref="M101">INDEX(L:L,MIN(IF(ISNUMBER(L101:L297),ROW(L101:L297),"")))</f>
        <v>6.125</v>
      </c>
      <c r="N101" s="13">
        <f>IF('Données projet'!$A$36&gt;35,N100+M101-V100,IF(A101&lt;'Données projet'!$A$36,$K$205^A101,IF(A101='Données projet'!$A$36,'Données projet'!$B$36,N100+M101-V100)))</f>
        <v>295.00000000000006</v>
      </c>
      <c r="O101" s="13">
        <f>N101*VLOOKUP('Données projet'!$B$9,Paramètres!$A$1:$I$89,3,0)*VLOOKUP('Données projet'!$B$9,Paramètres!$A$1:$I$89,5,0)</f>
        <v>266.91600000000005</v>
      </c>
      <c r="P101" s="13">
        <f t="shared" si="87"/>
        <v>64.194329696332176</v>
      </c>
      <c r="Q101" s="20">
        <f t="shared" si="107"/>
        <v>576.68382422111188</v>
      </c>
      <c r="R101" s="59">
        <f t="shared" si="55"/>
        <v>853.52048315574325</v>
      </c>
      <c r="S101" s="59">
        <f ca="1">AVERAGE(OFFSET($R$3,0,0,'Données projet'!$E$9+1,1))-AVERAGE(OFFSET($H$3,0,0,'Données projet'!$E$9+1,1))</f>
        <v>458.52035423392317</v>
      </c>
      <c r="T101" s="59">
        <f t="shared" si="88"/>
        <v>79.222215389119214</v>
      </c>
      <c r="U101" s="15">
        <f>IF(ISNA(VLOOKUP(A101,'Données projet'!$A$35:$I$55,3,0)),0,VLOOKUP(A101,'Données projet'!$A$35:$I$55,3,0))</f>
        <v>12</v>
      </c>
      <c r="V101" s="15">
        <f>IF(ISNA(VLOOKUP(A101,'Données projet'!$A$35:$I$55,4,0)),0,VLOOKUP(A101,'Données projet'!$A$35:$I$55,4,0))</f>
        <v>24</v>
      </c>
      <c r="W101" s="16">
        <f>IF(ISNA(VLOOKUP(A101,'Données projet'!$A$35:$I$55,5,0)),0%,VLOOKUP(A101,'Données projet'!$A$35:$I$55,5,0)*VLOOKUP('Données projet'!$B$9,Paramètres!$A$1:$I$89,7,0))</f>
        <v>0.32250000000000001</v>
      </c>
      <c r="X101" s="16">
        <f>IF(ISNA(VLOOKUP(A101,'Données projet'!$A$35:$I$55,6,0)),0%,VLOOKUP(A101,'Données projet'!$A$35:$I$55,6,0)*VLOOKUP('Données projet'!$B$9,Paramètres!$A$1:$I$89,7,0))</f>
        <v>2.6875E-2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15.219715810789459</v>
      </c>
      <c r="AA101" s="21">
        <f>EXP(-LN(2)/25)*AA100+(1-EXP(-LN(2)/25))/(LN(2)/25)*Calculateur!V101*Calculateur!X101*VLOOKUP('Données projet'!$B$9,Paramètres!$A$1:$I$89,3,0)*0.475*44/12</f>
        <v>6.6020440838277006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21.821759894617159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>
        <f>VLOOKUP(A101,'Données projet'!$A$61:$I$81,2,0)</f>
        <v>341</v>
      </c>
      <c r="AG101" s="12">
        <f>VLOOKUP(A101,'Données projet'!$A$61:$I$81,9,0)</f>
        <v>6.875</v>
      </c>
      <c r="AH101" s="12">
        <f t="array" ref="AH101">INDEX(AG:AG,MIN(IF(ISNUMBER(AG101:AG297),ROW(AG101:AG297),"")))</f>
        <v>6.875</v>
      </c>
      <c r="AI101" s="13">
        <f>IF('Données projet'!$A$62&gt;35,AI100+AH101-AQ100,IF(A101&lt;'Données projet'!$A$62,$AF$205^A101,IF(A101='Données projet'!$A$62,'Données projet'!$B$62,AI100+AH101-AQ100)))</f>
        <v>341.00000000000006</v>
      </c>
      <c r="AJ101" s="13">
        <f>AI101*VLOOKUP('Données projet'!$B$10,Paramètres!$A$1:$I$89,3,0)*VLOOKUP('Données projet'!$B$10,Paramètres!$A$1:$I$89,5,0)</f>
        <v>297.89760000000007</v>
      </c>
      <c r="AK101" s="13">
        <f t="shared" si="89"/>
        <v>70.73553944682655</v>
      </c>
      <c r="AL101" s="20">
        <f t="shared" si="58"/>
        <v>642.036051203223</v>
      </c>
      <c r="AM101" s="59">
        <f t="shared" si="59"/>
        <v>918.87271013785437</v>
      </c>
      <c r="AN101" s="59">
        <f ca="1">AVERAGE(OFFSET($AM$3,0,0,'Données projet'!$E$10+1,1))-AVERAGE(OFFSET($H$3,0,0,'Données projet'!$E$10+1,1))</f>
        <v>507.48930524664888</v>
      </c>
      <c r="AO101" s="59">
        <f t="shared" si="90"/>
        <v>88.371592365533019</v>
      </c>
      <c r="AP101" s="15">
        <f>IF(ISNA(VLOOKUP(A101,'Données projet'!$A$61:$I$81,3,0)),0,VLOOKUP(A101,'Données projet'!$A$61:$I$81,3,0))</f>
        <v>12</v>
      </c>
      <c r="AQ101" s="15">
        <f>IF(ISNA(VLOOKUP(A101,'Données projet'!$A$61:$I$81,4,0)),0,VLOOKUP(A101,'Données projet'!$A$61:$I$81,4,0))</f>
        <v>27</v>
      </c>
      <c r="AR101" s="16">
        <f>IF(ISNA(VLOOKUP(A101,'Données projet'!$A$61:$I$81,5,0)),0%,VLOOKUP(A101,'Données projet'!$A$61:$I$81,5,0)*VLOOKUP('Données projet'!$B$10,Paramètres!$A$1:$I$89,7,0))</f>
        <v>0.32250000000000001</v>
      </c>
      <c r="AS101" s="16">
        <f>IF(ISNA(VLOOKUP(A101,'Données projet'!$A$61:$I$81,6,0)),0%,VLOOKUP(A101,'Données projet'!$A$61:$I$81,6,0)*VLOOKUP('Données projet'!$B$10,Paramètres!$A$1:$I$89,7,0))</f>
        <v>2.6875E-2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16.411651174686583</v>
      </c>
      <c r="AV101" s="21">
        <f>EXP(-LN(2)/25)*AV100+(1-EXP(-LN(2)/25))/(LN(2)/25)*Calculateur!AQ101*Calculateur!AS101*VLOOKUP('Données projet'!$B$10,Paramètres!$A$1:$I$89,3,0)*0.475*44/12</f>
        <v>7.1103663739189384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23.522017548605522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>
        <f>VLOOKUP(A101,'Données projet'!$A$87:$I$107,2,0)</f>
        <v>295</v>
      </c>
      <c r="BB101" s="12">
        <f>VLOOKUP(A101,'Données projet'!$A$87:$I$107,9,0)</f>
        <v>6.125</v>
      </c>
      <c r="BC101" s="12">
        <f t="array" ref="BC101">INDEX(BB:BB,MIN(IF(ISNUMBER(BB101:BB297),ROW(BB101:BB297),"")))</f>
        <v>6.125</v>
      </c>
      <c r="BD101" s="12">
        <f>IF('Données projet'!$A$88&gt;35,BD100+BC101-BL100,IF(A101&lt;'Données projet'!$A$88,$BA$205^A101,IF(A101='Données projet'!$A$88,'Données projet'!$B$88,BD100+BC101-BL100)))</f>
        <v>295.00000000000006</v>
      </c>
      <c r="BE101" s="13">
        <f>BD101*VLOOKUP('Données projet'!$B$11,Paramètres!$A$1:$I$89,3,0)*VLOOKUP('Données projet'!$B$11,Paramètres!$A$1:$I$89,5,0)</f>
        <v>230.10000000000005</v>
      </c>
      <c r="BF101" s="13">
        <f t="shared" si="91"/>
        <v>56.304303322090753</v>
      </c>
      <c r="BG101" s="20">
        <f t="shared" si="61"/>
        <v>498.82082828597481</v>
      </c>
      <c r="BH101" s="59">
        <f t="shared" si="62"/>
        <v>775.65748722060619</v>
      </c>
      <c r="BI101" s="59">
        <f ca="1">AVERAGE(OFFSET($BH$3,0,0,'Données projet'!$E$11+1,1))-AVERAGE(OFFSET($H$3,0,0,'Données projet'!$E$11+1,1))</f>
        <v>406.57577648063943</v>
      </c>
      <c r="BJ101" s="59">
        <f t="shared" si="92"/>
        <v>76.079834371563976</v>
      </c>
      <c r="BK101" s="15">
        <f>IF(ISNA(VLOOKUP(A101,'Données projet'!$A$87:$I$107,3,0)),0,VLOOKUP(A101,'Données projet'!$A$87:$I$107,3,0))</f>
        <v>12</v>
      </c>
      <c r="BL101" s="15">
        <f>IF(ISNA(VLOOKUP(A101,'Données projet'!$A$87:$I$107,4,0)),0,VLOOKUP(A101,'Données projet'!$A$87:$I$107,4,0))</f>
        <v>24</v>
      </c>
      <c r="BM101" s="16">
        <f>IF(ISNA(VLOOKUP(A101,'Données projet'!$A$87:$I$107,5,0)),0%,VLOOKUP(A101,'Données projet'!$A$87:$I$107,5,0)*VLOOKUP('Données projet'!$B$11,Paramètres!$A$1:$I$89,7,0))</f>
        <v>0.32250000000000001</v>
      </c>
      <c r="BN101" s="16">
        <f>IF(ISNA(VLOOKUP(A101,'Données projet'!$A$87:$I$107,6,0)),0%,VLOOKUP(A101,'Données projet'!$A$87:$I$107,6,0)*VLOOKUP('Données projet'!$B$11,Paramètres!$A$1:$I$89,7,0))</f>
        <v>2.6875E-2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13.12044466447367</v>
      </c>
      <c r="BQ101" s="21">
        <f>EXP(-LN(2)/25)*BQ100+(1-EXP(-LN(2)/25))/(LN(2)/25)*Calculateur!BL101*Calculateur!BN101*VLOOKUP('Données projet'!$B$11,Paramètres!$A$1:$I$89,3,0)*0.475*44/12</f>
        <v>5.6914173136445712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18.811861978118241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6</v>
      </c>
      <c r="N102" s="13">
        <f>IF('Données projet'!$A$36&gt;35,N101+M102-V101,IF(A102&lt;'Données projet'!$A$36,$K$205^A102,IF(A102='Données projet'!$A$36,'Données projet'!$B$36,N101+M102-V101)))</f>
        <v>277.00000000000006</v>
      </c>
      <c r="O102" s="13">
        <f>N102*VLOOKUP('Données projet'!$B$9,Paramètres!$A$1:$I$89,3,0)*VLOOKUP('Données projet'!$B$9,Paramètres!$A$1:$I$89,5,0)</f>
        <v>250.62960000000004</v>
      </c>
      <c r="P102" s="13">
        <f t="shared" si="87"/>
        <v>60.720740474356369</v>
      </c>
      <c r="Q102" s="20">
        <f t="shared" si="107"/>
        <v>542.26850965950405</v>
      </c>
      <c r="R102" s="59">
        <f t="shared" si="55"/>
        <v>819.39134901391412</v>
      </c>
      <c r="S102" s="59">
        <f ca="1">AVERAGE(OFFSET($R$3,0,0,'Données projet'!$E$9+1,1))-AVERAGE(OFFSET($H$3,0,0,'Données projet'!$E$9+1,1))</f>
        <v>458.52035423392317</v>
      </c>
      <c r="T102" s="59">
        <f t="shared" si="88"/>
        <v>79.222215389119214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14.921266466849891</v>
      </c>
      <c r="AA102" s="21">
        <f>EXP(-LN(2)/25)*AA101+(1-EXP(-LN(2)/25))/(LN(2)/25)*Calculateur!V102*Calculateur!X102*VLOOKUP('Données projet'!$B$9,Paramètres!$A$1:$I$89,3,0)*0.475*44/12</f>
        <v>6.4215108411690229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21.342777308018913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6.875</v>
      </c>
      <c r="AI102" s="13">
        <f>IF('Données projet'!$A$62&gt;35,AI101+AH102-AQ101,IF(A102&lt;'Données projet'!$A$62,$AF$205^A102,IF(A102='Données projet'!$A$62,'Données projet'!$B$62,AI101+AH102-AQ101)))</f>
        <v>320.87500000000006</v>
      </c>
      <c r="AJ102" s="13">
        <f>AI102*VLOOKUP('Données projet'!$B$10,Paramètres!$A$1:$I$89,3,0)*VLOOKUP('Données projet'!$B$10,Paramètres!$A$1:$I$89,5,0)</f>
        <v>280.3164000000001</v>
      </c>
      <c r="AK102" s="13">
        <f t="shared" si="89"/>
        <v>67.033868900974426</v>
      </c>
      <c r="AL102" s="20">
        <f t="shared" si="58"/>
        <v>604.96838500253057</v>
      </c>
      <c r="AM102" s="59">
        <f t="shared" si="59"/>
        <v>882.09122435694076</v>
      </c>
      <c r="AN102" s="59">
        <f ca="1">AVERAGE(OFFSET($AM$3,0,0,'Données projet'!$E$10+1,1))-AVERAGE(OFFSET($H$3,0,0,'Données projet'!$E$10+1,1))</f>
        <v>507.48930524664888</v>
      </c>
      <c r="AO102" s="59">
        <f t="shared" si="90"/>
        <v>88.371592365533019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16.089828705269777</v>
      </c>
      <c r="AV102" s="21">
        <f>EXP(-LN(2)/25)*AV101+(1-EXP(-LN(2)/25))/(LN(2)/25)*Calculateur!AQ102*Calculateur!AS102*VLOOKUP('Données projet'!$B$10,Paramètres!$A$1:$I$89,3,0)*0.475*44/12</f>
        <v>6.9159330315062082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23.005761736775987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6</v>
      </c>
      <c r="BD102" s="12">
        <f>IF('Données projet'!$A$88&gt;35,BD101+BC102-BL101,IF(A102&lt;'Données projet'!$A$88,$BA$205^A102,IF(A102='Données projet'!$A$88,'Données projet'!$B$88,BD101+BC102-BL101)))</f>
        <v>277.00000000000006</v>
      </c>
      <c r="BE102" s="13">
        <f>BD102*VLOOKUP('Données projet'!$B$11,Paramètres!$A$1:$I$89,3,0)*VLOOKUP('Données projet'!$B$11,Paramètres!$A$1:$I$89,5,0)</f>
        <v>216.06000000000006</v>
      </c>
      <c r="BF102" s="13">
        <f t="shared" si="91"/>
        <v>53.25764761128827</v>
      </c>
      <c r="BG102" s="20">
        <f t="shared" si="61"/>
        <v>469.06156958966056</v>
      </c>
      <c r="BH102" s="59">
        <f t="shared" si="62"/>
        <v>746.1844089440707</v>
      </c>
      <c r="BI102" s="59">
        <f ca="1">AVERAGE(OFFSET($BH$3,0,0,'Données projet'!$E$11+1,1))-AVERAGE(OFFSET($H$3,0,0,'Données projet'!$E$11+1,1))</f>
        <v>406.57577648063943</v>
      </c>
      <c r="BJ102" s="59">
        <f t="shared" si="92"/>
        <v>76.079834371563976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12.863160747284388</v>
      </c>
      <c r="BQ102" s="21">
        <f>EXP(-LN(2)/25)*BQ101+(1-EXP(-LN(2)/25))/(LN(2)/25)*Calculateur!BL102*Calculateur!BN102*VLOOKUP('Données projet'!$B$11,Paramètres!$A$1:$I$89,3,0)*0.475*44/12</f>
        <v>5.5357852079043317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18.398945955188719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</v>
      </c>
      <c r="N103" s="13">
        <f>IF('Données projet'!$A$36&gt;35,N102+M103-V102,IF(A103&lt;'Données projet'!$A$36,$K$205^A103,IF(A103='Données projet'!$A$36,'Données projet'!$B$36,N102+M103-V102)))</f>
        <v>283.00000000000006</v>
      </c>
      <c r="O103" s="13">
        <f>N103*VLOOKUP('Données projet'!$B$9,Paramètres!$A$1:$I$89,3,0)*VLOOKUP('Données projet'!$B$9,Paramètres!$A$1:$I$89,5,0)</f>
        <v>256.05840000000001</v>
      </c>
      <c r="P103" s="13">
        <f t="shared" si="87"/>
        <v>61.881442594256484</v>
      </c>
      <c r="Q103" s="20">
        <f t="shared" si="107"/>
        <v>553.74522585166335</v>
      </c>
      <c r="R103" s="59">
        <f t="shared" si="55"/>
        <v>831.1492810353725</v>
      </c>
      <c r="S103" s="59">
        <f ca="1">AVERAGE(OFFSET($R$3,0,0,'Données projet'!$E$9+1,1))-AVERAGE(OFFSET($H$3,0,0,'Données projet'!$E$9+1,1))</f>
        <v>458.52035423392317</v>
      </c>
      <c r="T103" s="59">
        <f t="shared" si="88"/>
        <v>79.222215389119214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14.628669532508853</v>
      </c>
      <c r="AA103" s="21">
        <f>EXP(-LN(2)/25)*AA102+(1-EXP(-LN(2)/25))/(LN(2)/25)*Calculateur!V103*Calculateur!X103*VLOOKUP('Données projet'!$B$9,Paramètres!$A$1:$I$89,3,0)*0.475*44/12</f>
        <v>6.2459142895246771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20.874583822033529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6.875</v>
      </c>
      <c r="AI103" s="13">
        <f>IF('Données projet'!$A$62&gt;35,AI102+AH103-AQ102,IF(A103&lt;'Données projet'!$A$62,$AF$205^A103,IF(A103='Données projet'!$A$62,'Données projet'!$B$62,AI102+AH103-AQ102)))</f>
        <v>327.75000000000006</v>
      </c>
      <c r="AJ103" s="13">
        <f>AI103*VLOOKUP('Données projet'!$B$10,Paramètres!$A$1:$I$89,3,0)*VLOOKUP('Données projet'!$B$10,Paramètres!$A$1:$I$89,5,0)</f>
        <v>286.32240000000007</v>
      </c>
      <c r="AK103" s="13">
        <f t="shared" si="89"/>
        <v>68.301372478551315</v>
      </c>
      <c r="AL103" s="20">
        <f t="shared" si="58"/>
        <v>617.63640373347687</v>
      </c>
      <c r="AM103" s="59">
        <f t="shared" si="59"/>
        <v>895.04045891718602</v>
      </c>
      <c r="AN103" s="59">
        <f ca="1">AVERAGE(OFFSET($AM$3,0,0,'Données projet'!$E$10+1,1))-AVERAGE(OFFSET($H$3,0,0,'Données projet'!$E$10+1,1))</f>
        <v>507.48930524664888</v>
      </c>
      <c r="AO103" s="59">
        <f t="shared" si="90"/>
        <v>88.371592365533019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15.774316978185912</v>
      </c>
      <c r="AV103" s="21">
        <f>EXP(-LN(2)/25)*AV102+(1-EXP(-LN(2)/25))/(LN(2)/25)*Calculateur!AQ103*Calculateur!AS103*VLOOKUP('Données projet'!$B$10,Paramètres!$A$1:$I$89,3,0)*0.475*44/12</f>
        <v>6.7268164790665592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22.501133457252472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6</v>
      </c>
      <c r="BD103" s="12">
        <f>IF('Données projet'!$A$88&gt;35,BD102+BC103-BL102,IF(A103&lt;'Données projet'!$A$88,$BA$205^A103,IF(A103='Données projet'!$A$88,'Données projet'!$B$88,BD102+BC103-BL102)))</f>
        <v>283.00000000000006</v>
      </c>
      <c r="BE103" s="13">
        <f>BD103*VLOOKUP('Données projet'!$B$11,Paramètres!$A$1:$I$89,3,0)*VLOOKUP('Données projet'!$B$11,Paramètres!$A$1:$I$89,5,0)</f>
        <v>220.74000000000007</v>
      </c>
      <c r="BF103" s="13">
        <f t="shared" si="91"/>
        <v>54.275689618029304</v>
      </c>
      <c r="BG103" s="20">
        <f t="shared" si="61"/>
        <v>478.98565941806777</v>
      </c>
      <c r="BH103" s="59">
        <f t="shared" si="62"/>
        <v>756.38971460177697</v>
      </c>
      <c r="BI103" s="59">
        <f ca="1">AVERAGE(OFFSET($BH$3,0,0,'Données projet'!$E$11+1,1))-AVERAGE(OFFSET($H$3,0,0,'Données projet'!$E$11+1,1))</f>
        <v>406.57577648063943</v>
      </c>
      <c r="BJ103" s="59">
        <f t="shared" si="92"/>
        <v>76.079834371563976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12.610922010783494</v>
      </c>
      <c r="BQ103" s="21">
        <f>EXP(-LN(2)/25)*BQ102+(1-EXP(-LN(2)/25))/(LN(2)/25)*Calculateur!BL103*Calculateur!BN103*VLOOKUP('Données projet'!$B$11,Paramètres!$A$1:$I$89,3,0)*0.475*44/12</f>
        <v>5.3844088702798958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17.995330881063389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</v>
      </c>
      <c r="N104" s="13">
        <f>IF('Données projet'!$A$36&gt;35,N103+M104-V103,IF(A104&lt;'Données projet'!$A$36,$K$205^A104,IF(A104='Données projet'!$A$36,'Données projet'!$B$36,N103+M104-V103)))</f>
        <v>289.00000000000006</v>
      </c>
      <c r="O104" s="13">
        <f>N104*VLOOKUP('Données projet'!$B$9,Paramètres!$A$1:$I$89,3,0)*VLOOKUP('Données projet'!$B$9,Paramètres!$A$1:$I$89,5,0)</f>
        <v>261.48720000000009</v>
      </c>
      <c r="P104" s="13">
        <f t="shared" si="87"/>
        <v>63.039283586802391</v>
      </c>
      <c r="Q104" s="20">
        <f t="shared" si="107"/>
        <v>565.21695891368097</v>
      </c>
      <c r="R104" s="59">
        <f t="shared" si="55"/>
        <v>842.89735146075532</v>
      </c>
      <c r="S104" s="59">
        <f ca="1">AVERAGE(OFFSET($R$3,0,0,'Données projet'!$E$9+1,1))-AVERAGE(OFFSET($H$3,0,0,'Données projet'!$E$9+1,1))</f>
        <v>458.52035423392317</v>
      </c>
      <c r="T104" s="59">
        <f t="shared" si="88"/>
        <v>79.222215389119214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14.341810245583735</v>
      </c>
      <c r="AA104" s="21">
        <f>EXP(-LN(2)/25)*AA103+(1-EXP(-LN(2)/25))/(LN(2)/25)*Calculateur!V104*Calculateur!X104*VLOOKUP('Données projet'!$B$9,Paramètres!$A$1:$I$89,3,0)*0.475*44/12</f>
        <v>6.0751194348192676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20.416929680403001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6.875</v>
      </c>
      <c r="AI104" s="13">
        <f>IF('Données projet'!$A$62&gt;35,AI103+AH104-AQ103,IF(A104&lt;'Données projet'!$A$62,$AF$205^A104,IF(A104='Données projet'!$A$62,'Données projet'!$B$62,AI103+AH104-AQ103)))</f>
        <v>334.62500000000006</v>
      </c>
      <c r="AJ104" s="13">
        <f>AI104*VLOOKUP('Données projet'!$B$10,Paramètres!$A$1:$I$89,3,0)*VLOOKUP('Données projet'!$B$10,Paramètres!$A$1:$I$89,5,0)</f>
        <v>292.3284000000001</v>
      </c>
      <c r="AK104" s="13">
        <f t="shared" si="89"/>
        <v>69.565784794569353</v>
      </c>
      <c r="AL104" s="20">
        <f t="shared" si="58"/>
        <v>630.29903851720849</v>
      </c>
      <c r="AM104" s="59">
        <f t="shared" si="59"/>
        <v>907.97943106428283</v>
      </c>
      <c r="AN104" s="59">
        <f ca="1">AVERAGE(OFFSET($AM$3,0,0,'Données projet'!$E$10+1,1))-AVERAGE(OFFSET($H$3,0,0,'Données projet'!$E$10+1,1))</f>
        <v>507.48930524664888</v>
      </c>
      <c r="AO104" s="59">
        <f t="shared" si="90"/>
        <v>88.371592365533019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15.464992243627011</v>
      </c>
      <c r="AV104" s="21">
        <f>EXP(-LN(2)/25)*AV103+(1-EXP(-LN(2)/25))/(LN(2)/25)*Calculateur!AQ104*Calculateur!AS104*VLOOKUP('Données projet'!$B$10,Paramètres!$A$1:$I$89,3,0)*0.475*44/12</f>
        <v>6.5428713286985802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22.00786357232559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</v>
      </c>
      <c r="BD104" s="12">
        <f>IF('Données projet'!$A$88&gt;35,BD103+BC104-BL103,IF(A104&lt;'Données projet'!$A$88,$BA$205^A104,IF(A104='Données projet'!$A$88,'Données projet'!$B$88,BD103+BC104-BL103)))</f>
        <v>289.00000000000006</v>
      </c>
      <c r="BE104" s="13">
        <f>BD104*VLOOKUP('Données projet'!$B$11,Paramètres!$A$1:$I$89,3,0)*VLOOKUP('Données projet'!$B$11,Paramètres!$A$1:$I$89,5,0)</f>
        <v>225.42000000000004</v>
      </c>
      <c r="BF104" s="13">
        <f t="shared" si="91"/>
        <v>55.291222154180701</v>
      </c>
      <c r="BG104" s="20">
        <f t="shared" si="61"/>
        <v>488.90537858519815</v>
      </c>
      <c r="BH104" s="59">
        <f t="shared" si="62"/>
        <v>766.58577113227261</v>
      </c>
      <c r="BI104" s="59">
        <f ca="1">AVERAGE(OFFSET($BH$3,0,0,'Données projet'!$E$11+1,1))-AVERAGE(OFFSET($H$3,0,0,'Données projet'!$E$11+1,1))</f>
        <v>406.57577648063943</v>
      </c>
      <c r="BJ104" s="59">
        <f t="shared" si="92"/>
        <v>76.079834371563976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12.363629522054943</v>
      </c>
      <c r="BQ104" s="21">
        <f>EXP(-LN(2)/25)*BQ103+(1-EXP(-LN(2)/25))/(LN(2)/25)*Calculateur!BL104*Calculateur!BN104*VLOOKUP('Données projet'!$B$11,Paramètres!$A$1:$I$89,3,0)*0.475*44/12</f>
        <v>5.2371719265683359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17.60080144862328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</v>
      </c>
      <c r="N105" s="13">
        <f>IF('Données projet'!$A$36&gt;35,N104+M105-V104,IF(A105&lt;'Données projet'!$A$36,$K$205^A105,IF(A105='Données projet'!$A$36,'Données projet'!$B$36,N104+M105-V104)))</f>
        <v>295.00000000000006</v>
      </c>
      <c r="O105" s="13">
        <f>N105*VLOOKUP('Données projet'!$B$9,Paramètres!$A$1:$I$89,3,0)*VLOOKUP('Données projet'!$B$9,Paramètres!$A$1:$I$89,5,0)</f>
        <v>266.91600000000005</v>
      </c>
      <c r="P105" s="13">
        <f t="shared" si="87"/>
        <v>64.194329696332176</v>
      </c>
      <c r="Q105" s="20">
        <f t="shared" si="107"/>
        <v>576.68382422111188</v>
      </c>
      <c r="R105" s="59">
        <f t="shared" si="55"/>
        <v>854.63576029609476</v>
      </c>
      <c r="S105" s="59">
        <f ca="1">AVERAGE(OFFSET($R$3,0,0,'Données projet'!$E$9+1,1))-AVERAGE(OFFSET($H$3,0,0,'Données projet'!$E$9+1,1))</f>
        <v>458.52035423392317</v>
      </c>
      <c r="T105" s="59">
        <f t="shared" si="88"/>
        <v>79.222215389119214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14.060576094308331</v>
      </c>
      <c r="AA105" s="21">
        <f>EXP(-LN(2)/25)*AA104+(1-EXP(-LN(2)/25))/(LN(2)/25)*Calculateur!V105*Calculateur!X105*VLOOKUP('Données projet'!$B$9,Paramètres!$A$1:$I$89,3,0)*0.475*44/12</f>
        <v>5.9089949743974888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19.969571068705818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6.875</v>
      </c>
      <c r="AI105" s="13">
        <f>IF('Données projet'!$A$62&gt;35,AI104+AH105-AQ104,IF(A105&lt;'Données projet'!$A$62,$AF$205^A105,IF(A105='Données projet'!$A$62,'Données projet'!$B$62,AI104+AH105-AQ104)))</f>
        <v>341.50000000000006</v>
      </c>
      <c r="AJ105" s="13">
        <f>AI105*VLOOKUP('Données projet'!$B$10,Paramètres!$A$1:$I$89,3,0)*VLOOKUP('Données projet'!$B$10,Paramètres!$A$1:$I$89,5,0)</f>
        <v>298.33440000000007</v>
      </c>
      <c r="AK105" s="13">
        <f t="shared" si="89"/>
        <v>70.82717667823637</v>
      </c>
      <c r="AL105" s="20">
        <f t="shared" si="58"/>
        <v>642.9564127145951</v>
      </c>
      <c r="AM105" s="59">
        <f t="shared" si="59"/>
        <v>920.90834878957799</v>
      </c>
      <c r="AN105" s="59">
        <f ca="1">AVERAGE(OFFSET($AM$3,0,0,'Données projet'!$E$10+1,1))-AVERAGE(OFFSET($H$3,0,0,'Données projet'!$E$10+1,1))</f>
        <v>507.48930524664888</v>
      </c>
      <c r="AO105" s="59">
        <f t="shared" si="90"/>
        <v>88.371592365533019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15.161733178443351</v>
      </c>
      <c r="AV105" s="21">
        <f>EXP(-LN(2)/25)*AV104+(1-EXP(-LN(2)/25))/(LN(2)/25)*Calculateur!AQ105*Calculateur!AS105*VLOOKUP('Données projet'!$B$10,Paramètres!$A$1:$I$89,3,0)*0.475*44/12</f>
        <v>6.3639561681406684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21.52568934658402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</v>
      </c>
      <c r="BD105" s="12">
        <f>IF('Données projet'!$A$88&gt;35,BD104+BC105-BL104,IF(A105&lt;'Données projet'!$A$88,$BA$205^A105,IF(A105='Données projet'!$A$88,'Données projet'!$B$88,BD104+BC105-BL104)))</f>
        <v>295.00000000000006</v>
      </c>
      <c r="BE105" s="13">
        <f>BD105*VLOOKUP('Données projet'!$B$11,Paramètres!$A$1:$I$89,3,0)*VLOOKUP('Données projet'!$B$11,Paramètres!$A$1:$I$89,5,0)</f>
        <v>230.10000000000005</v>
      </c>
      <c r="BF105" s="13">
        <f t="shared" si="91"/>
        <v>56.304303322090753</v>
      </c>
      <c r="BG105" s="20">
        <f t="shared" si="61"/>
        <v>498.82082828597481</v>
      </c>
      <c r="BH105" s="59">
        <f t="shared" si="62"/>
        <v>776.77276436095781</v>
      </c>
      <c r="BI105" s="59">
        <f ca="1">AVERAGE(OFFSET($BH$3,0,0,'Données projet'!$E$11+1,1))-AVERAGE(OFFSET($H$3,0,0,'Données projet'!$E$11+1,1))</f>
        <v>406.57577648063943</v>
      </c>
      <c r="BJ105" s="59">
        <f t="shared" si="92"/>
        <v>76.079834371563976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12.121186288196835</v>
      </c>
      <c r="BQ105" s="21">
        <f>EXP(-LN(2)/25)*BQ104+(1-EXP(-LN(2)/25))/(LN(2)/25)*Calculateur!BL105*Calculateur!BN105*VLOOKUP('Données projet'!$B$11,Paramètres!$A$1:$I$89,3,0)*0.475*44/12</f>
        <v>5.0939611848254227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17.215147473022256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</v>
      </c>
      <c r="N106" s="13">
        <f>IF('Données projet'!$A$36&gt;35,N105+M106-V105,IF(A106&lt;'Données projet'!$A$36,$K$205^A106,IF(A106='Données projet'!$A$36,'Données projet'!$B$36,N105+M106-V105)))</f>
        <v>301.00000000000006</v>
      </c>
      <c r="O106" s="13">
        <f>N106*VLOOKUP('Données projet'!$B$9,Paramètres!$A$1:$I$89,3,0)*VLOOKUP('Données projet'!$B$9,Paramètres!$A$1:$I$89,5,0)</f>
        <v>272.34480000000002</v>
      </c>
      <c r="P106" s="13">
        <f t="shared" si="87"/>
        <v>65.346644318451709</v>
      </c>
      <c r="Q106" s="20">
        <f t="shared" si="107"/>
        <v>588.14593218797006</v>
      </c>
      <c r="R106" s="59">
        <f t="shared" si="55"/>
        <v>866.36470111773269</v>
      </c>
      <c r="S106" s="59">
        <f ca="1">AVERAGE(OFFSET($R$3,0,0,'Données projet'!$E$9+1,1))-AVERAGE(OFFSET($H$3,0,0,'Données projet'!$E$9+1,1))</f>
        <v>458.52035423392317</v>
      </c>
      <c r="T106" s="59">
        <f t="shared" si="88"/>
        <v>79.222215389119214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13.784856773203542</v>
      </c>
      <c r="AA106" s="21">
        <f>EXP(-LN(2)/25)*AA105+(1-EXP(-LN(2)/25))/(LN(2)/25)*Calculateur!V106*Calculateur!X106*VLOOKUP('Données projet'!$B$9,Paramètres!$A$1:$I$89,3,0)*0.475*44/12</f>
        <v>5.7474131960820491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19.53226996928559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6.875</v>
      </c>
      <c r="AI106" s="13">
        <f>IF('Données projet'!$A$62&gt;35,AI105+AH106-AQ105,IF(A106&lt;'Données projet'!$A$62,$AF$205^A106,IF(A106='Données projet'!$A$62,'Données projet'!$B$62,AI105+AH106-AQ105)))</f>
        <v>348.37500000000006</v>
      </c>
      <c r="AJ106" s="13">
        <f>AI106*VLOOKUP('Données projet'!$B$10,Paramètres!$A$1:$I$89,3,0)*VLOOKUP('Données projet'!$B$10,Paramètres!$A$1:$I$89,5,0)</f>
        <v>304.3404000000001</v>
      </c>
      <c r="AK106" s="13">
        <f t="shared" si="89"/>
        <v>72.085615943870451</v>
      </c>
      <c r="AL106" s="20">
        <f t="shared" si="58"/>
        <v>655.60864443557455</v>
      </c>
      <c r="AM106" s="59">
        <f t="shared" si="59"/>
        <v>933.82741336533718</v>
      </c>
      <c r="AN106" s="59">
        <f ca="1">AVERAGE(OFFSET($AM$3,0,0,'Données projet'!$E$10+1,1))-AVERAGE(OFFSET($H$3,0,0,'Données projet'!$E$10+1,1))</f>
        <v>507.48930524664888</v>
      </c>
      <c r="AO106" s="59">
        <f t="shared" si="90"/>
        <v>88.371592365533019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14.864420838558177</v>
      </c>
      <c r="AV106" s="21">
        <f>EXP(-LN(2)/25)*AV105+(1-EXP(-LN(2)/25))/(LN(2)/25)*Calculateur!AQ106*Calculateur!AS106*VLOOKUP('Données projet'!$B$10,Paramètres!$A$1:$I$89,3,0)*0.475*44/12</f>
        <v>6.1899334520569518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21.05435429061513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6</v>
      </c>
      <c r="BD106" s="12">
        <f>IF('Données projet'!$A$88&gt;35,BD105+BC106-BL105,IF(A106&lt;'Données projet'!$A$88,$BA$205^A106,IF(A106='Données projet'!$A$88,'Données projet'!$B$88,BD105+BC106-BL105)))</f>
        <v>301.00000000000006</v>
      </c>
      <c r="BE106" s="13">
        <f>BD106*VLOOKUP('Données projet'!$B$11,Paramètres!$A$1:$I$89,3,0)*VLOOKUP('Données projet'!$B$11,Paramètres!$A$1:$I$89,5,0)</f>
        <v>234.78000000000006</v>
      </c>
      <c r="BF106" s="13">
        <f t="shared" si="91"/>
        <v>57.314988725508954</v>
      </c>
      <c r="BG106" s="20">
        <f t="shared" si="61"/>
        <v>508.73210536359471</v>
      </c>
      <c r="BH106" s="59">
        <f t="shared" si="62"/>
        <v>786.9508742933574</v>
      </c>
      <c r="BI106" s="59">
        <f ca="1">AVERAGE(OFFSET($BH$3,0,0,'Données projet'!$E$11+1,1))-AVERAGE(OFFSET($H$3,0,0,'Données projet'!$E$11+1,1))</f>
        <v>406.57577648063943</v>
      </c>
      <c r="BJ106" s="59">
        <f t="shared" si="92"/>
        <v>76.079834371563976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11.883497218278913</v>
      </c>
      <c r="BQ106" s="21">
        <f>EXP(-LN(2)/25)*BQ105+(1-EXP(-LN(2)/25))/(LN(2)/25)*Calculateur!BL106*Calculateur!BN106*VLOOKUP('Données projet'!$B$11,Paramètres!$A$1:$I$89,3,0)*0.475*44/12</f>
        <v>4.9546665483465953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16.83816376662551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</v>
      </c>
      <c r="N107" s="13">
        <f>IF('Données projet'!$A$36&gt;35,N106+M107-V106,IF(A107&lt;'Données projet'!$A$36,$K$205^A107,IF(A107='Données projet'!$A$36,'Données projet'!$B$36,N106+M107-V106)))</f>
        <v>307.00000000000006</v>
      </c>
      <c r="O107" s="13">
        <f>N107*VLOOKUP('Données projet'!$B$9,Paramètres!$A$1:$I$89,3,0)*VLOOKUP('Données projet'!$B$9,Paramètres!$A$1:$I$89,5,0)</f>
        <v>277.77360000000004</v>
      </c>
      <c r="P107" s="13">
        <f t="shared" si="87"/>
        <v>66.496288176842413</v>
      </c>
      <c r="Q107" s="20">
        <f t="shared" si="107"/>
        <v>599.60338857466729</v>
      </c>
      <c r="R107" s="59">
        <f t="shared" si="55"/>
        <v>878.08436140572826</v>
      </c>
      <c r="S107" s="59">
        <f ca="1">AVERAGE(OFFSET($R$3,0,0,'Données projet'!$E$9+1,1))-AVERAGE(OFFSET($H$3,0,0,'Données projet'!$E$9+1,1))</f>
        <v>458.52035423392317</v>
      </c>
      <c r="T107" s="59">
        <f t="shared" si="88"/>
        <v>79.222215389119214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13.514544139813438</v>
      </c>
      <c r="AA107" s="21">
        <f>EXP(-LN(2)/25)*AA106+(1-EXP(-LN(2)/25))/(LN(2)/25)*Calculateur!V107*Calculateur!X107*VLOOKUP('Données projet'!$B$9,Paramètres!$A$1:$I$89,3,0)*0.475*44/12</f>
        <v>5.5902498799918616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19.104794019805301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6.875</v>
      </c>
      <c r="AI107" s="13">
        <f>IF('Données projet'!$A$62&gt;35,AI106+AH107-AQ106,IF(A107&lt;'Données projet'!$A$62,$AF$205^A107,IF(A107='Données projet'!$A$62,'Données projet'!$B$62,AI106+AH107-AQ106)))</f>
        <v>355.25000000000006</v>
      </c>
      <c r="AJ107" s="13">
        <f>AI107*VLOOKUP('Données projet'!$B$10,Paramètres!$A$1:$I$89,3,0)*VLOOKUP('Données projet'!$B$10,Paramètres!$A$1:$I$89,5,0)</f>
        <v>310.34640000000007</v>
      </c>
      <c r="AK107" s="13">
        <f t="shared" si="89"/>
        <v>73.341167576153055</v>
      </c>
      <c r="AL107" s="20">
        <f t="shared" si="58"/>
        <v>668.25584686180002</v>
      </c>
      <c r="AM107" s="59">
        <f t="shared" si="59"/>
        <v>946.73681969286099</v>
      </c>
      <c r="AN107" s="59">
        <f ca="1">AVERAGE(OFFSET($AM$3,0,0,'Données projet'!$E$10+1,1))-AVERAGE(OFFSET($H$3,0,0,'Données projet'!$E$10+1,1))</f>
        <v>507.48930524664888</v>
      </c>
      <c r="AO107" s="59">
        <f t="shared" si="90"/>
        <v>88.371592365533019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14.572938612315529</v>
      </c>
      <c r="AV107" s="21">
        <f>EXP(-LN(2)/25)*AV106+(1-EXP(-LN(2)/25))/(LN(2)/25)*Calculateur!AQ107*Calculateur!AS107*VLOOKUP('Données projet'!$B$10,Paramètres!$A$1:$I$89,3,0)*0.475*44/12</f>
        <v>6.0206693962960012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20.593608008611529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6</v>
      </c>
      <c r="BD107" s="12">
        <f>IF('Données projet'!$A$88&gt;35,BD106+BC107-BL106,IF(A107&lt;'Données projet'!$A$88,$BA$205^A107,IF(A107='Données projet'!$A$88,'Données projet'!$B$88,BD106+BC107-BL106)))</f>
        <v>307.00000000000006</v>
      </c>
      <c r="BE107" s="13">
        <f>BD107*VLOOKUP('Données projet'!$B$11,Paramètres!$A$1:$I$89,3,0)*VLOOKUP('Données projet'!$B$11,Paramètres!$A$1:$I$89,5,0)</f>
        <v>239.46000000000006</v>
      </c>
      <c r="BF107" s="13">
        <f t="shared" si="91"/>
        <v>58.323331624662352</v>
      </c>
      <c r="BG107" s="20">
        <f t="shared" si="61"/>
        <v>518.63930257962033</v>
      </c>
      <c r="BH107" s="59">
        <f t="shared" si="62"/>
        <v>797.12027541068119</v>
      </c>
      <c r="BI107" s="59">
        <f ca="1">AVERAGE(OFFSET($BH$3,0,0,'Données projet'!$E$11+1,1))-AVERAGE(OFFSET($H$3,0,0,'Données projet'!$E$11+1,1))</f>
        <v>406.57577648063943</v>
      </c>
      <c r="BJ107" s="59">
        <f t="shared" si="92"/>
        <v>76.079834371563976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11.650469086046066</v>
      </c>
      <c r="BQ107" s="21">
        <f>EXP(-LN(2)/25)*BQ106+(1-EXP(-LN(2)/25))/(LN(2)/25)*Calculateur!BL107*Calculateur!BN107*VLOOKUP('Données projet'!$B$11,Paramètres!$A$1:$I$89,3,0)*0.475*44/12</f>
        <v>4.8191809310274678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16.469650017073533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</v>
      </c>
      <c r="N108" s="13">
        <f>IF('Données projet'!$A$36&gt;35,N107+M108-V107,IF(A108&lt;'Données projet'!$A$36,$K$205^A108,IF(A108='Données projet'!$A$36,'Données projet'!$B$36,N107+M108-V107)))</f>
        <v>313.00000000000006</v>
      </c>
      <c r="O108" s="13">
        <f>N108*VLOOKUP('Données projet'!$B$9,Paramètres!$A$1:$I$89,3,0)*VLOOKUP('Données projet'!$B$9,Paramètres!$A$1:$I$89,5,0)</f>
        <v>283.20240000000007</v>
      </c>
      <c r="P108" s="13">
        <f t="shared" si="87"/>
        <v>67.643319485855841</v>
      </c>
      <c r="Q108" s="20">
        <f t="shared" si="107"/>
        <v>611.05629477119896</v>
      </c>
      <c r="R108" s="59">
        <f t="shared" si="55"/>
        <v>889.79492285207073</v>
      </c>
      <c r="S108" s="59">
        <f ca="1">AVERAGE(OFFSET($R$3,0,0,'Données projet'!$E$9+1,1))-AVERAGE(OFFSET($H$3,0,0,'Données projet'!$E$9+1,1))</f>
        <v>458.52035423392317</v>
      </c>
      <c r="T108" s="59">
        <f t="shared" si="88"/>
        <v>79.222215389119214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13.249532172289687</v>
      </c>
      <c r="AA108" s="21">
        <f>EXP(-LN(2)/25)*AA107+(1-EXP(-LN(2)/25))/(LN(2)/25)*Calculateur!V108*Calculateur!X108*VLOOKUP('Données projet'!$B$9,Paramètres!$A$1:$I$89,3,0)*0.475*44/12</f>
        <v>5.4373842030450197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18.686916375334707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6.875</v>
      </c>
      <c r="AI108" s="13">
        <f>IF('Données projet'!$A$62&gt;35,AI107+AH108-AQ107,IF(A108&lt;'Données projet'!$A$62,$AF$205^A108,IF(A108='Données projet'!$A$62,'Données projet'!$B$62,AI107+AH108-AQ107)))</f>
        <v>362.12500000000006</v>
      </c>
      <c r="AJ108" s="13">
        <f>AI108*VLOOKUP('Données projet'!$B$10,Paramètres!$A$1:$I$89,3,0)*VLOOKUP('Données projet'!$B$10,Paramètres!$A$1:$I$89,5,0)</f>
        <v>316.3524000000001</v>
      </c>
      <c r="AK108" s="13">
        <f t="shared" si="89"/>
        <v>74.593893900635649</v>
      </c>
      <c r="AL108" s="20">
        <f t="shared" si="58"/>
        <v>680.89812854360719</v>
      </c>
      <c r="AM108" s="59">
        <f t="shared" si="59"/>
        <v>959.63675662447895</v>
      </c>
      <c r="AN108" s="59">
        <f ca="1">AVERAGE(OFFSET($AM$3,0,0,'Données projet'!$E$10+1,1))-AVERAGE(OFFSET($H$3,0,0,'Données projet'!$E$10+1,1))</f>
        <v>507.48930524664888</v>
      </c>
      <c r="AO108" s="59">
        <f t="shared" si="90"/>
        <v>88.371592365533019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14.287172174742897</v>
      </c>
      <c r="AV108" s="21">
        <f>EXP(-LN(2)/25)*AV107+(1-EXP(-LN(2)/25))/(LN(2)/25)*Calculateur!AQ108*Calculateur!AS108*VLOOKUP('Données projet'!$B$10,Paramètres!$A$1:$I$89,3,0)*0.475*44/12</f>
        <v>5.8560338750410441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20.143206049783942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6</v>
      </c>
      <c r="BD108" s="12">
        <f>IF('Données projet'!$A$88&gt;35,BD107+BC108-BL107,IF(A108&lt;'Données projet'!$A$88,$BA$205^A108,IF(A108='Données projet'!$A$88,'Données projet'!$B$88,BD107+BC108-BL107)))</f>
        <v>313.00000000000006</v>
      </c>
      <c r="BE108" s="13">
        <f>BD108*VLOOKUP('Données projet'!$B$11,Paramètres!$A$1:$I$89,3,0)*VLOOKUP('Données projet'!$B$11,Paramètres!$A$1:$I$89,5,0)</f>
        <v>244.14000000000004</v>
      </c>
      <c r="BF108" s="13">
        <f t="shared" si="91"/>
        <v>59.329383078866108</v>
      </c>
      <c r="BG108" s="20">
        <f t="shared" si="61"/>
        <v>528.54250886235855</v>
      </c>
      <c r="BH108" s="59">
        <f t="shared" si="62"/>
        <v>807.28113694323031</v>
      </c>
      <c r="BI108" s="59">
        <f ca="1">AVERAGE(OFFSET($BH$3,0,0,'Données projet'!$E$11+1,1))-AVERAGE(OFFSET($H$3,0,0,'Données projet'!$E$11+1,1))</f>
        <v>406.57577648063943</v>
      </c>
      <c r="BJ108" s="59">
        <f t="shared" si="92"/>
        <v>76.079834371563976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11.422010493353177</v>
      </c>
      <c r="BQ108" s="21">
        <f>EXP(-LN(2)/25)*BQ107+(1-EXP(-LN(2)/25))/(LN(2)/25)*Calculateur!BL108*Calculateur!BN108*VLOOKUP('Données projet'!$B$11,Paramètres!$A$1:$I$89,3,0)*0.475*44/12</f>
        <v>4.6874001750388112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16.109410668391988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>
        <f>VLOOKUP(A109,'Données projet'!$A$35:$I$55,2,0)</f>
        <v>319</v>
      </c>
      <c r="L109" s="12">
        <f>VLOOKUP(A109,'Données projet'!$A$35:$I$55,9,0)</f>
        <v>6</v>
      </c>
      <c r="M109" s="12">
        <f t="array" ref="M109">INDEX(L:L,MIN(IF(ISNUMBER(L109:L305),ROW(L109:L305),"")))</f>
        <v>6</v>
      </c>
      <c r="N109" s="13">
        <f>IF('Données projet'!$A$36&gt;35,N108+M109-V108,IF(A109&lt;'Données projet'!$A$36,$K$205^A109,IF(A109='Données projet'!$A$36,'Données projet'!$B$36,N108+M109-V108)))</f>
        <v>319.00000000000006</v>
      </c>
      <c r="O109" s="13">
        <f>N109*VLOOKUP('Données projet'!$B$9,Paramètres!$A$1:$I$89,3,0)*VLOOKUP('Données projet'!$B$9,Paramètres!$A$1:$I$89,5,0)</f>
        <v>288.63120000000004</v>
      </c>
      <c r="P109" s="13">
        <f t="shared" si="87"/>
        <v>68.787794100289275</v>
      </c>
      <c r="Q109" s="20">
        <f t="shared" si="107"/>
        <v>622.50474805800388</v>
      </c>
      <c r="R109" s="59">
        <f t="shared" si="55"/>
        <v>901.49656164613293</v>
      </c>
      <c r="S109" s="59">
        <f ca="1">AVERAGE(OFFSET($R$3,0,0,'Données projet'!$E$9+1,1))-AVERAGE(OFFSET($H$3,0,0,'Données projet'!$E$9+1,1))</f>
        <v>458.52035423392317</v>
      </c>
      <c r="T109" s="59">
        <f t="shared" si="88"/>
        <v>79.222215389119214</v>
      </c>
      <c r="U109" s="15">
        <f>IF(ISNA(VLOOKUP(A109,'Données projet'!$A$35:$I$55,3,0)),0,VLOOKUP(A109,'Données projet'!$A$35:$I$55,3,0))</f>
        <v>13</v>
      </c>
      <c r="V109" s="15">
        <f>IF(ISNA(VLOOKUP(A109,'Données projet'!$A$35:$I$55,4,0)),0,VLOOKUP(A109,'Données projet'!$A$35:$I$55,4,0))</f>
        <v>24</v>
      </c>
      <c r="W109" s="16">
        <f>IF(ISNA(VLOOKUP(A109,'Données projet'!$A$35:$I$55,5,0)),0%,VLOOKUP(A109,'Données projet'!$A$35:$I$55,5,0)*VLOOKUP('Données projet'!$B$9,Paramètres!$A$1:$I$89,7,0))</f>
        <v>0.32250000000000001</v>
      </c>
      <c r="X109" s="16">
        <f>IF(ISNA(VLOOKUP(A109,'Données projet'!$A$35:$I$55,6,0)),0%,VLOOKUP(A109,'Données projet'!$A$35:$I$55,6,0)*VLOOKUP('Données projet'!$B$9,Paramètres!$A$1:$I$89,7,0))</f>
        <v>2.6875E-2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20.731494027174676</v>
      </c>
      <c r="AA109" s="21">
        <f>EXP(-LN(2)/25)*AA108+(1-EXP(-LN(2)/25))/(LN(2)/25)*Calculateur!V109*Calculateur!X109*VLOOKUP('Données projet'!$B$9,Paramètres!$A$1:$I$89,3,0)*0.475*44/12</f>
        <v>5.9313065438296784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26.662800571004354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>
        <f>VLOOKUP(A109,'Données projet'!$A$61:$I$81,2,0)</f>
        <v>369</v>
      </c>
      <c r="AG109" s="12">
        <f>VLOOKUP(A109,'Données projet'!$A$61:$I$81,9,0)</f>
        <v>6.875</v>
      </c>
      <c r="AH109" s="12">
        <f t="array" ref="AH109">INDEX(AG:AG,MIN(IF(ISNUMBER(AG109:AG305),ROW(AG109:AG305),"")))</f>
        <v>6.875</v>
      </c>
      <c r="AI109" s="13">
        <f>IF('Données projet'!$A$62&gt;35,AI108+AH109-AQ108,IF(A109&lt;'Données projet'!$A$62,$AF$205^A109,IF(A109='Données projet'!$A$62,'Données projet'!$B$62,AI108+AH109-AQ108)))</f>
        <v>369.00000000000006</v>
      </c>
      <c r="AJ109" s="13">
        <f>AI109*VLOOKUP('Données projet'!$B$10,Paramètres!$A$1:$I$89,3,0)*VLOOKUP('Données projet'!$B$10,Paramètres!$A$1:$I$89,5,0)</f>
        <v>322.35840000000007</v>
      </c>
      <c r="AK109" s="13">
        <f t="shared" si="89"/>
        <v>75.843854740931903</v>
      </c>
      <c r="AL109" s="20">
        <f t="shared" si="58"/>
        <v>693.53559367378978</v>
      </c>
      <c r="AM109" s="59">
        <f t="shared" si="59"/>
        <v>972.52740726191882</v>
      </c>
      <c r="AN109" s="59">
        <f ca="1">AVERAGE(OFFSET($AM$3,0,0,'Données projet'!$E$10+1,1))-AVERAGE(OFFSET($H$3,0,0,'Données projet'!$E$10+1,1))</f>
        <v>507.48930524664888</v>
      </c>
      <c r="AO109" s="59">
        <f t="shared" si="90"/>
        <v>88.371592365533019</v>
      </c>
      <c r="AP109" s="15">
        <f>IF(ISNA(VLOOKUP(A109,'Données projet'!$A$61:$I$81,3,0)),0,VLOOKUP(A109,'Données projet'!$A$61:$I$81,3,0))</f>
        <v>13</v>
      </c>
      <c r="AQ109" s="15">
        <f>IF(ISNA(VLOOKUP(A109,'Données projet'!$A$61:$I$81,4,0)),0,VLOOKUP(A109,'Données projet'!$A$61:$I$81,4,0))</f>
        <v>28</v>
      </c>
      <c r="AR109" s="16">
        <f>IF(ISNA(VLOOKUP(A109,'Données projet'!$A$61:$I$81,5,0)),0%,VLOOKUP(A109,'Données projet'!$A$61:$I$81,5,0)*VLOOKUP('Données projet'!$B$10,Paramètres!$A$1:$I$89,7,0))</f>
        <v>0.32250000000000001</v>
      </c>
      <c r="AS109" s="16">
        <f>IF(ISNA(VLOOKUP(A109,'Données projet'!$A$61:$I$81,6,0)),0%,VLOOKUP(A109,'Données projet'!$A$61:$I$81,6,0)*VLOOKUP('Données projet'!$B$10,Paramètres!$A$1:$I$89,7,0))</f>
        <v>2.6875E-2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22.727631922457416</v>
      </c>
      <c r="AV109" s="21">
        <f>EXP(-LN(2)/25)*AV108+(1-EXP(-LN(2)/25))/(LN(2)/25)*Calculateur!AQ109*Calculateur!AS109*VLOOKUP('Données projet'!$B$10,Paramètres!$A$1:$I$89,3,0)*0.475*44/12</f>
        <v>6.4197574929581291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29.147389415415546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>
        <f>VLOOKUP(A109,'Données projet'!$A$87:$I$107,2,0)</f>
        <v>319</v>
      </c>
      <c r="BB109" s="12">
        <f>VLOOKUP(A109,'Données projet'!$A$87:$I$107,9,0)</f>
        <v>6</v>
      </c>
      <c r="BC109" s="12">
        <f t="array" ref="BC109">INDEX(BB:BB,MIN(IF(ISNUMBER(BB109:BB305),ROW(BB109:BB305),"")))</f>
        <v>6</v>
      </c>
      <c r="BD109" s="12">
        <f>IF('Données projet'!$A$88&gt;35,BD108+BC109-BL108,IF(A109&lt;'Données projet'!$A$88,$BA$205^A109,IF(A109='Données projet'!$A$88,'Données projet'!$B$88,BD108+BC109-BL108)))</f>
        <v>319.00000000000006</v>
      </c>
      <c r="BE109" s="13">
        <f>BD109*VLOOKUP('Données projet'!$B$11,Paramètres!$A$1:$I$89,3,0)*VLOOKUP('Données projet'!$B$11,Paramètres!$A$1:$I$89,5,0)</f>
        <v>248.82000000000005</v>
      </c>
      <c r="BF109" s="13">
        <f t="shared" si="91"/>
        <v>60.333192077890068</v>
      </c>
      <c r="BG109" s="20">
        <f t="shared" si="61"/>
        <v>538.44180953565865</v>
      </c>
      <c r="BH109" s="59">
        <f t="shared" si="62"/>
        <v>817.43362312378781</v>
      </c>
      <c r="BI109" s="59">
        <f ca="1">AVERAGE(OFFSET($BH$3,0,0,'Données projet'!$E$11+1,1))-AVERAGE(OFFSET($H$3,0,0,'Données projet'!$E$11+1,1))</f>
        <v>406.57577648063943</v>
      </c>
      <c r="BJ109" s="59">
        <f t="shared" si="92"/>
        <v>76.079834371563976</v>
      </c>
      <c r="BK109" s="15">
        <f>IF(ISNA(VLOOKUP(A109,'Données projet'!$A$87:$I$107,3,0)),0,VLOOKUP(A109,'Données projet'!$A$87:$I$107,3,0))</f>
        <v>13</v>
      </c>
      <c r="BL109" s="15">
        <f>IF(ISNA(VLOOKUP(A109,'Données projet'!$A$87:$I$107,4,0)),0,VLOOKUP(A109,'Données projet'!$A$87:$I$107,4,0))</f>
        <v>24</v>
      </c>
      <c r="BM109" s="16">
        <f>IF(ISNA(VLOOKUP(A109,'Données projet'!$A$87:$I$107,5,0)),0%,VLOOKUP(A109,'Données projet'!$A$87:$I$107,5,0)*VLOOKUP('Données projet'!$B$11,Paramètres!$A$1:$I$89,7,0))</f>
        <v>0.32250000000000001</v>
      </c>
      <c r="BN109" s="16">
        <f>IF(ISNA(VLOOKUP(A109,'Données projet'!$A$87:$I$107,6,0)),0%,VLOOKUP(A109,'Données projet'!$A$87:$I$107,6,0)*VLOOKUP('Données projet'!$B$11,Paramètres!$A$1:$I$89,7,0))</f>
        <v>2.6875E-2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17.87197760963334</v>
      </c>
      <c r="BQ109" s="21">
        <f>EXP(-LN(2)/25)*BQ108+(1-EXP(-LN(2)/25))/(LN(2)/25)*Calculateur!BL109*Calculateur!BN109*VLOOKUP('Données projet'!$B$11,Paramètres!$A$1:$I$89,3,0)*0.475*44/12</f>
        <v>5.1131952964048963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22.985172906038237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5.875</v>
      </c>
      <c r="N110" s="13">
        <f>IF('Données projet'!$A$36&gt;35,N109+M110-V109,IF(A110&lt;'Données projet'!$A$36,$K$205^A110,IF(A110='Données projet'!$A$36,'Données projet'!$B$36,N109+M110-V109)))</f>
        <v>300.87500000000006</v>
      </c>
      <c r="O110" s="13">
        <f>N110*VLOOKUP('Données projet'!$B$9,Paramètres!$A$1:$I$89,3,0)*VLOOKUP('Données projet'!$B$9,Paramètres!$A$1:$I$89,5,0)</f>
        <v>272.23170000000005</v>
      </c>
      <c r="P110" s="13">
        <f t="shared" si="87"/>
        <v>65.322665211024059</v>
      </c>
      <c r="Q110" s="20">
        <f t="shared" si="107"/>
        <v>587.907186075867</v>
      </c>
      <c r="R110" s="59">
        <f t="shared" si="55"/>
        <v>867.14779296874065</v>
      </c>
      <c r="S110" s="59">
        <f ca="1">AVERAGE(OFFSET($R$3,0,0,'Données projet'!$E$9+1,1))-AVERAGE(OFFSET($H$3,0,0,'Données projet'!$E$9+1,1))</f>
        <v>458.52035423392317</v>
      </c>
      <c r="T110" s="59">
        <f t="shared" si="88"/>
        <v>79.222215389119214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20.324962074264551</v>
      </c>
      <c r="AA110" s="21">
        <f>EXP(-LN(2)/25)*AA109+(1-EXP(-LN(2)/25))/(LN(2)/25)*Calculateur!V110*Calculateur!X110*VLOOKUP('Données projet'!$B$9,Paramètres!$A$1:$I$89,3,0)*0.475*44/12</f>
        <v>5.7691146544748007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26.094076728739353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6.875</v>
      </c>
      <c r="AI110" s="13">
        <f>IF('Données projet'!$A$62&gt;35,AI109+AH110-AQ109,IF(A110&lt;'Données projet'!$A$62,$AF$205^A110,IF(A110='Données projet'!$A$62,'Données projet'!$B$62,AI109+AH110-AQ109)))</f>
        <v>347.87500000000006</v>
      </c>
      <c r="AJ110" s="13">
        <f>AI110*VLOOKUP('Données projet'!$B$10,Paramètres!$A$1:$I$89,3,0)*VLOOKUP('Données projet'!$B$10,Paramètres!$A$1:$I$89,5,0)</f>
        <v>303.9036000000001</v>
      </c>
      <c r="AK110" s="13">
        <f t="shared" si="89"/>
        <v>71.994191224005576</v>
      </c>
      <c r="AL110" s="20">
        <f t="shared" si="58"/>
        <v>654.68865304847657</v>
      </c>
      <c r="AM110" s="59">
        <f t="shared" si="59"/>
        <v>933.92925994135021</v>
      </c>
      <c r="AN110" s="59">
        <f ca="1">AVERAGE(OFFSET($AM$3,0,0,'Données projet'!$E$10+1,1))-AVERAGE(OFFSET($H$3,0,0,'Données projet'!$E$10+1,1))</f>
        <v>507.48930524664888</v>
      </c>
      <c r="AO110" s="59">
        <f t="shared" si="90"/>
        <v>88.371592365533019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22.281956922944691</v>
      </c>
      <c r="AV110" s="21">
        <f>EXP(-LN(2)/25)*AV109+(1-EXP(-LN(2)/25))/(LN(2)/25)*Calculateur!AQ110*Calculateur!AS110*VLOOKUP('Données projet'!$B$10,Paramètres!$A$1:$I$89,3,0)*0.475*44/12</f>
        <v>6.2442088867128147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28.526165809657506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5.875</v>
      </c>
      <c r="BD110" s="12">
        <f>IF('Données projet'!$A$88&gt;35,BD109+BC110-BL109,IF(A110&lt;'Données projet'!$A$88,$BA$205^A110,IF(A110='Données projet'!$A$88,'Données projet'!$B$88,BD109+BC110-BL109)))</f>
        <v>300.87500000000006</v>
      </c>
      <c r="BE110" s="13">
        <f>BD110*VLOOKUP('Données projet'!$B$11,Paramètres!$A$1:$I$89,3,0)*VLOOKUP('Données projet'!$B$11,Paramètres!$A$1:$I$89,5,0)</f>
        <v>234.68250000000006</v>
      </c>
      <c r="BF110" s="13">
        <f t="shared" si="91"/>
        <v>57.293956853311116</v>
      </c>
      <c r="BG110" s="20">
        <f t="shared" si="61"/>
        <v>508.52566235285025</v>
      </c>
      <c r="BH110" s="59">
        <f t="shared" si="62"/>
        <v>787.76626924572383</v>
      </c>
      <c r="BI110" s="59">
        <f ca="1">AVERAGE(OFFSET($BH$3,0,0,'Données projet'!$E$11+1,1))-AVERAGE(OFFSET($H$3,0,0,'Données projet'!$E$11+1,1))</f>
        <v>406.57577648063943</v>
      </c>
      <c r="BJ110" s="59">
        <f t="shared" si="92"/>
        <v>76.079834371563976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17.521519029538403</v>
      </c>
      <c r="BQ110" s="21">
        <f>EXP(-LN(2)/25)*BQ109+(1-EXP(-LN(2)/25))/(LN(2)/25)*Calculateur!BL110*Calculateur!BN110*VLOOKUP('Données projet'!$B$11,Paramètres!$A$1:$I$89,3,0)*0.475*44/12</f>
        <v>4.9733747021334498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22.494893731671851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5.875</v>
      </c>
      <c r="N111" s="13">
        <f>IF('Données projet'!$A$36&gt;35,N110+M111-V110,IF(A111&lt;'Données projet'!$A$36,$K$205^A111,IF(A111='Données projet'!$A$36,'Données projet'!$B$36,N110+M111-V110)))</f>
        <v>306.75000000000006</v>
      </c>
      <c r="O111" s="13">
        <f>N111*VLOOKUP('Données projet'!$B$9,Paramètres!$A$1:$I$89,3,0)*VLOOKUP('Données projet'!$B$9,Paramètres!$A$1:$I$89,5,0)</f>
        <v>277.54740000000004</v>
      </c>
      <c r="P111" s="13">
        <f t="shared" si="87"/>
        <v>66.448438905040334</v>
      </c>
      <c r="Q111" s="20">
        <f t="shared" si="107"/>
        <v>599.12608609294523</v>
      </c>
      <c r="R111" s="59">
        <f t="shared" si="55"/>
        <v>878.61117028294461</v>
      </c>
      <c r="S111" s="59">
        <f ca="1">AVERAGE(OFFSET($R$3,0,0,'Données projet'!$E$9+1,1))-AVERAGE(OFFSET($H$3,0,0,'Données projet'!$E$9+1,1))</f>
        <v>458.52035423392317</v>
      </c>
      <c r="T111" s="59">
        <f t="shared" si="88"/>
        <v>79.222215389119214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19.926401964990987</v>
      </c>
      <c r="AA111" s="21">
        <f>EXP(-LN(2)/25)*AA110+(1-EXP(-LN(2)/25))/(LN(2)/25)*Calculateur!V111*Calculateur!X111*VLOOKUP('Données projet'!$B$9,Paramètres!$A$1:$I$89,3,0)*0.475*44/12</f>
        <v>5.6113579108636333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25.537759875854618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6.875</v>
      </c>
      <c r="AI111" s="13">
        <f>IF('Données projet'!$A$62&gt;35,AI110+AH111-AQ110,IF(A111&lt;'Données projet'!$A$62,$AF$205^A111,IF(A111='Données projet'!$A$62,'Données projet'!$B$62,AI110+AH111-AQ110)))</f>
        <v>354.75000000000006</v>
      </c>
      <c r="AJ111" s="13">
        <f>AI111*VLOOKUP('Données projet'!$B$10,Paramètres!$A$1:$I$89,3,0)*VLOOKUP('Données projet'!$B$10,Paramètres!$A$1:$I$89,5,0)</f>
        <v>309.90960000000007</v>
      </c>
      <c r="AK111" s="13">
        <f t="shared" si="89"/>
        <v>73.249950733312943</v>
      </c>
      <c r="AL111" s="20">
        <f t="shared" si="58"/>
        <v>667.33621752718682</v>
      </c>
      <c r="AM111" s="59">
        <f t="shared" si="59"/>
        <v>946.82130171718609</v>
      </c>
      <c r="AN111" s="59">
        <f ca="1">AVERAGE(OFFSET($AM$3,0,0,'Données projet'!$E$10+1,1))-AVERAGE(OFFSET($H$3,0,0,'Données projet'!$E$10+1,1))</f>
        <v>507.48930524664888</v>
      </c>
      <c r="AO111" s="59">
        <f t="shared" si="90"/>
        <v>88.371592365533019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21.845021338337503</v>
      </c>
      <c r="AV111" s="21">
        <f>EXP(-LN(2)/25)*AV110+(1-EXP(-LN(2)/25))/(LN(2)/25)*Calculateur!AQ111*Calculateur!AS111*VLOOKUP('Données projet'!$B$10,Paramètres!$A$1:$I$89,3,0)*0.475*44/12</f>
        <v>6.0734606663369783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27.91848200467448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5.875</v>
      </c>
      <c r="BD111" s="12">
        <f>IF('Données projet'!$A$88&gt;35,BD110+BC111-BL110,IF(A111&lt;'Données projet'!$A$88,$BA$205^A111,IF(A111='Données projet'!$A$88,'Données projet'!$B$88,BD110+BC111-BL110)))</f>
        <v>306.75000000000006</v>
      </c>
      <c r="BE111" s="13">
        <f>BD111*VLOOKUP('Données projet'!$B$11,Paramètres!$A$1:$I$89,3,0)*VLOOKUP('Données projet'!$B$11,Paramètres!$A$1:$I$89,5,0)</f>
        <v>239.26500000000004</v>
      </c>
      <c r="BF111" s="13">
        <f t="shared" si="91"/>
        <v>58.281363433296704</v>
      </c>
      <c r="BG111" s="20">
        <f t="shared" si="61"/>
        <v>518.22658297965847</v>
      </c>
      <c r="BH111" s="59">
        <f t="shared" si="62"/>
        <v>797.71166716965786</v>
      </c>
      <c r="BI111" s="59">
        <f ca="1">AVERAGE(OFFSET($BH$3,0,0,'Données projet'!$E$11+1,1))-AVERAGE(OFFSET($H$3,0,0,'Données projet'!$E$11+1,1))</f>
        <v>406.57577648063943</v>
      </c>
      <c r="BJ111" s="59">
        <f t="shared" si="92"/>
        <v>76.079834371563976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17.177932728440503</v>
      </c>
      <c r="BQ111" s="21">
        <f>EXP(-LN(2)/25)*BQ110+(1-EXP(-LN(2)/25))/(LN(2)/25)*Calculateur!BL111*Calculateur!BN111*VLOOKUP('Données projet'!$B$11,Paramètres!$A$1:$I$89,3,0)*0.475*44/12</f>
        <v>4.8373775093652016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22.015310237805704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5.875</v>
      </c>
      <c r="N112" s="13">
        <f>IF('Données projet'!$A$36&gt;35,N111+M112-V111,IF(A112&lt;'Données projet'!$A$36,$K$205^A112,IF(A112='Données projet'!$A$36,'Données projet'!$B$36,N111+M112-V111)))</f>
        <v>312.62500000000006</v>
      </c>
      <c r="O112" s="13">
        <f>N112*VLOOKUP('Données projet'!$B$9,Paramètres!$A$1:$I$89,3,0)*VLOOKUP('Données projet'!$B$9,Paramètres!$A$1:$I$89,5,0)</f>
        <v>282.86310000000003</v>
      </c>
      <c r="P112" s="13">
        <f t="shared" si="87"/>
        <v>67.57170550031239</v>
      </c>
      <c r="Q112" s="20">
        <f t="shared" si="107"/>
        <v>610.34061957971073</v>
      </c>
      <c r="R112" s="59">
        <f t="shared" si="55"/>
        <v>890.06593993230001</v>
      </c>
      <c r="S112" s="59">
        <f ca="1">AVERAGE(OFFSET($R$3,0,0,'Données projet'!$E$9+1,1))-AVERAGE(OFFSET($H$3,0,0,'Données projet'!$E$9+1,1))</f>
        <v>458.52035423392317</v>
      </c>
      <c r="T112" s="59">
        <f t="shared" si="88"/>
        <v>79.222215389119214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19.535657376362614</v>
      </c>
      <c r="AA112" s="21">
        <f>EXP(-LN(2)/25)*AA111+(1-EXP(-LN(2)/25))/(LN(2)/25)*Calculateur!V112*Calculateur!X112*VLOOKUP('Données projet'!$B$9,Paramètres!$A$1:$I$89,3,0)*0.475*44/12</f>
        <v>5.4579150337025792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24.993572410065195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6.875</v>
      </c>
      <c r="AI112" s="13">
        <f>IF('Données projet'!$A$62&gt;35,AI111+AH112-AQ111,IF(A112&lt;'Données projet'!$A$62,$AF$205^A112,IF(A112='Données projet'!$A$62,'Données projet'!$B$62,AI111+AH112-AQ111)))</f>
        <v>361.62500000000006</v>
      </c>
      <c r="AJ112" s="13">
        <f>AI112*VLOOKUP('Données projet'!$B$10,Paramètres!$A$1:$I$89,3,0)*VLOOKUP('Données projet'!$B$10,Paramètres!$A$1:$I$89,5,0)</f>
        <v>315.9156000000001</v>
      </c>
      <c r="AK112" s="13">
        <f t="shared" si="89"/>
        <v>74.502880488238247</v>
      </c>
      <c r="AL112" s="20">
        <f t="shared" si="58"/>
        <v>679.97885351701507</v>
      </c>
      <c r="AM112" s="59">
        <f t="shared" si="59"/>
        <v>959.70417386960435</v>
      </c>
      <c r="AN112" s="59">
        <f ca="1">AVERAGE(OFFSET($AM$3,0,0,'Données projet'!$E$10+1,1))-AVERAGE(OFFSET($H$3,0,0,'Données projet'!$E$10+1,1))</f>
        <v>507.48930524664888</v>
      </c>
      <c r="AO112" s="59">
        <f t="shared" si="90"/>
        <v>88.371592365533019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21.416653794040069</v>
      </c>
      <c r="AV112" s="21">
        <f>EXP(-LN(2)/25)*AV111+(1-EXP(-LN(2)/25))/(LN(2)/25)*Calculateur!AQ112*Calculateur!AS112*VLOOKUP('Données projet'!$B$10,Paramètres!$A$1:$I$89,3,0)*0.475*44/12</f>
        <v>5.9073815650265784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27.324035359066649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5.875</v>
      </c>
      <c r="BD112" s="12">
        <f>IF('Données projet'!$A$88&gt;35,BD111+BC112-BL111,IF(A112&lt;'Données projet'!$A$88,$BA$205^A112,IF(A112='Données projet'!$A$88,'Données projet'!$B$88,BD111+BC112-BL111)))</f>
        <v>312.62500000000006</v>
      </c>
      <c r="BE112" s="13">
        <f>BD112*VLOOKUP('Données projet'!$B$11,Paramètres!$A$1:$I$89,3,0)*VLOOKUP('Données projet'!$B$11,Paramètres!$A$1:$I$89,5,0)</f>
        <v>243.84750000000005</v>
      </c>
      <c r="BF112" s="13">
        <f t="shared" si="91"/>
        <v>59.266571058190515</v>
      </c>
      <c r="BG112" s="20">
        <f t="shared" si="61"/>
        <v>527.92367375968195</v>
      </c>
      <c r="BH112" s="59">
        <f t="shared" si="62"/>
        <v>807.64899411227123</v>
      </c>
      <c r="BI112" s="59">
        <f ca="1">AVERAGE(OFFSET($BH$3,0,0,'Données projet'!$E$11+1,1))-AVERAGE(OFFSET($H$3,0,0,'Données projet'!$E$11+1,1))</f>
        <v>406.57577648063943</v>
      </c>
      <c r="BJ112" s="59">
        <f t="shared" si="92"/>
        <v>76.079834371563976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16.841083945140181</v>
      </c>
      <c r="BQ112" s="21">
        <f>EXP(-LN(2)/25)*BQ111+(1-EXP(-LN(2)/25))/(LN(2)/25)*Calculateur!BL112*Calculateur!BN112*VLOOKUP('Données projet'!$B$11,Paramètres!$A$1:$I$89,3,0)*0.475*44/12</f>
        <v>4.7050991669849829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21.546183112125163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5.875</v>
      </c>
      <c r="N113" s="13">
        <f>IF('Données projet'!$A$36&gt;35,N112+M113-V112,IF(A113&lt;'Données projet'!$A$36,$K$205^A113,IF(A113='Données projet'!$A$36,'Données projet'!$B$36,N112+M113-V112)))</f>
        <v>318.50000000000006</v>
      </c>
      <c r="O113" s="13">
        <f>N113*VLOOKUP('Données projet'!$B$9,Paramètres!$A$1:$I$89,3,0)*VLOOKUP('Données projet'!$B$9,Paramètres!$A$1:$I$89,5,0)</f>
        <v>288.17880000000002</v>
      </c>
      <c r="P113" s="13">
        <f t="shared" si="87"/>
        <v>68.692517544343815</v>
      </c>
      <c r="Q113" s="20">
        <f t="shared" si="107"/>
        <v>621.5508780563988</v>
      </c>
      <c r="R113" s="59">
        <f t="shared" si="55"/>
        <v>901.5122670112446</v>
      </c>
      <c r="S113" s="59">
        <f ca="1">AVERAGE(OFFSET($R$3,0,0,'Données projet'!$E$9+1,1))-AVERAGE(OFFSET($H$3,0,0,'Données projet'!$E$9+1,1))</f>
        <v>458.52035423392317</v>
      </c>
      <c r="T113" s="59">
        <f t="shared" si="88"/>
        <v>79.222215389119214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19.152575050786577</v>
      </c>
      <c r="AA113" s="21">
        <f>EXP(-LN(2)/25)*AA112+(1-EXP(-LN(2)/25))/(LN(2)/25)*Calculateur!V113*Calculateur!X113*VLOOKUP('Données projet'!$B$9,Paramètres!$A$1:$I$89,3,0)*0.475*44/12</f>
        <v>5.3086680600867044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24.461243110873284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6.875</v>
      </c>
      <c r="AI113" s="13">
        <f>IF('Données projet'!$A$62&gt;35,AI112+AH113-AQ112,IF(A113&lt;'Données projet'!$A$62,$AF$205^A113,IF(A113='Données projet'!$A$62,'Données projet'!$B$62,AI112+AH113-AQ112)))</f>
        <v>368.50000000000006</v>
      </c>
      <c r="AJ113" s="13">
        <f>AI113*VLOOKUP('Données projet'!$B$10,Paramètres!$A$1:$I$89,3,0)*VLOOKUP('Données projet'!$B$10,Paramètres!$A$1:$I$89,5,0)</f>
        <v>321.92160000000007</v>
      </c>
      <c r="AK113" s="13">
        <f t="shared" si="89"/>
        <v>75.753040489321577</v>
      </c>
      <c r="AL113" s="20">
        <f t="shared" si="58"/>
        <v>692.61666551890175</v>
      </c>
      <c r="AM113" s="59">
        <f t="shared" si="59"/>
        <v>972.57805447374767</v>
      </c>
      <c r="AN113" s="59">
        <f ca="1">AVERAGE(OFFSET($AM$3,0,0,'Données projet'!$E$10+1,1))-AVERAGE(OFFSET($H$3,0,0,'Données projet'!$E$10+1,1))</f>
        <v>507.48930524664888</v>
      </c>
      <c r="AO113" s="59">
        <f t="shared" si="90"/>
        <v>88.371592365533019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20.996686276007907</v>
      </c>
      <c r="AV113" s="21">
        <f>EXP(-LN(2)/25)*AV112+(1-EXP(-LN(2)/25))/(LN(2)/25)*Calculateur!AQ113*Calculateur!AS113*VLOOKUP('Données projet'!$B$10,Paramètres!$A$1:$I$89,3,0)*0.475*44/12</f>
        <v>5.7458439054752315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26.74253018148314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5.875</v>
      </c>
      <c r="BD113" s="12">
        <f>IF('Données projet'!$A$88&gt;35,BD112+BC113-BL112,IF(A113&lt;'Données projet'!$A$88,$BA$205^A113,IF(A113='Données projet'!$A$88,'Données projet'!$B$88,BD112+BC113-BL112)))</f>
        <v>318.50000000000006</v>
      </c>
      <c r="BE113" s="13">
        <f>BD113*VLOOKUP('Données projet'!$B$11,Paramètres!$A$1:$I$89,3,0)*VLOOKUP('Données projet'!$B$11,Paramètres!$A$1:$I$89,5,0)</f>
        <v>248.43000000000006</v>
      </c>
      <c r="BF113" s="13">
        <f t="shared" si="91"/>
        <v>60.249625816963075</v>
      </c>
      <c r="BG113" s="20">
        <f t="shared" si="61"/>
        <v>537.61701496454418</v>
      </c>
      <c r="BH113" s="59">
        <f t="shared" si="62"/>
        <v>817.57840391938998</v>
      </c>
      <c r="BI113" s="59">
        <f ca="1">AVERAGE(OFFSET($BH$3,0,0,'Données projet'!$E$11+1,1))-AVERAGE(OFFSET($H$3,0,0,'Données projet'!$E$11+1,1))</f>
        <v>406.57577648063943</v>
      </c>
      <c r="BJ113" s="59">
        <f t="shared" si="92"/>
        <v>76.079834371563976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16.510840561022906</v>
      </c>
      <c r="BQ113" s="21">
        <f>EXP(-LN(2)/25)*BQ112+(1-EXP(-LN(2)/25))/(LN(2)/25)*Calculateur!BL113*Calculateur!BN113*VLOOKUP('Données projet'!$B$11,Paramètres!$A$1:$I$89,3,0)*0.475*44/12</f>
        <v>4.576437982833367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21.087278543856272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5.875</v>
      </c>
      <c r="N114" s="13">
        <f>IF('Données projet'!$A$36&gt;35,N113+M114-V113,IF(A114&lt;'Données projet'!$A$36,$K$205^A114,IF(A114='Données projet'!$A$36,'Données projet'!$B$36,N113+M114-V113)))</f>
        <v>324.37500000000006</v>
      </c>
      <c r="O114" s="13">
        <f>N114*VLOOKUP('Données projet'!$B$9,Paramètres!$A$1:$I$89,3,0)*VLOOKUP('Données projet'!$B$9,Paramètres!$A$1:$I$89,5,0)</f>
        <v>293.49450000000002</v>
      </c>
      <c r="P114" s="13">
        <f t="shared" si="87"/>
        <v>69.810925535100282</v>
      </c>
      <c r="Q114" s="20">
        <f t="shared" si="107"/>
        <v>632.75694947363297</v>
      </c>
      <c r="R114" s="59">
        <f t="shared" si="55"/>
        <v>912.9503117682566</v>
      </c>
      <c r="S114" s="59">
        <f ca="1">AVERAGE(OFFSET($R$3,0,0,'Données projet'!$E$9+1,1))-AVERAGE(OFFSET($H$3,0,0,'Données projet'!$E$9+1,1))</f>
        <v>458.52035423392317</v>
      </c>
      <c r="T114" s="59">
        <f t="shared" si="88"/>
        <v>79.222215389119214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18.777004735957942</v>
      </c>
      <c r="AA114" s="21">
        <f>EXP(-LN(2)/25)*AA113+(1-EXP(-LN(2)/25))/(LN(2)/25)*Calculateur!V114*Calculateur!X114*VLOOKUP('Données projet'!$B$9,Paramètres!$A$1:$I$89,3,0)*0.475*44/12</f>
        <v>5.1635022528129131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23.940506988770856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6.875</v>
      </c>
      <c r="AI114" s="13">
        <f>IF('Données projet'!$A$62&gt;35,AI113+AH114-AQ113,IF(A114&lt;'Données projet'!$A$62,$AF$205^A114,IF(A114='Données projet'!$A$62,'Données projet'!$B$62,AI113+AH114-AQ113)))</f>
        <v>375.37500000000006</v>
      </c>
      <c r="AJ114" s="13">
        <f>AI114*VLOOKUP('Données projet'!$B$10,Paramètres!$A$1:$I$89,3,0)*VLOOKUP('Données projet'!$B$10,Paramètres!$A$1:$I$89,5,0)</f>
        <v>327.9276000000001</v>
      </c>
      <c r="AK114" s="13">
        <f t="shared" si="89"/>
        <v>77.000488370136978</v>
      </c>
      <c r="AL114" s="20">
        <f t="shared" si="58"/>
        <v>705.24975391132205</v>
      </c>
      <c r="AM114" s="59">
        <f t="shared" si="59"/>
        <v>985.44311620594567</v>
      </c>
      <c r="AN114" s="59">
        <f ca="1">AVERAGE(OFFSET($AM$3,0,0,'Données projet'!$E$10+1,1))-AVERAGE(OFFSET($H$3,0,0,'Données projet'!$E$10+1,1))</f>
        <v>507.48930524664888</v>
      </c>
      <c r="AO114" s="59">
        <f t="shared" si="90"/>
        <v>88.371592365533019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20.584954064849462</v>
      </c>
      <c r="AV114" s="21">
        <f>EXP(-LN(2)/25)*AV113+(1-EXP(-LN(2)/25))/(LN(2)/25)*Calculateur!AQ114*Calculateur!AS114*VLOOKUP('Données projet'!$B$10,Paramètres!$A$1:$I$89,3,0)*0.475*44/12</f>
        <v>5.5887235017192127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26.173677566568674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5.875</v>
      </c>
      <c r="BD114" s="12">
        <f>IF('Données projet'!$A$88&gt;35,BD113+BC114-BL113,IF(A114&lt;'Données projet'!$A$88,$BA$205^A114,IF(A114='Données projet'!$A$88,'Données projet'!$B$88,BD113+BC114-BL113)))</f>
        <v>324.37500000000006</v>
      </c>
      <c r="BE114" s="13">
        <f>BD114*VLOOKUP('Données projet'!$B$11,Paramètres!$A$1:$I$89,3,0)*VLOOKUP('Données projet'!$B$11,Paramètres!$A$1:$I$89,5,0)</f>
        <v>253.01250000000005</v>
      </c>
      <c r="BF114" s="13">
        <f t="shared" si="91"/>
        <v>61.230572000952911</v>
      </c>
      <c r="BG114" s="20">
        <f t="shared" si="61"/>
        <v>547.30668373499304</v>
      </c>
      <c r="BH114" s="59">
        <f t="shared" si="62"/>
        <v>827.50004602961667</v>
      </c>
      <c r="BI114" s="59">
        <f ca="1">AVERAGE(OFFSET($BH$3,0,0,'Données projet'!$E$11+1,1))-AVERAGE(OFFSET($H$3,0,0,'Données projet'!$E$11+1,1))</f>
        <v>406.57577648063943</v>
      </c>
      <c r="BJ114" s="59">
        <f t="shared" si="92"/>
        <v>76.079834371563976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16.187073048239597</v>
      </c>
      <c r="BQ114" s="21">
        <f>EXP(-LN(2)/25)*BQ113+(1-EXP(-LN(2)/25))/(LN(2)/25)*Calculateur!BL114*Calculateur!BN114*VLOOKUP('Données projet'!$B$11,Paramètres!$A$1:$I$89,3,0)*0.475*44/12</f>
        <v>4.4512950455283748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20.638368093767973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5.875</v>
      </c>
      <c r="N115" s="13">
        <f>IF('Données projet'!$A$36&gt;35,N114+M115-V114,IF(A115&lt;'Données projet'!$A$36,$K$205^A115,IF(A115='Données projet'!$A$36,'Données projet'!$B$36,N114+M115-V114)))</f>
        <v>330.25000000000006</v>
      </c>
      <c r="O115" s="13">
        <f>N115*VLOOKUP('Données projet'!$B$9,Paramètres!$A$1:$I$89,3,0)*VLOOKUP('Données projet'!$B$9,Paramètres!$A$1:$I$89,5,0)</f>
        <v>298.81020000000001</v>
      </c>
      <c r="P115" s="13">
        <f t="shared" si="87"/>
        <v>70.926978036596523</v>
      </c>
      <c r="Q115" s="20">
        <f t="shared" si="107"/>
        <v>643.95891841373896</v>
      </c>
      <c r="R115" s="59">
        <f t="shared" si="55"/>
        <v>924.38022982930988</v>
      </c>
      <c r="S115" s="59">
        <f ca="1">AVERAGE(OFFSET($R$3,0,0,'Données projet'!$E$9+1,1))-AVERAGE(OFFSET($H$3,0,0,'Données projet'!$E$9+1,1))</f>
        <v>458.52035423392317</v>
      </c>
      <c r="T115" s="59">
        <f t="shared" si="88"/>
        <v>79.222215389119214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18.408799125927821</v>
      </c>
      <c r="AA115" s="21">
        <f>EXP(-LN(2)/25)*AA114+(1-EXP(-LN(2)/25))/(LN(2)/25)*Calculateur!V115*Calculateur!X115*VLOOKUP('Données projet'!$B$9,Paramètres!$A$1:$I$89,3,0)*0.475*44/12</f>
        <v>5.0223060121729617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23.431105138100783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6.875</v>
      </c>
      <c r="AI115" s="13">
        <f>IF('Données projet'!$A$62&gt;35,AI114+AH115-AQ114,IF(A115&lt;'Données projet'!$A$62,$AF$205^A115,IF(A115='Données projet'!$A$62,'Données projet'!$B$62,AI114+AH115-AQ114)))</f>
        <v>382.25000000000006</v>
      </c>
      <c r="AJ115" s="13">
        <f>AI115*VLOOKUP('Données projet'!$B$10,Paramètres!$A$1:$I$89,3,0)*VLOOKUP('Données projet'!$B$10,Paramètres!$A$1:$I$89,5,0)</f>
        <v>333.93360000000013</v>
      </c>
      <c r="AK115" s="13">
        <f t="shared" si="89"/>
        <v>78.245279532276854</v>
      </c>
      <c r="AL115" s="20">
        <f t="shared" si="58"/>
        <v>717.87821518538237</v>
      </c>
      <c r="AM115" s="59">
        <f t="shared" si="59"/>
        <v>998.29952660095319</v>
      </c>
      <c r="AN115" s="59">
        <f ca="1">AVERAGE(OFFSET($AM$3,0,0,'Données projet'!$E$10+1,1))-AVERAGE(OFFSET($H$3,0,0,'Données projet'!$E$10+1,1))</f>
        <v>507.48930524664888</v>
      </c>
      <c r="AO115" s="59">
        <f t="shared" si="90"/>
        <v>88.371592365533019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20.181295671219985</v>
      </c>
      <c r="AV115" s="21">
        <f>EXP(-LN(2)/25)*AV114+(1-EXP(-LN(2)/25))/(LN(2)/25)*Calculateur!AQ115*Calculateur!AS115*VLOOKUP('Données projet'!$B$10,Paramètres!$A$1:$I$89,3,0)*0.475*44/12</f>
        <v>5.4358995636665055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25.617195234886491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5.875</v>
      </c>
      <c r="BD115" s="12">
        <f>IF('Données projet'!$A$88&gt;35,BD114+BC115-BL114,IF(A115&lt;'Données projet'!$A$88,$BA$205^A115,IF(A115='Données projet'!$A$88,'Données projet'!$B$88,BD114+BC115-BL114)))</f>
        <v>330.25000000000006</v>
      </c>
      <c r="BE115" s="13">
        <f>BD115*VLOOKUP('Données projet'!$B$11,Paramètres!$A$1:$I$89,3,0)*VLOOKUP('Données projet'!$B$11,Paramètres!$A$1:$I$89,5,0)</f>
        <v>257.59500000000003</v>
      </c>
      <c r="BF115" s="13">
        <f t="shared" si="91"/>
        <v>62.209452205246293</v>
      </c>
      <c r="BG115" s="20">
        <f t="shared" si="61"/>
        <v>556.99275425747066</v>
      </c>
      <c r="BH115" s="59">
        <f t="shared" si="62"/>
        <v>837.41406567304148</v>
      </c>
      <c r="BI115" s="59">
        <f ca="1">AVERAGE(OFFSET($BH$3,0,0,'Données projet'!$E$11+1,1))-AVERAGE(OFFSET($H$3,0,0,'Données projet'!$E$11+1,1))</f>
        <v>406.57577648063943</v>
      </c>
      <c r="BJ115" s="59">
        <f t="shared" si="92"/>
        <v>76.079834371563976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15.869654418903286</v>
      </c>
      <c r="BQ115" s="21">
        <f>EXP(-LN(2)/25)*BQ114+(1-EXP(-LN(2)/25))/(LN(2)/25)*Calculateur!BL115*Calculateur!BN115*VLOOKUP('Données projet'!$B$11,Paramètres!$A$1:$I$89,3,0)*0.475*44/12</f>
        <v>4.3295741484249683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20.199228567328255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5.875</v>
      </c>
      <c r="N116" s="13">
        <f>IF('Données projet'!$A$36&gt;35,N115+M116-V115,IF(A116&lt;'Données projet'!$A$36,$K$205^A116,IF(A116='Données projet'!$A$36,'Données projet'!$B$36,N115+M116-V115)))</f>
        <v>336.12500000000006</v>
      </c>
      <c r="O116" s="13">
        <f>N116*VLOOKUP('Données projet'!$B$9,Paramètres!$A$1:$I$89,3,0)*VLOOKUP('Données projet'!$B$9,Paramètres!$A$1:$I$89,5,0)</f>
        <v>304.12590000000006</v>
      </c>
      <c r="P116" s="13">
        <f t="shared" si="87"/>
        <v>72.040721786024747</v>
      </c>
      <c r="Q116" s="20">
        <f t="shared" si="107"/>
        <v>655.15686627732646</v>
      </c>
      <c r="R116" s="59">
        <f t="shared" si="55"/>
        <v>935.80217240621414</v>
      </c>
      <c r="S116" s="59">
        <f ca="1">AVERAGE(OFFSET($R$3,0,0,'Données projet'!$E$9+1,1))-AVERAGE(OFFSET($H$3,0,0,'Données projet'!$E$9+1,1))</f>
        <v>458.52035423392317</v>
      </c>
      <c r="T116" s="59">
        <f t="shared" si="88"/>
        <v>79.222215389119214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18.047813803327145</v>
      </c>
      <c r="AA116" s="21">
        <f>EXP(-LN(2)/25)*AA115+(1-EXP(-LN(2)/25))/(LN(2)/25)*Calculateur!V116*Calculateur!X116*VLOOKUP('Données projet'!$B$9,Paramètres!$A$1:$I$89,3,0)*0.475*44/12</f>
        <v>4.8849707901584978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22.932784593485643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6.875</v>
      </c>
      <c r="AI116" s="13">
        <f>IF('Données projet'!$A$62&gt;35,AI115+AH116-AQ115,IF(A116&lt;'Données projet'!$A$62,$AF$205^A116,IF(A116='Données projet'!$A$62,'Données projet'!$B$62,AI115+AH116-AQ115)))</f>
        <v>389.12500000000006</v>
      </c>
      <c r="AJ116" s="13">
        <f>AI116*VLOOKUP('Données projet'!$B$10,Paramètres!$A$1:$I$89,3,0)*VLOOKUP('Données projet'!$B$10,Paramètres!$A$1:$I$89,5,0)</f>
        <v>339.9396000000001</v>
      </c>
      <c r="AK116" s="13">
        <f t="shared" si="89"/>
        <v>79.487467270352141</v>
      </c>
      <c r="AL116" s="20">
        <f t="shared" si="58"/>
        <v>730.50214216253016</v>
      </c>
      <c r="AM116" s="59">
        <f t="shared" si="59"/>
        <v>1011.1474482914177</v>
      </c>
      <c r="AN116" s="59">
        <f ca="1">AVERAGE(OFFSET($AM$3,0,0,'Données projet'!$E$10+1,1))-AVERAGE(OFFSET($H$3,0,0,'Données projet'!$E$10+1,1))</f>
        <v>507.48930524664888</v>
      </c>
      <c r="AO116" s="59">
        <f t="shared" si="90"/>
        <v>88.371592365533019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19.785552772482269</v>
      </c>
      <c r="AV116" s="21">
        <f>EXP(-LN(2)/25)*AV115+(1-EXP(-LN(2)/25))/(LN(2)/25)*Calculateur!AQ116*Calculateur!AS116*VLOOKUP('Données projet'!$B$10,Paramètres!$A$1:$I$89,3,0)*0.475*44/12</f>
        <v>5.2872546042365105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25.072807376718778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5.875</v>
      </c>
      <c r="BD116" s="12">
        <f>IF('Données projet'!$A$88&gt;35,BD115+BC116-BL115,IF(A116&lt;'Données projet'!$A$88,$BA$205^A116,IF(A116='Données projet'!$A$88,'Données projet'!$B$88,BD115+BC116-BL115)))</f>
        <v>336.12500000000006</v>
      </c>
      <c r="BE116" s="13">
        <f>BD116*VLOOKUP('Données projet'!$B$11,Paramètres!$A$1:$I$89,3,0)*VLOOKUP('Données projet'!$B$11,Paramètres!$A$1:$I$89,5,0)</f>
        <v>262.17750000000007</v>
      </c>
      <c r="BF116" s="13">
        <f t="shared" si="91"/>
        <v>63.18630742263899</v>
      </c>
      <c r="BG116" s="20">
        <f t="shared" si="61"/>
        <v>566.67529792776293</v>
      </c>
      <c r="BH116" s="59">
        <f t="shared" si="62"/>
        <v>847.32060405665061</v>
      </c>
      <c r="BI116" s="59">
        <f ca="1">AVERAGE(OFFSET($BH$3,0,0,'Données projet'!$E$11+1,1))-AVERAGE(OFFSET($H$3,0,0,'Données projet'!$E$11+1,1))</f>
        <v>406.57577648063943</v>
      </c>
      <c r="BJ116" s="59">
        <f t="shared" si="92"/>
        <v>76.079834371563976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15.558460175282013</v>
      </c>
      <c r="BQ116" s="21">
        <f>EXP(-LN(2)/25)*BQ115+(1-EXP(-LN(2)/25))/(LN(2)/25)*Calculateur!BL116*Calculateur!BN116*VLOOKUP('Données projet'!$B$11,Paramètres!$A$1:$I$89,3,0)*0.475*44/12</f>
        <v>4.2111817156538782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19.76964189093589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342</v>
      </c>
      <c r="L117" s="12">
        <f>VLOOKUP(A117,'Données projet'!$A$35:$I$55,9,0)</f>
        <v>5.875</v>
      </c>
      <c r="M117" s="12">
        <f t="array" ref="M117">INDEX(L:L,MIN(IF(ISNUMBER(L117:L313),ROW(L117:L313),"")))</f>
        <v>5.875</v>
      </c>
      <c r="N117" s="13">
        <f>IF('Données projet'!$A$36&gt;35,N116+M117-V116,IF(A117&lt;'Données projet'!$A$36,$K$205^A117,IF(A117='Données projet'!$A$36,'Données projet'!$B$36,N116+M117-V116)))</f>
        <v>342.00000000000006</v>
      </c>
      <c r="O117" s="13">
        <f>N117*VLOOKUP('Données projet'!$B$9,Paramètres!$A$1:$I$89,3,0)*VLOOKUP('Données projet'!$B$9,Paramètres!$A$1:$I$89,5,0)</f>
        <v>309.44160000000005</v>
      </c>
      <c r="P117" s="13">
        <f t="shared" si="87"/>
        <v>73.152201793181092</v>
      </c>
      <c r="Q117" s="20">
        <f t="shared" si="107"/>
        <v>666.35087145645718</v>
      </c>
      <c r="R117" s="59">
        <f t="shared" si="55"/>
        <v>947.21628649116269</v>
      </c>
      <c r="S117" s="59">
        <f ca="1">AVERAGE(OFFSET($R$3,0,0,'Données projet'!$E$9+1,1))-AVERAGE(OFFSET($H$3,0,0,'Données projet'!$E$9+1,1))</f>
        <v>458.52035423392317</v>
      </c>
      <c r="T117" s="59">
        <f t="shared" si="88"/>
        <v>79.222215389119214</v>
      </c>
      <c r="U117" s="15">
        <f>IF(ISNA(VLOOKUP(A117,'Données projet'!$A$35:$I$55,3,0)),0,VLOOKUP(A117,'Données projet'!$A$35:$I$55,3,0))</f>
        <v>14</v>
      </c>
      <c r="V117" s="15">
        <f>IF(ISNA(VLOOKUP(A117,'Données projet'!$A$35:$I$55,4,0)),0,VLOOKUP(A117,'Données projet'!$A$35:$I$55,4,0))</f>
        <v>28</v>
      </c>
      <c r="W117" s="16">
        <f>IF(ISNA(VLOOKUP(A117,'Données projet'!$A$35:$I$55,5,0)),0%,VLOOKUP(A117,'Données projet'!$A$35:$I$55,5,0)*VLOOKUP('Données projet'!$B$9,Paramètres!$A$1:$I$89,7,0))</f>
        <v>0.32250000000000001</v>
      </c>
      <c r="X117" s="16">
        <f>IF(ISNA(VLOOKUP(A117,'Données projet'!$A$35:$I$55,6,0)),0%,VLOOKUP(A117,'Données projet'!$A$35:$I$55,6,0)*VLOOKUP('Données projet'!$B$9,Paramètres!$A$1:$I$89,7,0))</f>
        <v>2.6875E-2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26.725980465318123</v>
      </c>
      <c r="AA117" s="21">
        <f>EXP(-LN(2)/25)*AA116+(1-EXP(-LN(2)/25))/(LN(2)/25)*Calculateur!V117*Calculateur!X117*VLOOKUP('Données projet'!$B$9,Paramètres!$A$1:$I$89,3,0)*0.475*44/12</f>
        <v>5.5011002210614528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32.22708068637958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396</v>
      </c>
      <c r="AG117" s="12">
        <f>VLOOKUP(A117,'Données projet'!$A$61:$I$81,9,0)</f>
        <v>6.875</v>
      </c>
      <c r="AH117" s="12">
        <f t="array" ref="AH117">INDEX(AG:AG,MIN(IF(ISNUMBER(AG117:AG313),ROW(AG117:AG313),"")))</f>
        <v>6.875</v>
      </c>
      <c r="AI117" s="13">
        <f>IF('Données projet'!$A$62&gt;35,AI116+AH117-AQ116,IF(A117&lt;'Données projet'!$A$62,$AF$205^A117,IF(A117='Données projet'!$A$62,'Données projet'!$B$62,AI116+AH117-AQ116)))</f>
        <v>396.00000000000006</v>
      </c>
      <c r="AJ117" s="13">
        <f>AI117*VLOOKUP('Données projet'!$B$10,Paramètres!$A$1:$I$89,3,0)*VLOOKUP('Données projet'!$B$10,Paramètres!$A$1:$I$89,5,0)</f>
        <v>345.94560000000007</v>
      </c>
      <c r="AK117" s="13">
        <f t="shared" si="89"/>
        <v>80.727102887907293</v>
      </c>
      <c r="AL117" s="20">
        <f t="shared" si="58"/>
        <v>743.12162419643857</v>
      </c>
      <c r="AM117" s="59">
        <f t="shared" si="59"/>
        <v>1023.9870392311441</v>
      </c>
      <c r="AN117" s="59">
        <f ca="1">AVERAGE(OFFSET($AM$3,0,0,'Données projet'!$E$10+1,1))-AVERAGE(OFFSET($H$3,0,0,'Données projet'!$E$10+1,1))</f>
        <v>507.48930524664888</v>
      </c>
      <c r="AO117" s="59">
        <f t="shared" si="90"/>
        <v>88.371592365533019</v>
      </c>
      <c r="AP117" s="15">
        <f>IF(ISNA(VLOOKUP(A117,'Données projet'!$A$61:$I$81,3,0)),0,VLOOKUP(A117,'Données projet'!$A$61:$I$81,3,0))</f>
        <v>14</v>
      </c>
      <c r="AQ117" s="15">
        <f>IF(ISNA(VLOOKUP(A117,'Données projet'!$A$61:$I$81,4,0)),0,VLOOKUP(A117,'Données projet'!$A$61:$I$81,4,0))</f>
        <v>32</v>
      </c>
      <c r="AR117" s="16">
        <f>IF(ISNA(VLOOKUP(A117,'Données projet'!$A$61:$I$81,5,0)),0%,VLOOKUP(A117,'Données projet'!$A$61:$I$81,5,0)*VLOOKUP('Données projet'!$B$10,Paramètres!$A$1:$I$89,7,0))</f>
        <v>0.32250000000000001</v>
      </c>
      <c r="AS117" s="16">
        <f>IF(ISNA(VLOOKUP(A117,'Données projet'!$A$61:$I$81,6,0)),0%,VLOOKUP(A117,'Données projet'!$A$61:$I$81,6,0)*VLOOKUP('Données projet'!$B$10,Paramètres!$A$1:$I$89,7,0))</f>
        <v>2.6875E-2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29.363995841748519</v>
      </c>
      <c r="AV117" s="21">
        <f>EXP(-LN(2)/25)*AV116+(1-EXP(-LN(2)/25))/(LN(2)/25)*Calculateur!AQ117*Calculateur!AS117*VLOOKUP('Données projet'!$B$10,Paramètres!$A$1:$I$89,3,0)*0.475*44/12</f>
        <v>5.969939688679621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35.333935530428143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342</v>
      </c>
      <c r="BB117" s="12">
        <f>VLOOKUP(A117,'Données projet'!$A$87:$I$107,9,0)</f>
        <v>5.875</v>
      </c>
      <c r="BC117" s="12">
        <f t="array" ref="BC117">INDEX(BB:BB,MIN(IF(ISNUMBER(BB117:BB313),ROW(BB117:BB313),"")))</f>
        <v>5.875</v>
      </c>
      <c r="BD117" s="12">
        <f>IF('Données projet'!$A$88&gt;35,BD116+BC117-BL116,IF(A117&lt;'Données projet'!$A$88,$BA$205^A117,IF(A117='Données projet'!$A$88,'Données projet'!$B$88,BD116+BC117-BL116)))</f>
        <v>342.00000000000006</v>
      </c>
      <c r="BE117" s="13">
        <f>BD117*VLOOKUP('Données projet'!$B$11,Paramètres!$A$1:$I$89,3,0)*VLOOKUP('Données projet'!$B$11,Paramètres!$A$1:$I$89,5,0)</f>
        <v>266.76000000000005</v>
      </c>
      <c r="BF117" s="13">
        <f t="shared" si="91"/>
        <v>64.161177130842304</v>
      </c>
      <c r="BG117" s="20">
        <f t="shared" si="61"/>
        <v>576.35438350288371</v>
      </c>
      <c r="BH117" s="59">
        <f t="shared" si="62"/>
        <v>857.21979853758921</v>
      </c>
      <c r="BI117" s="59">
        <f ca="1">AVERAGE(OFFSET($BH$3,0,0,'Données projet'!$E$11+1,1))-AVERAGE(OFFSET($H$3,0,0,'Données projet'!$E$11+1,1))</f>
        <v>406.57577648063943</v>
      </c>
      <c r="BJ117" s="59">
        <f t="shared" si="92"/>
        <v>76.079834371563976</v>
      </c>
      <c r="BK117" s="15">
        <f>IF(ISNA(VLOOKUP(A117,'Données projet'!$A$87:$I$107,3,0)),0,VLOOKUP(A117,'Données projet'!$A$87:$I$107,3,0))</f>
        <v>14</v>
      </c>
      <c r="BL117" s="15">
        <f>IF(ISNA(VLOOKUP(A117,'Données projet'!$A$87:$I$107,4,0)),0,VLOOKUP(A117,'Données projet'!$A$87:$I$107,4,0))</f>
        <v>28</v>
      </c>
      <c r="BM117" s="16">
        <f>IF(ISNA(VLOOKUP(A117,'Données projet'!$A$87:$I$107,5,0)),0%,VLOOKUP(A117,'Données projet'!$A$87:$I$107,5,0)*VLOOKUP('Données projet'!$B$11,Paramètres!$A$1:$I$89,7,0))</f>
        <v>0.32250000000000001</v>
      </c>
      <c r="BN117" s="16">
        <f>IF(ISNA(VLOOKUP(A117,'Données projet'!$A$87:$I$107,6,0)),0%,VLOOKUP(A117,'Données projet'!$A$87:$I$107,6,0)*VLOOKUP('Données projet'!$B$11,Paramètres!$A$1:$I$89,7,0))</f>
        <v>2.6875E-2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23.039638332170789</v>
      </c>
      <c r="BQ117" s="21">
        <f>EXP(-LN(2)/25)*BQ116+(1-EXP(-LN(2)/25))/(LN(2)/25)*Calculateur!BL117*Calculateur!BN117*VLOOKUP('Données projet'!$B$11,Paramètres!$A$1:$I$89,3,0)*0.475*44/12</f>
        <v>4.742327776777115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27.781966108947906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5.875</v>
      </c>
      <c r="N118" s="13">
        <f>IF('Données projet'!$A$36&gt;35,N117+M118-V117,IF(A118&lt;'Données projet'!$A$36,$K$205^A118,IF(A118='Données projet'!$A$36,'Données projet'!$B$36,N117+M118-V117)))</f>
        <v>319.87500000000006</v>
      </c>
      <c r="O118" s="13">
        <f>N118*VLOOKUP('Données projet'!$B$9,Paramètres!$A$1:$I$89,3,0)*VLOOKUP('Données projet'!$B$9,Paramètres!$A$1:$I$89,5,0)</f>
        <v>289.42290000000008</v>
      </c>
      <c r="P118" s="13">
        <f t="shared" si="87"/>
        <v>68.954486268031275</v>
      </c>
      <c r="Q118" s="20">
        <f t="shared" si="107"/>
        <v>624.17394775015475</v>
      </c>
      <c r="R118" s="59">
        <f t="shared" si="55"/>
        <v>905.25565329325195</v>
      </c>
      <c r="S118" s="59">
        <f ca="1">AVERAGE(OFFSET($R$3,0,0,'Données projet'!$E$9+1,1))-AVERAGE(OFFSET($H$3,0,0,'Données projet'!$E$9+1,1))</f>
        <v>458.52035423392317</v>
      </c>
      <c r="T118" s="59">
        <f t="shared" si="88"/>
        <v>79.222215389119214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26.201900289631705</v>
      </c>
      <c r="AA118" s="21">
        <f>EXP(-LN(2)/25)*AA117+(1-EXP(-LN(2)/25))/(LN(2)/25)*Calculateur!V118*Calculateur!X118*VLOOKUP('Données projet'!$B$9,Paramètres!$A$1:$I$89,3,0)*0.475*44/12</f>
        <v>5.35067234622624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31.552572635857945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6.875</v>
      </c>
      <c r="AI118" s="13">
        <f>IF('Données projet'!$A$62&gt;35,AI117+AH118-AQ117,IF(A118&lt;'Données projet'!$A$62,$AF$205^A118,IF(A118='Données projet'!$A$62,'Données projet'!$B$62,AI117+AH118-AQ117)))</f>
        <v>370.87500000000006</v>
      </c>
      <c r="AJ118" s="13">
        <f>AI118*VLOOKUP('Données projet'!$B$10,Paramètres!$A$1:$I$89,3,0)*VLOOKUP('Données projet'!$B$10,Paramètres!$A$1:$I$89,5,0)</f>
        <v>323.99640000000011</v>
      </c>
      <c r="AK118" s="13">
        <f t="shared" si="89"/>
        <v>76.184280801792937</v>
      </c>
      <c r="AL118" s="20">
        <f t="shared" si="58"/>
        <v>696.98135239645626</v>
      </c>
      <c r="AM118" s="59">
        <f t="shared" si="59"/>
        <v>978.06305793955357</v>
      </c>
      <c r="AN118" s="59">
        <f ca="1">AVERAGE(OFFSET($AM$3,0,0,'Données projet'!$E$10+1,1))-AVERAGE(OFFSET($H$3,0,0,'Données projet'!$E$10+1,1))</f>
        <v>507.48930524664888</v>
      </c>
      <c r="AO118" s="59">
        <f t="shared" si="90"/>
        <v>88.371592365533019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28.788185793560803</v>
      </c>
      <c r="AV118" s="21">
        <f>EXP(-LN(2)/25)*AV117+(1-EXP(-LN(2)/25))/(LN(2)/25)*Calculateur!AQ118*Calculateur!AS118*VLOOKUP('Données projet'!$B$10,Paramètres!$A$1:$I$89,3,0)*0.475*44/12</f>
        <v>5.806691373947193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34.594877167507995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5.875</v>
      </c>
      <c r="BD118" s="12">
        <f>IF('Données projet'!$A$88&gt;35,BD117+BC118-BL117,IF(A118&lt;'Données projet'!$A$88,$BA$205^A118,IF(A118='Données projet'!$A$88,'Données projet'!$B$88,BD117+BC118-BL117)))</f>
        <v>319.87500000000006</v>
      </c>
      <c r="BE118" s="13">
        <f>BD118*VLOOKUP('Données projet'!$B$11,Paramètres!$A$1:$I$89,3,0)*VLOOKUP('Données projet'!$B$11,Paramètres!$A$1:$I$89,5,0)</f>
        <v>249.50250000000005</v>
      </c>
      <c r="BF118" s="13">
        <f t="shared" si="91"/>
        <v>60.479396367558081</v>
      </c>
      <c r="BG118" s="20">
        <f t="shared" si="61"/>
        <v>539.88513617349713</v>
      </c>
      <c r="BH118" s="59">
        <f t="shared" si="62"/>
        <v>820.96684171659444</v>
      </c>
      <c r="BI118" s="59">
        <f ca="1">AVERAGE(OFFSET($BH$3,0,0,'Données projet'!$E$11+1,1))-AVERAGE(OFFSET($H$3,0,0,'Données projet'!$E$11+1,1))</f>
        <v>406.57577648063943</v>
      </c>
      <c r="BJ118" s="59">
        <f t="shared" si="92"/>
        <v>76.079834371563976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22.587845077268703</v>
      </c>
      <c r="BQ118" s="21">
        <f>EXP(-LN(2)/25)*BQ117+(1-EXP(-LN(2)/25))/(LN(2)/25)*Calculateur!BL118*Calculateur!BN118*VLOOKUP('Données projet'!$B$11,Paramètres!$A$1:$I$89,3,0)*0.475*44/12</f>
        <v>4.6126485743329662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27.200493651601668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5.875</v>
      </c>
      <c r="N119" s="13">
        <f>IF('Données projet'!$A$36&gt;35,N118+M119-V118,IF(A119&lt;'Données projet'!$A$36,$K$205^A119,IF(A119='Données projet'!$A$36,'Données projet'!$B$36,N118+M119-V118)))</f>
        <v>325.75000000000006</v>
      </c>
      <c r="O119" s="13">
        <f>N119*VLOOKUP('Données projet'!$B$9,Paramètres!$A$1:$I$89,3,0)*VLOOKUP('Données projet'!$B$9,Paramètres!$A$1:$I$89,5,0)</f>
        <v>294.73860000000008</v>
      </c>
      <c r="P119" s="13">
        <f t="shared" si="87"/>
        <v>70.072338690154695</v>
      </c>
      <c r="Q119" s="20">
        <f t="shared" si="107"/>
        <v>635.37905155201963</v>
      </c>
      <c r="R119" s="59">
        <f t="shared" si="55"/>
        <v>916.67329544674112</v>
      </c>
      <c r="S119" s="59">
        <f ca="1">AVERAGE(OFFSET($R$3,0,0,'Données projet'!$E$9+1,1))-AVERAGE(OFFSET($H$3,0,0,'Données projet'!$E$9+1,1))</f>
        <v>458.52035423392317</v>
      </c>
      <c r="T119" s="59">
        <f t="shared" si="88"/>
        <v>79.222215389119214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25.688097006533155</v>
      </c>
      <c r="AA119" s="21">
        <f>EXP(-LN(2)/25)*AA118+(1-EXP(-LN(2)/25))/(LN(2)/25)*Calculateur!V119*Calculateur!X119*VLOOKUP('Données projet'!$B$9,Paramètres!$A$1:$I$89,3,0)*0.475*44/12</f>
        <v>5.2043579295390536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30.892454936072209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6.875</v>
      </c>
      <c r="AI119" s="13">
        <f>IF('Données projet'!$A$62&gt;35,AI118+AH119-AQ118,IF(A119&lt;'Données projet'!$A$62,$AF$205^A119,IF(A119='Données projet'!$A$62,'Données projet'!$B$62,AI118+AH119-AQ118)))</f>
        <v>377.75000000000006</v>
      </c>
      <c r="AJ119" s="13">
        <f>AI119*VLOOKUP('Données projet'!$B$10,Paramètres!$A$1:$I$89,3,0)*VLOOKUP('Données projet'!$B$10,Paramètres!$A$1:$I$89,5,0)</f>
        <v>330.00240000000008</v>
      </c>
      <c r="AK119" s="13">
        <f t="shared" si="89"/>
        <v>77.430804752843386</v>
      </c>
      <c r="AL119" s="20">
        <f t="shared" si="58"/>
        <v>709.61283161120252</v>
      </c>
      <c r="AM119" s="59">
        <f t="shared" si="59"/>
        <v>990.90707550592401</v>
      </c>
      <c r="AN119" s="59">
        <f ca="1">AVERAGE(OFFSET($AM$3,0,0,'Données projet'!$E$10+1,1))-AVERAGE(OFFSET($H$3,0,0,'Données projet'!$E$10+1,1))</f>
        <v>507.48930524664888</v>
      </c>
      <c r="AO119" s="59">
        <f t="shared" si="90"/>
        <v>88.371592365533019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28.223667029208595</v>
      </c>
      <c r="AV119" s="21">
        <f>EXP(-LN(2)/25)*AV118+(1-EXP(-LN(2)/25))/(LN(2)/25)*Calculateur!AQ119*Calculateur!AS119*VLOOKUP('Données projet'!$B$10,Paramètres!$A$1:$I$89,3,0)*0.475*44/12</f>
        <v>5.6479070929659789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33.871574122174572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5.875</v>
      </c>
      <c r="BD119" s="12">
        <f>IF('Données projet'!$A$88&gt;35,BD118+BC119-BL118,IF(A119&lt;'Données projet'!$A$88,$BA$205^A119,IF(A119='Données projet'!$A$88,'Données projet'!$B$88,BD118+BC119-BL118)))</f>
        <v>325.75000000000006</v>
      </c>
      <c r="BE119" s="13">
        <f>BD119*VLOOKUP('Données projet'!$B$11,Paramètres!$A$1:$I$89,3,0)*VLOOKUP('Données projet'!$B$11,Paramètres!$A$1:$I$89,5,0)</f>
        <v>254.08500000000006</v>
      </c>
      <c r="BF119" s="13">
        <f t="shared" si="91"/>
        <v>61.459855267001451</v>
      </c>
      <c r="BG119" s="20">
        <f t="shared" si="61"/>
        <v>549.57395625669426</v>
      </c>
      <c r="BH119" s="59">
        <f t="shared" si="62"/>
        <v>830.86820015141575</v>
      </c>
      <c r="BI119" s="59">
        <f ca="1">AVERAGE(OFFSET($BH$3,0,0,'Données projet'!$E$11+1,1))-AVERAGE(OFFSET($H$3,0,0,'Données projet'!$E$11+1,1))</f>
        <v>406.57577648063943</v>
      </c>
      <c r="BJ119" s="59">
        <f t="shared" si="92"/>
        <v>76.079834371563976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22.144911212528573</v>
      </c>
      <c r="BQ119" s="21">
        <f>EXP(-LN(2)/25)*BQ118+(1-EXP(-LN(2)/25))/(LN(2)/25)*Calculateur!BL119*Calculateur!BN119*VLOOKUP('Données projet'!$B$11,Paramètres!$A$1:$I$89,3,0)*0.475*44/12</f>
        <v>4.4865154564991849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26.631426669027757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5.875</v>
      </c>
      <c r="N120" s="13">
        <f>IF('Données projet'!$A$36&gt;35,N119+M120-V119,IF(A120&lt;'Données projet'!$A$36,$K$205^A120,IF(A120='Données projet'!$A$36,'Données projet'!$B$36,N119+M120-V119)))</f>
        <v>331.62500000000006</v>
      </c>
      <c r="O120" s="13">
        <f>N120*VLOOKUP('Données projet'!$B$9,Paramètres!$A$1:$I$89,3,0)*VLOOKUP('Données projet'!$B$9,Paramètres!$A$1:$I$89,5,0)</f>
        <v>300.05430000000007</v>
      </c>
      <c r="P120" s="13">
        <f t="shared" si="87"/>
        <v>71.187846721467764</v>
      </c>
      <c r="Q120" s="20">
        <f t="shared" si="107"/>
        <v>646.58007220655657</v>
      </c>
      <c r="R120" s="59">
        <f t="shared" si="55"/>
        <v>928.08316738766621</v>
      </c>
      <c r="S120" s="59">
        <f ca="1">AVERAGE(OFFSET($R$3,0,0,'Données projet'!$E$9+1,1))-AVERAGE(OFFSET($H$3,0,0,'Données projet'!$E$9+1,1))</f>
        <v>458.52035423392317</v>
      </c>
      <c r="T120" s="59">
        <f t="shared" si="88"/>
        <v>79.222215389119214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25.184369092427108</v>
      </c>
      <c r="AA120" s="21">
        <f>EXP(-LN(2)/25)*AA119+(1-EXP(-LN(2)/25))/(LN(2)/25)*Calculateur!V120*Calculateur!X120*VLOOKUP('Données projet'!$B$9,Paramètres!$A$1:$I$89,3,0)*0.475*44/12</f>
        <v>5.0620444882705193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30.246413580697627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6.875</v>
      </c>
      <c r="AI120" s="13">
        <f>IF('Données projet'!$A$62&gt;35,AI119+AH120-AQ119,IF(A120&lt;'Données projet'!$A$62,$AF$205^A120,IF(A120='Données projet'!$A$62,'Données projet'!$B$62,AI119+AH120-AQ119)))</f>
        <v>384.62500000000006</v>
      </c>
      <c r="AJ120" s="13">
        <f>AI120*VLOOKUP('Données projet'!$B$10,Paramètres!$A$1:$I$89,3,0)*VLOOKUP('Données projet'!$B$10,Paramètres!$A$1:$I$89,5,0)</f>
        <v>336.00840000000005</v>
      </c>
      <c r="AK120" s="13">
        <f t="shared" si="89"/>
        <v>78.674690628235084</v>
      </c>
      <c r="AL120" s="20">
        <f t="shared" si="58"/>
        <v>722.23971617750965</v>
      </c>
      <c r="AM120" s="59">
        <f t="shared" si="59"/>
        <v>1003.7428113586193</v>
      </c>
      <c r="AN120" s="59">
        <f ca="1">AVERAGE(OFFSET($AM$3,0,0,'Données projet'!$E$10+1,1))-AVERAGE(OFFSET($H$3,0,0,'Données projet'!$E$10+1,1))</f>
        <v>507.48930524664888</v>
      </c>
      <c r="AO120" s="59">
        <f t="shared" si="90"/>
        <v>88.371592365533019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27.670218133502889</v>
      </c>
      <c r="AV120" s="21">
        <f>EXP(-LN(2)/25)*AV119+(1-EXP(-LN(2)/25))/(LN(2)/25)*Calculateur!AQ120*Calculateur!AS120*VLOOKUP('Données projet'!$B$10,Paramètres!$A$1:$I$89,3,0)*0.475*44/12</f>
        <v>5.4934647764982989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33.163682910001185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5.875</v>
      </c>
      <c r="BD120" s="12">
        <f>IF('Données projet'!$A$88&gt;35,BD119+BC120-BL119,IF(A120&lt;'Données projet'!$A$88,$BA$205^A120,IF(A120='Données projet'!$A$88,'Données projet'!$B$88,BD119+BC120-BL119)))</f>
        <v>331.62500000000006</v>
      </c>
      <c r="BE120" s="13">
        <f>BD120*VLOOKUP('Données projet'!$B$11,Paramètres!$A$1:$I$89,3,0)*VLOOKUP('Données projet'!$B$11,Paramètres!$A$1:$I$89,5,0)</f>
        <v>258.66750000000008</v>
      </c>
      <c r="BF120" s="13">
        <f t="shared" si="91"/>
        <v>62.438257921104785</v>
      </c>
      <c r="BG120" s="20">
        <f t="shared" si="61"/>
        <v>559.25919504592423</v>
      </c>
      <c r="BH120" s="59">
        <f t="shared" si="62"/>
        <v>840.76229022703387</v>
      </c>
      <c r="BI120" s="59">
        <f ca="1">AVERAGE(OFFSET($BH$3,0,0,'Données projet'!$E$11+1,1))-AVERAGE(OFFSET($H$3,0,0,'Données projet'!$E$11+1,1))</f>
        <v>406.57577648063943</v>
      </c>
      <c r="BJ120" s="59">
        <f t="shared" si="92"/>
        <v>76.079834371563976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21.710663010713017</v>
      </c>
      <c r="BQ120" s="21">
        <f>EXP(-LN(2)/25)*BQ119+(1-EXP(-LN(2)/25))/(LN(2)/25)*Calculateur!BL120*Calculateur!BN120*VLOOKUP('Données projet'!$B$11,Paramètres!$A$1:$I$89,3,0)*0.475*44/12</f>
        <v>4.363831455405621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26.074494466118637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5.875</v>
      </c>
      <c r="N121" s="13">
        <f>IF('Données projet'!$A$36&gt;35,N120+M121-V120,IF(A121&lt;'Données projet'!$A$36,$K$205^A121,IF(A121='Données projet'!$A$36,'Données projet'!$B$36,N120+M121-V120)))</f>
        <v>337.50000000000006</v>
      </c>
      <c r="O121" s="13">
        <f>N121*VLOOKUP('Données projet'!$B$9,Paramètres!$A$1:$I$89,3,0)*VLOOKUP('Données projet'!$B$9,Paramètres!$A$1:$I$89,5,0)</f>
        <v>305.37000000000006</v>
      </c>
      <c r="P121" s="13">
        <f t="shared" si="87"/>
        <v>72.301056686235938</v>
      </c>
      <c r="Q121" s="20">
        <f t="shared" si="107"/>
        <v>657.77709039519425</v>
      </c>
      <c r="R121" s="59">
        <f t="shared" si="55"/>
        <v>939.48541375979471</v>
      </c>
      <c r="S121" s="59">
        <f ca="1">AVERAGE(OFFSET($R$3,0,0,'Données projet'!$E$9+1,1))-AVERAGE(OFFSET($H$3,0,0,'Données projet'!$E$9+1,1))</f>
        <v>458.52035423392317</v>
      </c>
      <c r="T121" s="59">
        <f t="shared" si="88"/>
        <v>79.222215389119214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24.69051897547299</v>
      </c>
      <c r="AA121" s="21">
        <f>EXP(-LN(2)/25)*AA120+(1-EXP(-LN(2)/25))/(LN(2)/25)*Calculateur!V121*Calculateur!X121*VLOOKUP('Données projet'!$B$9,Paramètres!$A$1:$I$89,3,0)*0.475*44/12</f>
        <v>4.9236226155374121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29.614141591010402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6.875</v>
      </c>
      <c r="AI121" s="13">
        <f>IF('Données projet'!$A$62&gt;35,AI120+AH121-AQ120,IF(A121&lt;'Données projet'!$A$62,$AF$205^A121,IF(A121='Données projet'!$A$62,'Données projet'!$B$62,AI120+AH121-AQ120)))</f>
        <v>391.50000000000006</v>
      </c>
      <c r="AJ121" s="13">
        <f>AI121*VLOOKUP('Données projet'!$B$10,Paramètres!$A$1:$I$89,3,0)*VLOOKUP('Données projet'!$B$10,Paramètres!$A$1:$I$89,5,0)</f>
        <v>342.01440000000014</v>
      </c>
      <c r="AK121" s="13">
        <f t="shared" si="89"/>
        <v>79.915991022086629</v>
      </c>
      <c r="AL121" s="20">
        <f t="shared" si="58"/>
        <v>734.86209769680124</v>
      </c>
      <c r="AM121" s="59">
        <f t="shared" si="59"/>
        <v>1016.5704210614017</v>
      </c>
      <c r="AN121" s="59">
        <f ca="1">AVERAGE(OFFSET($AM$3,0,0,'Données projet'!$E$10+1,1))-AVERAGE(OFFSET($H$3,0,0,'Données projet'!$E$10+1,1))</f>
        <v>507.48930524664888</v>
      </c>
      <c r="AO121" s="59">
        <f t="shared" si="90"/>
        <v>88.371592365533019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27.127622033071479</v>
      </c>
      <c r="AV121" s="21">
        <f>EXP(-LN(2)/25)*AV120+(1-EXP(-LN(2)/25))/(LN(2)/25)*Calculateur!AQ121*Calculateur!AS121*VLOOKUP('Données projet'!$B$10,Paramètres!$A$1:$I$89,3,0)*0.475*44/12</f>
        <v>5.343245693296196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32.470867726367672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5.875</v>
      </c>
      <c r="BD121" s="12">
        <f>IF('Données projet'!$A$88&gt;35,BD120+BC121-BL120,IF(A121&lt;'Données projet'!$A$88,$BA$205^A121,IF(A121='Données projet'!$A$88,'Données projet'!$B$88,BD120+BC121-BL120)))</f>
        <v>337.50000000000006</v>
      </c>
      <c r="BE121" s="13">
        <f>BD121*VLOOKUP('Données projet'!$B$11,Paramètres!$A$1:$I$89,3,0)*VLOOKUP('Données projet'!$B$11,Paramètres!$A$1:$I$89,5,0)</f>
        <v>263.25000000000006</v>
      </c>
      <c r="BF121" s="13">
        <f t="shared" si="91"/>
        <v>63.414644960489447</v>
      </c>
      <c r="BG121" s="20">
        <f t="shared" si="61"/>
        <v>568.94092330618582</v>
      </c>
      <c r="BH121" s="59">
        <f t="shared" si="62"/>
        <v>850.64924667078617</v>
      </c>
      <c r="BI121" s="59">
        <f ca="1">AVERAGE(OFFSET($BH$3,0,0,'Données projet'!$E$11+1,1))-AVERAGE(OFFSET($H$3,0,0,'Données projet'!$E$11+1,1))</f>
        <v>406.57577648063943</v>
      </c>
      <c r="BJ121" s="59">
        <f t="shared" si="92"/>
        <v>76.079834371563976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21.284930151269812</v>
      </c>
      <c r="BQ121" s="21">
        <f>EXP(-LN(2)/25)*BQ120+(1-EXP(-LN(2)/25))/(LN(2)/25)*Calculateur!BL121*Calculateur!BN121*VLOOKUP('Données projet'!$B$11,Paramètres!$A$1:$I$89,3,0)*0.475*44/12</f>
        <v>4.2445022547736313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25.529432406043444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5.875</v>
      </c>
      <c r="N122" s="13">
        <f>IF('Données projet'!$A$36&gt;35,N121+M122-V121,IF(A122&lt;'Données projet'!$A$36,$K$205^A122,IF(A122='Données projet'!$A$36,'Données projet'!$B$36,N121+M122-V121)))</f>
        <v>343.37500000000006</v>
      </c>
      <c r="O122" s="13">
        <f>N122*VLOOKUP('Données projet'!$B$9,Paramètres!$A$1:$I$89,3,0)*VLOOKUP('Données projet'!$B$9,Paramètres!$A$1:$I$89,5,0)</f>
        <v>310.68570000000005</v>
      </c>
      <c r="P122" s="13">
        <f t="shared" si="87"/>
        <v>73.412013203561045</v>
      </c>
      <c r="Q122" s="20">
        <f t="shared" si="107"/>
        <v>668.97018382953559</v>
      </c>
      <c r="R122" s="59">
        <f t="shared" si="55"/>
        <v>950.88017512746478</v>
      </c>
      <c r="S122" s="59">
        <f ca="1">AVERAGE(OFFSET($R$3,0,0,'Données projet'!$E$9+1,1))-AVERAGE(OFFSET($H$3,0,0,'Données projet'!$E$9+1,1))</f>
        <v>458.52035423392317</v>
      </c>
      <c r="T122" s="59">
        <f t="shared" si="88"/>
        <v>79.222215389119214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24.206352958093515</v>
      </c>
      <c r="AA122" s="21">
        <f>EXP(-LN(2)/25)*AA121+(1-EXP(-LN(2)/25))/(LN(2)/25)*Calculateur!V122*Calculateur!X122*VLOOKUP('Données projet'!$B$9,Paramètres!$A$1:$I$89,3,0)*0.475*44/12</f>
        <v>4.7889858961934815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28.995338854286995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6.875</v>
      </c>
      <c r="AI122" s="13">
        <f>IF('Données projet'!$A$62&gt;35,AI121+AH122-AQ121,IF(A122&lt;'Données projet'!$A$62,$AF$205^A122,IF(A122='Données projet'!$A$62,'Données projet'!$B$62,AI121+AH122-AQ121)))</f>
        <v>398.37500000000006</v>
      </c>
      <c r="AJ122" s="13">
        <f>AI122*VLOOKUP('Données projet'!$B$10,Paramètres!$A$1:$I$89,3,0)*VLOOKUP('Données projet'!$B$10,Paramètres!$A$1:$I$89,5,0)</f>
        <v>348.02040000000011</v>
      </c>
      <c r="AK122" s="13">
        <f t="shared" si="89"/>
        <v>81.154756575531579</v>
      </c>
      <c r="AL122" s="20">
        <f t="shared" si="58"/>
        <v>747.48006436905098</v>
      </c>
      <c r="AM122" s="59">
        <f t="shared" si="59"/>
        <v>1029.3900556669801</v>
      </c>
      <c r="AN122" s="59">
        <f ca="1">AVERAGE(OFFSET($AM$3,0,0,'Données projet'!$E$10+1,1))-AVERAGE(OFFSET($H$3,0,0,'Données projet'!$E$10+1,1))</f>
        <v>507.48930524664888</v>
      </c>
      <c r="AO122" s="59">
        <f t="shared" si="90"/>
        <v>88.371592365533019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26.595665911218585</v>
      </c>
      <c r="AV122" s="21">
        <f>EXP(-LN(2)/25)*AV121+(1-EXP(-LN(2)/25))/(LN(2)/25)*Calculateur!AQ122*Calculateur!AS122*VLOOKUP('Données projet'!$B$10,Paramètres!$A$1:$I$89,3,0)*0.475*44/12</f>
        <v>5.1971343588239325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31.79280027004252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5.875</v>
      </c>
      <c r="BD122" s="12">
        <f>IF('Données projet'!$A$88&gt;35,BD121+BC122-BL121,IF(A122&lt;'Données projet'!$A$88,$BA$205^A122,IF(A122='Données projet'!$A$88,'Données projet'!$B$88,BD121+BC122-BL121)))</f>
        <v>343.37500000000006</v>
      </c>
      <c r="BE122" s="13">
        <f>BD122*VLOOKUP('Données projet'!$B$11,Paramètres!$A$1:$I$89,3,0)*VLOOKUP('Données projet'!$B$11,Paramètres!$A$1:$I$89,5,0)</f>
        <v>267.83250000000004</v>
      </c>
      <c r="BF122" s="13">
        <f t="shared" si="91"/>
        <v>64.389055520191846</v>
      </c>
      <c r="BG122" s="20">
        <f t="shared" si="61"/>
        <v>578.61920919766749</v>
      </c>
      <c r="BH122" s="59">
        <f t="shared" si="62"/>
        <v>860.52920049559657</v>
      </c>
      <c r="BI122" s="59">
        <f ca="1">AVERAGE(OFFSET($BH$3,0,0,'Données projet'!$E$11+1,1))-AVERAGE(OFFSET($H$3,0,0,'Données projet'!$E$11+1,1))</f>
        <v>406.57577648063943</v>
      </c>
      <c r="BJ122" s="59">
        <f t="shared" si="92"/>
        <v>76.079834371563976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20.867545653528886</v>
      </c>
      <c r="BQ122" s="21">
        <f>EXP(-LN(2)/25)*BQ121+(1-EXP(-LN(2)/25))/(LN(2)/25)*Calculateur!BL122*Calculateur!BN122*VLOOKUP('Données projet'!$B$11,Paramètres!$A$1:$I$89,3,0)*0.475*44/12</f>
        <v>4.1284361174081736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24.99598177093706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5.875</v>
      </c>
      <c r="N123" s="13">
        <f>IF('Données projet'!$A$36&gt;35,N122+M123-V122,IF(A123&lt;'Données projet'!$A$36,$K$205^A123,IF(A123='Données projet'!$A$36,'Données projet'!$B$36,N122+M123-V122)))</f>
        <v>349.25000000000006</v>
      </c>
      <c r="O123" s="13">
        <f>N123*VLOOKUP('Données projet'!$B$9,Paramètres!$A$1:$I$89,3,0)*VLOOKUP('Données projet'!$B$9,Paramètres!$A$1:$I$89,5,0)</f>
        <v>316.00140000000005</v>
      </c>
      <c r="P123" s="13">
        <f t="shared" si="87"/>
        <v>74.520759278228056</v>
      </c>
      <c r="Q123" s="20">
        <f t="shared" si="107"/>
        <v>680.15942740958053</v>
      </c>
      <c r="R123" s="59">
        <f t="shared" si="55"/>
        <v>962.2675881530572</v>
      </c>
      <c r="S123" s="59">
        <f ca="1">AVERAGE(OFFSET($R$3,0,0,'Données projet'!$E$9+1,1))-AVERAGE(OFFSET($H$3,0,0,'Données projet'!$E$9+1,1))</f>
        <v>458.52035423392317</v>
      </c>
      <c r="T123" s="59">
        <f t="shared" si="88"/>
        <v>79.222215389119214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23.731681141002738</v>
      </c>
      <c r="AA123" s="21">
        <f>EXP(-LN(2)/25)*AA122+(1-EXP(-LN(2)/25))/(LN(2)/25)*Calculateur!V123*Calculateur!X123*VLOOKUP('Données projet'!$B$9,Paramètres!$A$1:$I$89,3,0)*0.475*44/12</f>
        <v>4.6580308250202478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28.389711966022986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6.875</v>
      </c>
      <c r="AI123" s="13">
        <f>IF('Données projet'!$A$62&gt;35,AI122+AH123-AQ122,IF(A123&lt;'Données projet'!$A$62,$AF$205^A123,IF(A123='Données projet'!$A$62,'Données projet'!$B$62,AI122+AH123-AQ122)))</f>
        <v>405.25000000000006</v>
      </c>
      <c r="AJ123" s="13">
        <f>AI123*VLOOKUP('Données projet'!$B$10,Paramètres!$A$1:$I$89,3,0)*VLOOKUP('Données projet'!$B$10,Paramètres!$A$1:$I$89,5,0)</f>
        <v>354.02640000000008</v>
      </c>
      <c r="AK123" s="13">
        <f t="shared" si="89"/>
        <v>82.391036081668801</v>
      </c>
      <c r="AL123" s="20">
        <f t="shared" si="58"/>
        <v>760.09370117557319</v>
      </c>
      <c r="AM123" s="59">
        <f t="shared" si="59"/>
        <v>1042.2018619190499</v>
      </c>
      <c r="AN123" s="59">
        <f ca="1">AVERAGE(OFFSET($AM$3,0,0,'Données projet'!$E$10+1,1))-AVERAGE(OFFSET($H$3,0,0,'Données projet'!$E$10+1,1))</f>
        <v>507.48930524664888</v>
      </c>
      <c r="AO123" s="59">
        <f t="shared" si="90"/>
        <v>88.371592365533019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26.07414112445403</v>
      </c>
      <c r="AV123" s="21">
        <f>EXP(-LN(2)/25)*AV122+(1-EXP(-LN(2)/25))/(LN(2)/25)*Calculateur!AQ123*Calculateur!AS123*VLOOKUP('Données projet'!$B$10,Paramètres!$A$1:$I$89,3,0)*0.475*44/12</f>
        <v>5.055018446476474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31.129159570930504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5.875</v>
      </c>
      <c r="BD123" s="12">
        <f>IF('Données projet'!$A$88&gt;35,BD122+BC123-BL122,IF(A123&lt;'Données projet'!$A$88,$BA$205^A123,IF(A123='Données projet'!$A$88,'Données projet'!$B$88,BD122+BC123-BL122)))</f>
        <v>349.25000000000006</v>
      </c>
      <c r="BE123" s="13">
        <f>BD123*VLOOKUP('Données projet'!$B$11,Paramètres!$A$1:$I$89,3,0)*VLOOKUP('Données projet'!$B$11,Paramètres!$A$1:$I$89,5,0)</f>
        <v>272.41500000000008</v>
      </c>
      <c r="BF123" s="13">
        <f t="shared" si="91"/>
        <v>65.361527319345086</v>
      </c>
      <c r="BG123" s="20">
        <f t="shared" si="61"/>
        <v>588.29411841452622</v>
      </c>
      <c r="BH123" s="59">
        <f t="shared" si="62"/>
        <v>870.40227915800278</v>
      </c>
      <c r="BI123" s="59">
        <f ca="1">AVERAGE(OFFSET($BH$3,0,0,'Données projet'!$E$11+1,1))-AVERAGE(OFFSET($H$3,0,0,'Données projet'!$E$11+1,1))</f>
        <v>406.57577648063943</v>
      </c>
      <c r="BJ123" s="59">
        <f t="shared" si="92"/>
        <v>76.079834371563976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20.458345811209252</v>
      </c>
      <c r="BQ123" s="21">
        <f>EXP(-LN(2)/25)*BQ122+(1-EXP(-LN(2)/25))/(LN(2)/25)*Calculateur!BL123*Calculateur!BN123*VLOOKUP('Données projet'!$B$11,Paramètres!$A$1:$I$89,3,0)*0.475*44/12</f>
        <v>4.0155438146726272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24.473889625881881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5.875</v>
      </c>
      <c r="N124" s="13">
        <f>IF('Données projet'!$A$36&gt;35,N123+M124-V123,IF(A124&lt;'Données projet'!$A$36,$K$205^A124,IF(A124='Données projet'!$A$36,'Données projet'!$B$36,N123+M124-V123)))</f>
        <v>355.12500000000006</v>
      </c>
      <c r="O124" s="13">
        <f>N124*VLOOKUP('Données projet'!$B$9,Paramètres!$A$1:$I$89,3,0)*VLOOKUP('Données projet'!$B$9,Paramètres!$A$1:$I$89,5,0)</f>
        <v>321.31710000000004</v>
      </c>
      <c r="P124" s="13">
        <f t="shared" si="87"/>
        <v>75.627336385265963</v>
      </c>
      <c r="Q124" s="20">
        <f t="shared" si="107"/>
        <v>691.34489337100479</v>
      </c>
      <c r="R124" s="59">
        <f t="shared" si="55"/>
        <v>973.64778576318918</v>
      </c>
      <c r="S124" s="59">
        <f ca="1">AVERAGE(OFFSET($R$3,0,0,'Données projet'!$E$9+1,1))-AVERAGE(OFFSET($H$3,0,0,'Données projet'!$E$9+1,1))</f>
        <v>458.52035423392317</v>
      </c>
      <c r="T124" s="59">
        <f t="shared" si="88"/>
        <v>79.222215389119214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23.266317348723895</v>
      </c>
      <c r="AA124" s="21">
        <f>EXP(-LN(2)/25)*AA123+(1-EXP(-LN(2)/25))/(LN(2)/25)*Calculateur!V124*Calculateur!X124*VLOOKUP('Données projet'!$B$9,Paramètres!$A$1:$I$89,3,0)*0.475*44/12</f>
        <v>4.5306567271548737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27.796974075878769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6.875</v>
      </c>
      <c r="AI124" s="13">
        <f>IF('Données projet'!$A$62&gt;35,AI123+AH124-AQ123,IF(A124&lt;'Données projet'!$A$62,$AF$205^A124,IF(A124='Données projet'!$A$62,'Données projet'!$B$62,AI123+AH124-AQ123)))</f>
        <v>412.12500000000006</v>
      </c>
      <c r="AJ124" s="13">
        <f>AI124*VLOOKUP('Données projet'!$B$10,Paramètres!$A$1:$I$89,3,0)*VLOOKUP('Données projet'!$B$10,Paramètres!$A$1:$I$89,5,0)</f>
        <v>360.03240000000011</v>
      </c>
      <c r="AK124" s="13">
        <f t="shared" si="89"/>
        <v>83.624876583188524</v>
      </c>
      <c r="AL124" s="20">
        <f t="shared" si="58"/>
        <v>772.70309004905346</v>
      </c>
      <c r="AM124" s="59">
        <f t="shared" si="59"/>
        <v>1055.0059824412378</v>
      </c>
      <c r="AN124" s="59">
        <f ca="1">AVERAGE(OFFSET($AM$3,0,0,'Données projet'!$E$10+1,1))-AVERAGE(OFFSET($H$3,0,0,'Données projet'!$E$10+1,1))</f>
        <v>507.48930524664888</v>
      </c>
      <c r="AO124" s="59">
        <f t="shared" si="90"/>
        <v>88.371592365533019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25.562843120659217</v>
      </c>
      <c r="AV124" s="21">
        <f>EXP(-LN(2)/25)*AV123+(1-EXP(-LN(2)/25))/(LN(2)/25)*Calculateur!AQ124*Calculateur!AS124*VLOOKUP('Données projet'!$B$10,Paramètres!$A$1:$I$89,3,0)*0.475*44/12</f>
        <v>4.9167887012257081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30.479631821884926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5.875</v>
      </c>
      <c r="BD124" s="12">
        <f>IF('Données projet'!$A$88&gt;35,BD123+BC124-BL123,IF(A124&lt;'Données projet'!$A$88,$BA$205^A124,IF(A124='Données projet'!$A$88,'Données projet'!$B$88,BD123+BC124-BL123)))</f>
        <v>355.12500000000006</v>
      </c>
      <c r="BE124" s="13">
        <f>BD124*VLOOKUP('Données projet'!$B$11,Paramètres!$A$1:$I$89,3,0)*VLOOKUP('Données projet'!$B$11,Paramètres!$A$1:$I$89,5,0)</f>
        <v>276.99750000000006</v>
      </c>
      <c r="BF124" s="13">
        <f t="shared" si="91"/>
        <v>66.332096735346127</v>
      </c>
      <c r="BG124" s="20">
        <f t="shared" si="61"/>
        <v>597.96571431406119</v>
      </c>
      <c r="BH124" s="59">
        <f t="shared" si="62"/>
        <v>880.26860670624558</v>
      </c>
      <c r="BI124" s="59">
        <f ca="1">AVERAGE(OFFSET($BH$3,0,0,'Données projet'!$E$11+1,1))-AVERAGE(OFFSET($H$3,0,0,'Données projet'!$E$11+1,1))</f>
        <v>406.57577648063943</v>
      </c>
      <c r="BJ124" s="59">
        <f t="shared" si="92"/>
        <v>76.079834371563976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20.057170128210249</v>
      </c>
      <c r="BQ124" s="21">
        <f>EXP(-LN(2)/25)*BQ123+(1-EXP(-LN(2)/25))/(LN(2)/25)*Calculateur!BL124*Calculateur!BN124*VLOOKUP('Données projet'!$B$11,Paramètres!$A$1:$I$89,3,0)*0.475*44/12</f>
        <v>3.9057385578921329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23.962908686102381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>
        <f>VLOOKUP(A125,'Données projet'!$A$35:$I$55,2,0)</f>
        <v>361</v>
      </c>
      <c r="L125" s="12">
        <f>VLOOKUP(A125,'Données projet'!$A$35:$I$55,9,0)</f>
        <v>5.875</v>
      </c>
      <c r="M125" s="12">
        <f t="array" ref="M125">INDEX(L:L,MIN(IF(ISNUMBER(L125:L321),ROW(L125:L321),"")))</f>
        <v>5.875</v>
      </c>
      <c r="N125" s="13">
        <f>IF('Données projet'!$A$36&gt;35,N124+M125-V124,IF(A125&lt;'Données projet'!$A$36,$K$205^A125,IF(A125='Données projet'!$A$36,'Données projet'!$B$36,N124+M125-V124)))</f>
        <v>361.00000000000006</v>
      </c>
      <c r="O125" s="13">
        <f>N125*VLOOKUP('Données projet'!$B$9,Paramètres!$A$1:$I$89,3,0)*VLOOKUP('Données projet'!$B$9,Paramètres!$A$1:$I$89,5,0)</f>
        <v>326.63280000000003</v>
      </c>
      <c r="P125" s="13">
        <f t="shared" si="87"/>
        <v>76.731784548754845</v>
      </c>
      <c r="Q125" s="20">
        <f t="shared" si="107"/>
        <v>702.52665142241483</v>
      </c>
      <c r="R125" s="59">
        <f t="shared" si="55"/>
        <v>985.02089730455668</v>
      </c>
      <c r="S125" s="59">
        <f ca="1">AVERAGE(OFFSET($R$3,0,0,'Données projet'!$E$9+1,1))-AVERAGE(OFFSET($H$3,0,0,'Données projet'!$E$9+1,1))</f>
        <v>458.52035423392317</v>
      </c>
      <c r="T125" s="59">
        <f t="shared" si="88"/>
        <v>79.222215389119214</v>
      </c>
      <c r="U125" s="15">
        <f>IF(ISNA(VLOOKUP(A125,'Données projet'!$A$35:$I$55,3,0)),0,VLOOKUP(A125,'Données projet'!$A$35:$I$55,3,0))</f>
        <v>15</v>
      </c>
      <c r="V125" s="15">
        <f>IF(ISNA(VLOOKUP(A125,'Données projet'!$A$35:$I$55,4,0)),0,VLOOKUP(A125,'Données projet'!$A$35:$I$55,4,0))</f>
        <v>26</v>
      </c>
      <c r="W125" s="16">
        <f>IF(ISNA(VLOOKUP(A125,'Données projet'!$A$35:$I$55,5,0)),0%,VLOOKUP(A125,'Données projet'!$A$35:$I$55,5,0)*VLOOKUP('Données projet'!$B$9,Paramètres!$A$1:$I$89,7,0))</f>
        <v>0.32250000000000001</v>
      </c>
      <c r="X125" s="16">
        <f>IF(ISNA(VLOOKUP(A125,'Données projet'!$A$35:$I$55,6,0)),0%,VLOOKUP(A125,'Données projet'!$A$35:$I$55,6,0)*VLOOKUP('Données projet'!$B$9,Paramètres!$A$1:$I$89,7,0))</f>
        <v>2.6875E-2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31.197004247548602</v>
      </c>
      <c r="AA125" s="21">
        <f>EXP(-LN(2)/25)*AA124+(1-EXP(-LN(2)/25))/(LN(2)/25)*Calculateur!V125*Calculateur!X125*VLOOKUP('Données projet'!$B$9,Paramètres!$A$1:$I$89,3,0)*0.475*44/12</f>
        <v>5.1029242365968512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36.299928484145454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>
        <f>VLOOKUP(A125,'Données projet'!$A$61:$I$81,2,0)</f>
        <v>419</v>
      </c>
      <c r="AG125" s="12">
        <f>VLOOKUP(A125,'Données projet'!$A$61:$I$81,9,0)</f>
        <v>6.875</v>
      </c>
      <c r="AH125" s="12">
        <f t="array" ref="AH125">INDEX(AG:AG,MIN(IF(ISNUMBER(AG125:AG321),ROW(AG125:AG321),"")))</f>
        <v>6.875</v>
      </c>
      <c r="AI125" s="13">
        <f>IF('Données projet'!$A$62&gt;35,AI124+AH125-AQ124,IF(A125&lt;'Données projet'!$A$62,$AF$205^A125,IF(A125='Données projet'!$A$62,'Données projet'!$B$62,AI124+AH125-AQ124)))</f>
        <v>419.00000000000006</v>
      </c>
      <c r="AJ125" s="13">
        <f>AI125*VLOOKUP('Données projet'!$B$10,Paramètres!$A$1:$I$89,3,0)*VLOOKUP('Données projet'!$B$10,Paramètres!$A$1:$I$89,5,0)</f>
        <v>366.03840000000008</v>
      </c>
      <c r="AK125" s="13">
        <f t="shared" si="89"/>
        <v>84.856323463300143</v>
      </c>
      <c r="AL125" s="20">
        <f t="shared" si="58"/>
        <v>785.30831003191452</v>
      </c>
      <c r="AM125" s="59">
        <f t="shared" si="59"/>
        <v>1067.8025559140563</v>
      </c>
      <c r="AN125" s="59">
        <f ca="1">AVERAGE(OFFSET($AM$3,0,0,'Données projet'!$E$10+1,1))-AVERAGE(OFFSET($H$3,0,0,'Données projet'!$E$10+1,1))</f>
        <v>507.48930524664888</v>
      </c>
      <c r="AO125" s="59">
        <f t="shared" si="90"/>
        <v>88.371592365533019</v>
      </c>
      <c r="AP125" s="15">
        <f>IF(ISNA(VLOOKUP(A125,'Données projet'!$A$61:$I$81,3,0)),0,VLOOKUP(A125,'Données projet'!$A$61:$I$81,3,0))</f>
        <v>15</v>
      </c>
      <c r="AQ125" s="15">
        <f>IF(ISNA(VLOOKUP(A125,'Données projet'!$A$61:$I$81,4,0)),0,VLOOKUP(A125,'Données projet'!$A$61:$I$81,4,0))</f>
        <v>31</v>
      </c>
      <c r="AR125" s="16">
        <f>IF(ISNA(VLOOKUP(A125,'Données projet'!$A$61:$I$81,5,0)),0%,VLOOKUP(A125,'Données projet'!$A$61:$I$81,5,0)*VLOOKUP('Données projet'!$B$10,Paramètres!$A$1:$I$89,7,0))</f>
        <v>0.32250000000000001</v>
      </c>
      <c r="AS125" s="16">
        <f>IF(ISNA(VLOOKUP(A125,'Données projet'!$A$61:$I$81,6,0)),0%,VLOOKUP(A125,'Données projet'!$A$61:$I$81,6,0)*VLOOKUP('Données projet'!$B$10,Paramètres!$A$1:$I$89,7,0))</f>
        <v>2.6875E-2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34.716546247148784</v>
      </c>
      <c r="AV125" s="21">
        <f>EXP(-LN(2)/25)*AV124+(1-EXP(-LN(2)/25))/(LN(2)/25)*Calculateur!AQ125*Calculateur!AS125*VLOOKUP('Données projet'!$B$10,Paramètres!$A$1:$I$89,3,0)*0.475*44/12</f>
        <v>5.583752153404836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40.300298400553622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>
        <f>VLOOKUP(A125,'Données projet'!$A$87:$I$107,2,0)</f>
        <v>361</v>
      </c>
      <c r="BB125" s="12">
        <f>VLOOKUP(A125,'Données projet'!$A$87:$I$107,9,0)</f>
        <v>5.875</v>
      </c>
      <c r="BC125" s="12">
        <f t="array" ref="BC125">INDEX(BB:BB,MIN(IF(ISNUMBER(BB125:BB321),ROW(BB125:BB321),"")))</f>
        <v>5.875</v>
      </c>
      <c r="BD125" s="12">
        <f>IF('Données projet'!$A$88&gt;35,BD124+BC125-BL124,IF(A125&lt;'Données projet'!$A$88,$BA$205^A125,IF(A125='Données projet'!$A$88,'Données projet'!$B$88,BD124+BC125-BL124)))</f>
        <v>361.00000000000006</v>
      </c>
      <c r="BE125" s="13">
        <f>BD125*VLOOKUP('Données projet'!$B$11,Paramètres!$A$1:$I$89,3,0)*VLOOKUP('Données projet'!$B$11,Paramètres!$A$1:$I$89,5,0)</f>
        <v>281.58000000000004</v>
      </c>
      <c r="BF125" s="13">
        <f t="shared" si="91"/>
        <v>67.300798872976728</v>
      </c>
      <c r="BG125" s="20">
        <f t="shared" si="61"/>
        <v>607.63405803710111</v>
      </c>
      <c r="BH125" s="59">
        <f t="shared" si="62"/>
        <v>890.12830391924285</v>
      </c>
      <c r="BI125" s="59">
        <f ca="1">AVERAGE(OFFSET($BH$3,0,0,'Données projet'!$E$11+1,1))-AVERAGE(OFFSET($H$3,0,0,'Données projet'!$E$11+1,1))</f>
        <v>406.57577648063943</v>
      </c>
      <c r="BJ125" s="59">
        <f t="shared" si="92"/>
        <v>76.079834371563976</v>
      </c>
      <c r="BK125" s="15">
        <f>IF(ISNA(VLOOKUP(A125,'Données projet'!$A$87:$I$107,3,0)),0,VLOOKUP(A125,'Données projet'!$A$87:$I$107,3,0))</f>
        <v>15</v>
      </c>
      <c r="BL125" s="15">
        <f>IF(ISNA(VLOOKUP(A125,'Données projet'!$A$87:$I$107,4,0)),0,VLOOKUP(A125,'Données projet'!$A$87:$I$107,4,0))</f>
        <v>26</v>
      </c>
      <c r="BM125" s="16">
        <f>IF(ISNA(VLOOKUP(A125,'Données projet'!$A$87:$I$107,5,0)),0%,VLOOKUP(A125,'Données projet'!$A$87:$I$107,5,0)*VLOOKUP('Données projet'!$B$11,Paramètres!$A$1:$I$89,7,0))</f>
        <v>0.32250000000000001</v>
      </c>
      <c r="BN125" s="16">
        <f>IF(ISNA(VLOOKUP(A125,'Données projet'!$A$87:$I$107,6,0)),0%,VLOOKUP(A125,'Données projet'!$A$87:$I$107,6,0)*VLOOKUP('Données projet'!$B$11,Paramètres!$A$1:$I$89,7,0))</f>
        <v>2.6875E-2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26.893969178921203</v>
      </c>
      <c r="BQ125" s="21">
        <f>EXP(-LN(2)/25)*BQ124+(1-EXP(-LN(2)/25))/(LN(2)/25)*Calculateur!BL125*Calculateur!BN125*VLOOKUP('Données projet'!$B$11,Paramètres!$A$1:$I$89,3,0)*0.475*44/12</f>
        <v>4.3990726177559072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31.293041796677109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5.625</v>
      </c>
      <c r="N126" s="13">
        <f>IF('Données projet'!$A$36&gt;35,N125+M126-V125,IF(A126&lt;'Données projet'!$A$36,$K$205^A126,IF(A126='Données projet'!$A$36,'Données projet'!$B$36,N125+M126-V125)))</f>
        <v>340.62500000000006</v>
      </c>
      <c r="O126" s="13">
        <f>N126*VLOOKUP('Données projet'!$B$9,Paramètres!$A$1:$I$89,3,0)*VLOOKUP('Données projet'!$B$9,Paramètres!$A$1:$I$89,5,0)</f>
        <v>308.19750000000005</v>
      </c>
      <c r="P126" s="13">
        <f t="shared" si="87"/>
        <v>72.892268766817608</v>
      </c>
      <c r="Q126" s="20">
        <f t="shared" si="107"/>
        <v>663.73134726887406</v>
      </c>
      <c r="R126" s="59">
        <f t="shared" si="55"/>
        <v>946.41362708572478</v>
      </c>
      <c r="S126" s="59">
        <f ca="1">AVERAGE(OFFSET($R$3,0,0,'Données projet'!$E$9+1,1))-AVERAGE(OFFSET($H$3,0,0,'Données projet'!$E$9+1,1))</f>
        <v>458.52035423392317</v>
      </c>
      <c r="T126" s="59">
        <f t="shared" si="88"/>
        <v>79.222215389119214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30.585250022547879</v>
      </c>
      <c r="AA126" s="21">
        <f>EXP(-LN(2)/25)*AA125+(1-EXP(-LN(2)/25))/(LN(2)/25)*Calculateur!V126*Calculateur!X126*VLOOKUP('Données projet'!$B$9,Paramètres!$A$1:$I$89,3,0)*0.475*44/12</f>
        <v>4.9633845049959877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35.548634527543868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6.75</v>
      </c>
      <c r="AI126" s="13">
        <f>IF('Données projet'!$A$62&gt;35,AI125+AH126-AQ125,IF(A126&lt;'Données projet'!$A$62,$AF$205^A126,IF(A126='Données projet'!$A$62,'Données projet'!$B$62,AI125+AH126-AQ125)))</f>
        <v>394.75000000000006</v>
      </c>
      <c r="AJ126" s="13">
        <f>AI126*VLOOKUP('Données projet'!$B$10,Paramètres!$A$1:$I$89,3,0)*VLOOKUP('Données projet'!$B$10,Paramètres!$A$1:$I$89,5,0)</f>
        <v>344.85360000000009</v>
      </c>
      <c r="AK126" s="13">
        <f t="shared" si="89"/>
        <v>80.501902168834604</v>
      </c>
      <c r="AL126" s="20">
        <f t="shared" si="58"/>
        <v>740.82749961072034</v>
      </c>
      <c r="AM126" s="59">
        <f t="shared" si="59"/>
        <v>1023.5097794275709</v>
      </c>
      <c r="AN126" s="59">
        <f ca="1">AVERAGE(OFFSET($AM$3,0,0,'Données projet'!$E$10+1,1))-AVERAGE(OFFSET($H$3,0,0,'Données projet'!$E$10+1,1))</f>
        <v>507.48930524664888</v>
      </c>
      <c r="AO126" s="59">
        <f t="shared" si="90"/>
        <v>88.371592365533019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34.035775950244549</v>
      </c>
      <c r="AV126" s="21">
        <f>EXP(-LN(2)/25)*AV125+(1-EXP(-LN(2)/25))/(LN(2)/25)*Calculateur!AQ126*Calculateur!AS126*VLOOKUP('Données projet'!$B$10,Paramètres!$A$1:$I$89,3,0)*0.475*44/12</f>
        <v>5.4310641571332168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39.466840107377763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5.625</v>
      </c>
      <c r="BD126" s="12">
        <f>IF('Données projet'!$A$88&gt;35,BD125+BC126-BL125,IF(A126&lt;'Données projet'!$A$88,$BA$205^A126,IF(A126='Données projet'!$A$88,'Données projet'!$B$88,BD125+BC126-BL125)))</f>
        <v>340.62500000000006</v>
      </c>
      <c r="BE126" s="13">
        <f>BD126*VLOOKUP('Données projet'!$B$11,Paramètres!$A$1:$I$89,3,0)*VLOOKUP('Données projet'!$B$11,Paramètres!$A$1:$I$89,5,0)</f>
        <v>265.68750000000006</v>
      </c>
      <c r="BF126" s="13">
        <f t="shared" si="91"/>
        <v>63.933192073142813</v>
      </c>
      <c r="BG126" s="20">
        <f t="shared" si="61"/>
        <v>574.08937202739048</v>
      </c>
      <c r="BH126" s="59">
        <f t="shared" si="62"/>
        <v>856.77165184424121</v>
      </c>
      <c r="BI126" s="59">
        <f ca="1">AVERAGE(OFFSET($BH$3,0,0,'Données projet'!$E$11+1,1))-AVERAGE(OFFSET($H$3,0,0,'Données projet'!$E$11+1,1))</f>
        <v>406.57577648063943</v>
      </c>
      <c r="BJ126" s="59">
        <f t="shared" si="92"/>
        <v>76.079834371563976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26.366594847024025</v>
      </c>
      <c r="BQ126" s="21">
        <f>EXP(-LN(2)/25)*BQ125+(1-EXP(-LN(2)/25))/(LN(2)/25)*Calculateur!BL126*Calculateur!BN126*VLOOKUP('Données projet'!$B$11,Paramètres!$A$1:$I$89,3,0)*0.475*44/12</f>
        <v>4.2787797456861973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30.645374592710223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5.625</v>
      </c>
      <c r="N127" s="13">
        <f>IF('Données projet'!$A$36&gt;35,N126+M127-V126,IF(A127&lt;'Données projet'!$A$36,$K$205^A127,IF(A127='Données projet'!$A$36,'Données projet'!$B$36,N126+M127-V126)))</f>
        <v>346.25000000000006</v>
      </c>
      <c r="O127" s="13">
        <f>N127*VLOOKUP('Données projet'!$B$9,Paramètres!$A$1:$I$89,3,0)*VLOOKUP('Données projet'!$B$9,Paramètres!$A$1:$I$89,5,0)</f>
        <v>313.28700000000003</v>
      </c>
      <c r="P127" s="13">
        <f t="shared" si="87"/>
        <v>73.954864642608598</v>
      </c>
      <c r="Q127" s="20">
        <f t="shared" si="107"/>
        <v>674.44624758587668</v>
      </c>
      <c r="R127" s="59">
        <f t="shared" si="55"/>
        <v>957.31329936905001</v>
      </c>
      <c r="S127" s="59">
        <f ca="1">AVERAGE(OFFSET($R$3,0,0,'Données projet'!$E$9+1,1))-AVERAGE(OFFSET($H$3,0,0,'Données projet'!$E$9+1,1))</f>
        <v>458.52035423392317</v>
      </c>
      <c r="T127" s="59">
        <f t="shared" si="88"/>
        <v>79.222215389119214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29.985491924766183</v>
      </c>
      <c r="AA127" s="21">
        <f>EXP(-LN(2)/25)*AA126+(1-EXP(-LN(2)/25))/(LN(2)/25)*Calculateur!V127*Calculateur!X127*VLOOKUP('Données projet'!$B$9,Paramètres!$A$1:$I$89,3,0)*0.475*44/12</f>
        <v>4.8276604946938253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34.81315241946001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6.75</v>
      </c>
      <c r="AI127" s="13">
        <f>IF('Données projet'!$A$62&gt;35,AI126+AH127-AQ126,IF(A127&lt;'Données projet'!$A$62,$AF$205^A127,IF(A127='Données projet'!$A$62,'Données projet'!$B$62,AI126+AH127-AQ126)))</f>
        <v>401.50000000000006</v>
      </c>
      <c r="AJ127" s="13">
        <f>AI127*VLOOKUP('Données projet'!$B$10,Paramètres!$A$1:$I$89,3,0)*VLOOKUP('Données projet'!$B$10,Paramètres!$A$1:$I$89,5,0)</f>
        <v>350.75040000000013</v>
      </c>
      <c r="AK127" s="13">
        <f t="shared" si="89"/>
        <v>81.717007126185919</v>
      </c>
      <c r="AL127" s="20">
        <f t="shared" si="58"/>
        <v>753.21406741144074</v>
      </c>
      <c r="AM127" s="59">
        <f t="shared" si="59"/>
        <v>1036.0811191946141</v>
      </c>
      <c r="AN127" s="59">
        <f ca="1">AVERAGE(OFFSET($AM$3,0,0,'Données projet'!$E$10+1,1))-AVERAGE(OFFSET($H$3,0,0,'Données projet'!$E$10+1,1))</f>
        <v>507.48930524664888</v>
      </c>
      <c r="AO127" s="59">
        <f t="shared" si="90"/>
        <v>88.371592365533019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33.368355143633728</v>
      </c>
      <c r="AV127" s="21">
        <f>EXP(-LN(2)/25)*AV126+(1-EXP(-LN(2)/25))/(LN(2)/25)*Calculateur!AQ127*Calculateur!AS127*VLOOKUP('Données projet'!$B$10,Paramètres!$A$1:$I$89,3,0)*0.475*44/12</f>
        <v>5.2825514221491581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38.65090656578289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5.625</v>
      </c>
      <c r="BD127" s="12">
        <f>IF('Données projet'!$A$88&gt;35,BD126+BC127-BL126,IF(A127&lt;'Données projet'!$A$88,$BA$205^A127,IF(A127='Données projet'!$A$88,'Données projet'!$B$88,BD126+BC127-BL126)))</f>
        <v>346.25000000000006</v>
      </c>
      <c r="BE127" s="13">
        <f>BD127*VLOOKUP('Données projet'!$B$11,Paramètres!$A$1:$I$89,3,0)*VLOOKUP('Données projet'!$B$11,Paramètres!$A$1:$I$89,5,0)</f>
        <v>270.07500000000005</v>
      </c>
      <c r="BF127" s="13">
        <f t="shared" si="91"/>
        <v>64.865185923415183</v>
      </c>
      <c r="BG127" s="20">
        <f t="shared" si="61"/>
        <v>583.35415714994815</v>
      </c>
      <c r="BH127" s="59">
        <f t="shared" si="62"/>
        <v>866.22120893312149</v>
      </c>
      <c r="BI127" s="59">
        <f ca="1">AVERAGE(OFFSET($BH$3,0,0,'Données projet'!$E$11+1,1))-AVERAGE(OFFSET($H$3,0,0,'Données projet'!$E$11+1,1))</f>
        <v>406.57577648063943</v>
      </c>
      <c r="BJ127" s="59">
        <f t="shared" si="92"/>
        <v>76.079834371563976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25.849562004108773</v>
      </c>
      <c r="BQ127" s="21">
        <f>EXP(-LN(2)/25)*BQ126+(1-EXP(-LN(2)/25))/(LN(2)/25)*Calculateur!BL127*Calculateur!BN127*VLOOKUP('Données projet'!$B$11,Paramètres!$A$1:$I$89,3,0)*0.475*44/12</f>
        <v>4.1617762885291611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30.011338292637934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5.625</v>
      </c>
      <c r="N128" s="13">
        <f>IF('Données projet'!$A$36&gt;35,N127+M128-V127,IF(A128&lt;'Données projet'!$A$36,$K$205^A128,IF(A128='Données projet'!$A$36,'Données projet'!$B$36,N127+M128-V127)))</f>
        <v>351.87500000000006</v>
      </c>
      <c r="O128" s="13">
        <f>N128*VLOOKUP('Données projet'!$B$9,Paramètres!$A$1:$I$89,3,0)*VLOOKUP('Données projet'!$B$9,Paramètres!$A$1:$I$89,5,0)</f>
        <v>318.37650000000002</v>
      </c>
      <c r="P128" s="13">
        <f t="shared" si="87"/>
        <v>75.015452981701145</v>
      </c>
      <c r="Q128" s="20">
        <f t="shared" si="107"/>
        <v>685.15765144312945</v>
      </c>
      <c r="R128" s="59">
        <f t="shared" si="55"/>
        <v>968.20626981209796</v>
      </c>
      <c r="S128" s="59">
        <f ca="1">AVERAGE(OFFSET($R$3,0,0,'Données projet'!$E$9+1,1))-AVERAGE(OFFSET($H$3,0,0,'Données projet'!$E$9+1,1))</f>
        <v>458.52035423392317</v>
      </c>
      <c r="T128" s="59">
        <f t="shared" si="88"/>
        <v>79.222215389119214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29.397494717465669</v>
      </c>
      <c r="AA128" s="21">
        <f>EXP(-LN(2)/25)*AA127+(1-EXP(-LN(2)/25))/(LN(2)/25)*Calculateur!V128*Calculateur!X128*VLOOKUP('Données projet'!$B$9,Paramètres!$A$1:$I$89,3,0)*0.475*44/12</f>
        <v>4.6956478645907911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34.093142582056458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6.75</v>
      </c>
      <c r="AI128" s="13">
        <f>IF('Données projet'!$A$62&gt;35,AI127+AH128-AQ127,IF(A128&lt;'Données projet'!$A$62,$AF$205^A128,IF(A128='Données projet'!$A$62,'Données projet'!$B$62,AI127+AH128-AQ127)))</f>
        <v>408.25000000000006</v>
      </c>
      <c r="AJ128" s="13">
        <f>AI128*VLOOKUP('Données projet'!$B$10,Paramètres!$A$1:$I$89,3,0)*VLOOKUP('Données projet'!$B$10,Paramètres!$A$1:$I$89,5,0)</f>
        <v>356.64720000000011</v>
      </c>
      <c r="AK128" s="13">
        <f t="shared" si="89"/>
        <v>82.929736437365634</v>
      </c>
      <c r="AL128" s="20">
        <f t="shared" si="58"/>
        <v>765.59649762841184</v>
      </c>
      <c r="AM128" s="59">
        <f t="shared" si="59"/>
        <v>1048.6451159973803</v>
      </c>
      <c r="AN128" s="59">
        <f ca="1">AVERAGE(OFFSET($AM$3,0,0,'Données projet'!$E$10+1,1))-AVERAGE(OFFSET($H$3,0,0,'Données projet'!$E$10+1,1))</f>
        <v>507.48930524664888</v>
      </c>
      <c r="AO128" s="59">
        <f t="shared" si="90"/>
        <v>88.371592365533019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32.714022051954046</v>
      </c>
      <c r="AV128" s="21">
        <f>EXP(-LN(2)/25)*AV127+(1-EXP(-LN(2)/25))/(LN(2)/25)*Calculateur!AQ128*Calculateur!AS128*VLOOKUP('Données projet'!$B$10,Paramètres!$A$1:$I$89,3,0)*0.475*44/12</f>
        <v>5.1380997757131839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37.852121827667233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5.625</v>
      </c>
      <c r="BD128" s="12">
        <f>IF('Données projet'!$A$88&gt;35,BD127+BC128-BL127,IF(A128&lt;'Données projet'!$A$88,$BA$205^A128,IF(A128='Données projet'!$A$88,'Données projet'!$B$88,BD127+BC128-BL127)))</f>
        <v>351.87500000000006</v>
      </c>
      <c r="BE128" s="13">
        <f>BD128*VLOOKUP('Données projet'!$B$11,Paramètres!$A$1:$I$89,3,0)*VLOOKUP('Données projet'!$B$11,Paramètres!$A$1:$I$89,5,0)</f>
        <v>274.46250000000003</v>
      </c>
      <c r="BF128" s="13">
        <f t="shared" si="91"/>
        <v>65.795418980238495</v>
      </c>
      <c r="BG128" s="20">
        <f t="shared" si="61"/>
        <v>592.61587555724873</v>
      </c>
      <c r="BH128" s="59">
        <f t="shared" si="62"/>
        <v>875.66449392621723</v>
      </c>
      <c r="BI128" s="59">
        <f ca="1">AVERAGE(OFFSET($BH$3,0,0,'Données projet'!$E$11+1,1))-AVERAGE(OFFSET($H$3,0,0,'Données projet'!$E$11+1,1))</f>
        <v>406.57577648063943</v>
      </c>
      <c r="BJ128" s="59">
        <f t="shared" si="92"/>
        <v>76.079834371563976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25.342667859884191</v>
      </c>
      <c r="BQ128" s="21">
        <f>EXP(-LN(2)/25)*BQ127+(1-EXP(-LN(2)/25))/(LN(2)/25)*Calculateur!BL128*Calculateur!BN128*VLOOKUP('Données projet'!$B$11,Paramètres!$A$1:$I$89,3,0)*0.475*44/12</f>
        <v>4.0479722970610279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29.390640156945217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5.625</v>
      </c>
      <c r="N129" s="13">
        <f>IF('Données projet'!$A$36&gt;35,N128+M129-V128,IF(A129&lt;'Données projet'!$A$36,$K$205^A129,IF(A129='Données projet'!$A$36,'Données projet'!$B$36,N128+M129-V128)))</f>
        <v>357.50000000000006</v>
      </c>
      <c r="O129" s="13">
        <f>N129*VLOOKUP('Données projet'!$B$9,Paramètres!$A$1:$I$89,3,0)*VLOOKUP('Données projet'!$B$9,Paramètres!$A$1:$I$89,5,0)</f>
        <v>323.46600000000007</v>
      </c>
      <c r="P129" s="13">
        <f t="shared" si="87"/>
        <v>76.074069581431147</v>
      </c>
      <c r="Q129" s="20">
        <f t="shared" si="107"/>
        <v>695.86562118765926</v>
      </c>
      <c r="R129" s="59">
        <f t="shared" si="55"/>
        <v>979.09265636808141</v>
      </c>
      <c r="S129" s="59">
        <f ca="1">AVERAGE(OFFSET($R$3,0,0,'Données projet'!$E$9+1,1))-AVERAGE(OFFSET($H$3,0,0,'Données projet'!$E$9+1,1))</f>
        <v>458.52035423392317</v>
      </c>
      <c r="T129" s="59">
        <f t="shared" si="88"/>
        <v>79.222215389119214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28.821027776757436</v>
      </c>
      <c r="AA129" s="21">
        <f>EXP(-LN(2)/25)*AA128+(1-EXP(-LN(2)/25))/(LN(2)/25)*Calculateur!V129*Calculateur!X129*VLOOKUP('Données projet'!$B$9,Paramètres!$A$1:$I$89,3,0)*0.475*44/12</f>
        <v>4.5672451268001666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33.388272903557606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6.75</v>
      </c>
      <c r="AI129" s="13">
        <f>IF('Données projet'!$A$62&gt;35,AI128+AH129-AQ128,IF(A129&lt;'Données projet'!$A$62,$AF$205^A129,IF(A129='Données projet'!$A$62,'Données projet'!$B$62,AI128+AH129-AQ128)))</f>
        <v>415.00000000000006</v>
      </c>
      <c r="AJ129" s="13">
        <f>AI129*VLOOKUP('Données projet'!$B$10,Paramètres!$A$1:$I$89,3,0)*VLOOKUP('Données projet'!$B$10,Paramètres!$A$1:$I$89,5,0)</f>
        <v>362.5440000000001</v>
      </c>
      <c r="AK129" s="13">
        <f t="shared" si="89"/>
        <v>84.140133915192052</v>
      </c>
      <c r="AL129" s="20">
        <f t="shared" si="58"/>
        <v>777.97486656895956</v>
      </c>
      <c r="AM129" s="59">
        <f t="shared" si="59"/>
        <v>1061.2019017493817</v>
      </c>
      <c r="AN129" s="59">
        <f ca="1">AVERAGE(OFFSET($AM$3,0,0,'Données projet'!$E$10+1,1))-AVERAGE(OFFSET($H$3,0,0,'Données projet'!$E$10+1,1))</f>
        <v>507.48930524664888</v>
      </c>
      <c r="AO129" s="59">
        <f t="shared" si="90"/>
        <v>88.371592365533019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32.072520033098428</v>
      </c>
      <c r="AV129" s="21">
        <f>EXP(-LN(2)/25)*AV128+(1-EXP(-LN(2)/25))/(LN(2)/25)*Calculateur!AQ129*Calculateur!AS129*VLOOKUP('Données projet'!$B$10,Paramètres!$A$1:$I$89,3,0)*0.475*44/12</f>
        <v>4.9975981671453829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37.070118200243812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5.625</v>
      </c>
      <c r="BD129" s="12">
        <f>IF('Données projet'!$A$88&gt;35,BD128+BC129-BL128,IF(A129&lt;'Données projet'!$A$88,$BA$205^A129,IF(A129='Données projet'!$A$88,'Données projet'!$B$88,BD128+BC129-BL128)))</f>
        <v>357.50000000000006</v>
      </c>
      <c r="BE129" s="13">
        <f>BD129*VLOOKUP('Données projet'!$B$11,Paramètres!$A$1:$I$89,3,0)*VLOOKUP('Données projet'!$B$11,Paramètres!$A$1:$I$89,5,0)</f>
        <v>278.85000000000008</v>
      </c>
      <c r="BF129" s="13">
        <f t="shared" si="91"/>
        <v>66.723922641152967</v>
      </c>
      <c r="BG129" s="20">
        <f t="shared" si="61"/>
        <v>601.87458193334146</v>
      </c>
      <c r="BH129" s="59">
        <f t="shared" si="62"/>
        <v>885.10161711376372</v>
      </c>
      <c r="BI129" s="59">
        <f ca="1">AVERAGE(OFFSET($BH$3,0,0,'Données projet'!$E$11+1,1))-AVERAGE(OFFSET($H$3,0,0,'Données projet'!$E$11+1,1))</f>
        <v>406.57577648063943</v>
      </c>
      <c r="BJ129" s="59">
        <f t="shared" si="92"/>
        <v>76.079834371563976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24.845713600652957</v>
      </c>
      <c r="BQ129" s="21">
        <f>EXP(-LN(2)/25)*BQ128+(1-EXP(-LN(2)/25))/(LN(2)/25)*Calculateur!BL129*Calculateur!BN129*VLOOKUP('Données projet'!$B$11,Paramètres!$A$1:$I$89,3,0)*0.475*44/12</f>
        <v>3.9372802817242829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28.782993882377241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5.625</v>
      </c>
      <c r="N130" s="13">
        <f>IF('Données projet'!$A$36&gt;35,N129+M130-V129,IF(A130&lt;'Données projet'!$A$36,$K$205^A130,IF(A130='Données projet'!$A$36,'Données projet'!$B$36,N129+M130-V129)))</f>
        <v>363.12500000000006</v>
      </c>
      <c r="O130" s="13">
        <f>N130*VLOOKUP('Données projet'!$B$9,Paramètres!$A$1:$I$89,3,0)*VLOOKUP('Données projet'!$B$9,Paramètres!$A$1:$I$89,5,0)</f>
        <v>328.55550000000005</v>
      </c>
      <c r="P130" s="13">
        <f t="shared" si="87"/>
        <v>77.130749048027226</v>
      </c>
      <c r="Q130" s="20">
        <f t="shared" si="107"/>
        <v>706.57021709198079</v>
      </c>
      <c r="R130" s="59">
        <f t="shared" si="55"/>
        <v>989.97257395105817</v>
      </c>
      <c r="S130" s="59">
        <f ca="1">AVERAGE(OFFSET($R$3,0,0,'Données projet'!$E$9+1,1))-AVERAGE(OFFSET($H$3,0,0,'Données projet'!$E$9+1,1))</f>
        <v>458.52035423392317</v>
      </c>
      <c r="T130" s="59">
        <f t="shared" si="88"/>
        <v>79.222215389119214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28.255865001146375</v>
      </c>
      <c r="AA130" s="21">
        <f>EXP(-LN(2)/25)*AA129+(1-EXP(-LN(2)/25))/(LN(2)/25)*Calculateur!V130*Calculateur!X130*VLOOKUP('Données projet'!$B$9,Paramètres!$A$1:$I$89,3,0)*0.475*44/12</f>
        <v>4.4423535686268334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32.698218569773211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6.75</v>
      </c>
      <c r="AI130" s="13">
        <f>IF('Données projet'!$A$62&gt;35,AI129+AH130-AQ129,IF(A130&lt;'Données projet'!$A$62,$AF$205^A130,IF(A130='Données projet'!$A$62,'Données projet'!$B$62,AI129+AH130-AQ129)))</f>
        <v>421.75000000000006</v>
      </c>
      <c r="AJ130" s="13">
        <f>AI130*VLOOKUP('Données projet'!$B$10,Paramètres!$A$1:$I$89,3,0)*VLOOKUP('Données projet'!$B$10,Paramètres!$A$1:$I$89,5,0)</f>
        <v>368.44080000000014</v>
      </c>
      <c r="AK130" s="13">
        <f t="shared" si="89"/>
        <v>85.348241865527214</v>
      </c>
      <c r="AL130" s="20">
        <f t="shared" si="58"/>
        <v>790.3492479157934</v>
      </c>
      <c r="AM130" s="59">
        <f t="shared" si="59"/>
        <v>1073.7516047748709</v>
      </c>
      <c r="AN130" s="59">
        <f ca="1">AVERAGE(OFFSET($AM$3,0,0,'Données projet'!$E$10+1,1))-AVERAGE(OFFSET($H$3,0,0,'Données projet'!$E$10+1,1))</f>
        <v>507.48930524664888</v>
      </c>
      <c r="AO130" s="59">
        <f t="shared" si="90"/>
        <v>88.371592365533019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31.44359747755497</v>
      </c>
      <c r="AV130" s="21">
        <f>EXP(-LN(2)/25)*AV129+(1-EXP(-LN(2)/25))/(LN(2)/25)*Calculateur!AQ130*Calculateur!AS130*VLOOKUP('Données projet'!$B$10,Paramètres!$A$1:$I$89,3,0)*0.475*44/12</f>
        <v>4.8609385824525271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36.3045360600075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5.625</v>
      </c>
      <c r="BD130" s="12">
        <f>IF('Données projet'!$A$88&gt;35,BD129+BC130-BL129,IF(A130&lt;'Données projet'!$A$88,$BA$205^A130,IF(A130='Données projet'!$A$88,'Données projet'!$B$88,BD129+BC130-BL129)))</f>
        <v>363.12500000000006</v>
      </c>
      <c r="BE130" s="13">
        <f>BD130*VLOOKUP('Données projet'!$B$11,Paramètres!$A$1:$I$89,3,0)*VLOOKUP('Données projet'!$B$11,Paramètres!$A$1:$I$89,5,0)</f>
        <v>283.23750000000007</v>
      </c>
      <c r="BF130" s="13">
        <f t="shared" si="91"/>
        <v>67.650727258989022</v>
      </c>
      <c r="BG130" s="20">
        <f t="shared" si="61"/>
        <v>611.13032914273936</v>
      </c>
      <c r="BH130" s="59">
        <f t="shared" si="62"/>
        <v>894.53268600181673</v>
      </c>
      <c r="BI130" s="59">
        <f ca="1">AVERAGE(OFFSET($BH$3,0,0,'Données projet'!$E$11+1,1))-AVERAGE(OFFSET($H$3,0,0,'Données projet'!$E$11+1,1))</f>
        <v>406.57577648063943</v>
      </c>
      <c r="BJ130" s="59">
        <f t="shared" si="92"/>
        <v>76.079834371563976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24.358504311333078</v>
      </c>
      <c r="BQ130" s="21">
        <f>EXP(-LN(2)/25)*BQ129+(1-EXP(-LN(2)/25))/(LN(2)/25)*Calculateur!BL130*Calculateur!BN130*VLOOKUP('Données projet'!$B$11,Paramètres!$A$1:$I$89,3,0)*0.475*44/12</f>
        <v>3.8296151453679612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28.188119456701038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5.625</v>
      </c>
      <c r="N131" s="13">
        <f>IF('Données projet'!$A$36&gt;35,N130+M131-V130,IF(A131&lt;'Données projet'!$A$36,$K$205^A131,IF(A131='Données projet'!$A$36,'Données projet'!$B$36,N130+M131-V130)))</f>
        <v>368.75000000000006</v>
      </c>
      <c r="O131" s="13">
        <f>N131*VLOOKUP('Données projet'!$B$9,Paramètres!$A$1:$I$89,3,0)*VLOOKUP('Données projet'!$B$9,Paramètres!$A$1:$I$89,5,0)</f>
        <v>333.64500000000004</v>
      </c>
      <c r="P131" s="13">
        <f t="shared" si="87"/>
        <v>78.185524854068547</v>
      </c>
      <c r="Q131" s="20">
        <f t="shared" ref="Q131:Q153" si="108">(O131+P131)*0.475*44/12</f>
        <v>717.27149745416943</v>
      </c>
      <c r="R131" s="59">
        <f t="shared" ref="R131:R194" si="109">Q131+(I131+J131)*44/12</f>
        <v>1000.846134552738</v>
      </c>
      <c r="S131" s="59">
        <f ca="1">AVERAGE(OFFSET($R$3,0,0,'Données projet'!$E$9+1,1))-AVERAGE(OFFSET($H$3,0,0,'Données projet'!$E$9+1,1))</f>
        <v>458.52035423392317</v>
      </c>
      <c r="T131" s="59">
        <f t="shared" si="88"/>
        <v>79.222215389119214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27.701784722849794</v>
      </c>
      <c r="AA131" s="21">
        <f>EXP(-LN(2)/25)*AA130+(1-EXP(-LN(2)/25))/(LN(2)/25)*Calculateur!V131*Calculateur!X131*VLOOKUP('Données projet'!$B$9,Paramètres!$A$1:$I$89,3,0)*0.475*44/12</f>
        <v>4.3208771766795113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32.022661899529304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6.75</v>
      </c>
      <c r="AI131" s="13">
        <f>IF('Données projet'!$A$62&gt;35,AI130+AH131-AQ130,IF(A131&lt;'Données projet'!$A$62,$AF$205^A131,IF(A131='Données projet'!$A$62,'Données projet'!$B$62,AI130+AH131-AQ130)))</f>
        <v>428.50000000000006</v>
      </c>
      <c r="AJ131" s="13">
        <f>AI131*VLOOKUP('Données projet'!$B$10,Paramètres!$A$1:$I$89,3,0)*VLOOKUP('Données projet'!$B$10,Paramètres!$A$1:$I$89,5,0)</f>
        <v>374.33760000000012</v>
      </c>
      <c r="AK131" s="13">
        <f t="shared" si="89"/>
        <v>86.554101162381386</v>
      </c>
      <c r="AL131" s="20">
        <f t="shared" si="58"/>
        <v>802.71971285781456</v>
      </c>
      <c r="AM131" s="59">
        <f t="shared" si="59"/>
        <v>1086.294349956383</v>
      </c>
      <c r="AN131" s="59">
        <f ca="1">AVERAGE(OFFSET($AM$3,0,0,'Données projet'!$E$10+1,1))-AVERAGE(OFFSET($H$3,0,0,'Données projet'!$E$10+1,1))</f>
        <v>507.48930524664888</v>
      </c>
      <c r="AO131" s="59">
        <f t="shared" si="90"/>
        <v>88.371592365533019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30.827007709720839</v>
      </c>
      <c r="AV131" s="21">
        <f>EXP(-LN(2)/25)*AV130+(1-EXP(-LN(2)/25))/(LN(2)/25)*Calculateur!AQ131*Calculateur!AS131*VLOOKUP('Données projet'!$B$10,Paramètres!$A$1:$I$89,3,0)*0.475*44/12</f>
        <v>4.7280159612897128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35.555023671010552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5.625</v>
      </c>
      <c r="BD131" s="12">
        <f>IF('Données projet'!$A$88&gt;35,BD130+BC131-BL130,IF(A131&lt;'Données projet'!$A$88,$BA$205^A131,IF(A131='Données projet'!$A$88,'Données projet'!$B$88,BD130+BC131-BL130)))</f>
        <v>368.75000000000006</v>
      </c>
      <c r="BE131" s="13">
        <f>BD131*VLOOKUP('Données projet'!$B$11,Paramètres!$A$1:$I$89,3,0)*VLOOKUP('Données projet'!$B$11,Paramètres!$A$1:$I$89,5,0)</f>
        <v>287.62500000000006</v>
      </c>
      <c r="BF131" s="13">
        <f t="shared" si="91"/>
        <v>68.57586219226252</v>
      </c>
      <c r="BG131" s="20">
        <f t="shared" si="61"/>
        <v>620.38316831819054</v>
      </c>
      <c r="BH131" s="59">
        <f t="shared" si="62"/>
        <v>903.95780541675913</v>
      </c>
      <c r="BI131" s="59">
        <f ca="1">AVERAGE(OFFSET($BH$3,0,0,'Données projet'!$E$11+1,1))-AVERAGE(OFFSET($H$3,0,0,'Données projet'!$E$11+1,1))</f>
        <v>406.57577648063943</v>
      </c>
      <c r="BJ131" s="59">
        <f t="shared" si="92"/>
        <v>76.079834371563976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23.880848899008438</v>
      </c>
      <c r="BQ131" s="21">
        <f>EXP(-LN(2)/25)*BQ130+(1-EXP(-LN(2)/25))/(LN(2)/25)*Calculateur!BL131*Calculateur!BN131*VLOOKUP('Données projet'!$B$11,Paramètres!$A$1:$I$89,3,0)*0.475*44/12</f>
        <v>3.7248941178271666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27.605743016835603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5.625</v>
      </c>
      <c r="N132" s="13">
        <f>IF('Données projet'!$A$36&gt;35,N131+M132-V131,IF(A132&lt;'Données projet'!$A$36,$K$205^A132,IF(A132='Données projet'!$A$36,'Données projet'!$B$36,N131+M132-V131)))</f>
        <v>374.37500000000006</v>
      </c>
      <c r="O132" s="13">
        <f>N132*VLOOKUP('Données projet'!$B$9,Paramètres!$A$1:$I$89,3,0)*VLOOKUP('Données projet'!$B$9,Paramètres!$A$1:$I$89,5,0)</f>
        <v>338.73450000000003</v>
      </c>
      <c r="P132" s="13">
        <f t="shared" si="87"/>
        <v>79.238429392337125</v>
      </c>
      <c r="Q132" s="20">
        <f t="shared" si="108"/>
        <v>727.96951869165378</v>
      </c>
      <c r="R132" s="59">
        <f t="shared" si="109"/>
        <v>1011.7134473527192</v>
      </c>
      <c r="S132" s="59">
        <f ca="1">AVERAGE(OFFSET($R$3,0,0,'Données projet'!$E$9+1,1))-AVERAGE(OFFSET($H$3,0,0,'Données projet'!$E$9+1,1))</f>
        <v>458.52035423392317</v>
      </c>
      <c r="T132" s="59">
        <f t="shared" si="88"/>
        <v>79.222215389119214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27.158569620855008</v>
      </c>
      <c r="AA132" s="21">
        <f>EXP(-LN(2)/25)*AA131+(1-EXP(-LN(2)/25))/(LN(2)/25)*Calculateur!V132*Calculateur!X132*VLOOKUP('Données projet'!$B$9,Paramètres!$A$1:$I$89,3,0)*0.475*44/12</f>
        <v>4.2027225630581553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31.361292183913164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6.75</v>
      </c>
      <c r="AI132" s="13">
        <f>IF('Données projet'!$A$62&gt;35,AI131+AH132-AQ131,IF(A132&lt;'Données projet'!$A$62,$AF$205^A132,IF(A132='Données projet'!$A$62,'Données projet'!$B$62,AI131+AH132-AQ131)))</f>
        <v>435.25000000000006</v>
      </c>
      <c r="AJ132" s="13">
        <f>AI132*VLOOKUP('Données projet'!$B$10,Paramètres!$A$1:$I$89,3,0)*VLOOKUP('Données projet'!$B$10,Paramètres!$A$1:$I$89,5,0)</f>
        <v>380.23440000000011</v>
      </c>
      <c r="AK132" s="13">
        <f t="shared" si="89"/>
        <v>87.757751318152756</v>
      </c>
      <c r="AL132" s="20">
        <f t="shared" ref="AL132:AL153" si="112">(AJ132+AK132)*0.475*44/12</f>
        <v>815.08633021244952</v>
      </c>
      <c r="AM132" s="59">
        <f t="shared" ref="AM132:AM195" si="113">AL132+(AD132+AE132)*44/12</f>
        <v>1098.8302588735148</v>
      </c>
      <c r="AN132" s="59">
        <f ca="1">AVERAGE(OFFSET($AM$3,0,0,'Données projet'!$E$10+1,1))-AVERAGE(OFFSET($H$3,0,0,'Données projet'!$E$10+1,1))</f>
        <v>507.48930524664888</v>
      </c>
      <c r="AO132" s="59">
        <f t="shared" si="90"/>
        <v>88.371592365533019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30.22250889115131</v>
      </c>
      <c r="AV132" s="21">
        <f>EXP(-LN(2)/25)*AV131+(1-EXP(-LN(2)/25))/(LN(2)/25)*Calculateur!AQ132*Calculateur!AS132*VLOOKUP('Données projet'!$B$10,Paramètres!$A$1:$I$89,3,0)*0.475*44/12</f>
        <v>4.5987281161926923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34.821237007344003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5.625</v>
      </c>
      <c r="BD132" s="12">
        <f>IF('Données projet'!$A$88&gt;35,BD131+BC132-BL131,IF(A132&lt;'Données projet'!$A$88,$BA$205^A132,IF(A132='Données projet'!$A$88,'Données projet'!$B$88,BD131+BC132-BL131)))</f>
        <v>374.37500000000006</v>
      </c>
      <c r="BE132" s="13">
        <f>BD132*VLOOKUP('Données projet'!$B$11,Paramètres!$A$1:$I$89,3,0)*VLOOKUP('Données projet'!$B$11,Paramètres!$A$1:$I$89,5,0)</f>
        <v>292.01250000000005</v>
      </c>
      <c r="BF132" s="13">
        <f t="shared" si="91"/>
        <v>69.499355852408442</v>
      </c>
      <c r="BG132" s="20">
        <f t="shared" ref="BG132:BG153" si="115">(BE132+BF132)*0.475*44/12</f>
        <v>629.63314894294467</v>
      </c>
      <c r="BH132" s="59">
        <f t="shared" ref="BH132:BH195" si="116">BG132+(AY132+AZ132)*44/12</f>
        <v>913.37707760401008</v>
      </c>
      <c r="BI132" s="59">
        <f ca="1">AVERAGE(OFFSET($BH$3,0,0,'Données projet'!$E$11+1,1))-AVERAGE(OFFSET($H$3,0,0,'Données projet'!$E$11+1,1))</f>
        <v>406.57577648063943</v>
      </c>
      <c r="BJ132" s="59">
        <f t="shared" si="92"/>
        <v>76.079834371563976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23.41256001797845</v>
      </c>
      <c r="BQ132" s="21">
        <f>EXP(-LN(2)/25)*BQ131+(1-EXP(-LN(2)/25))/(LN(2)/25)*Calculateur!BL132*Calculateur!BN132*VLOOKUP('Données projet'!$B$11,Paramètres!$A$1:$I$89,3,0)*0.475*44/12</f>
        <v>3.6230366922915143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27.035596710269964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380</v>
      </c>
      <c r="L133" s="12">
        <f>VLOOKUP(A133,'Données projet'!$A$35:$I$55,9,0)</f>
        <v>5.625</v>
      </c>
      <c r="M133" s="12">
        <f t="array" ref="M133">INDEX(L:L,MIN(IF(ISNUMBER(L133:L329),ROW(L133:L329),"")))</f>
        <v>5.625</v>
      </c>
      <c r="N133" s="13">
        <f>IF('Données projet'!$A$36&gt;35,N132+M133-V132,IF(A133&lt;'Données projet'!$A$36,$K$205^A133,IF(A133='Données projet'!$A$36,'Données projet'!$B$36,N132+M133-V132)))</f>
        <v>380.00000000000006</v>
      </c>
      <c r="O133" s="13">
        <f>N133*VLOOKUP('Données projet'!$B$9,Paramètres!$A$1:$I$89,3,0)*VLOOKUP('Données projet'!$B$9,Paramètres!$A$1:$I$89,5,0)</f>
        <v>343.82400000000001</v>
      </c>
      <c r="P133" s="13">
        <f t="shared" ref="P133:P196" si="141">EXP(-1.0587+0.8836*LN(O133)+0.284)</f>
        <v>80.289494026341401</v>
      </c>
      <c r="Q133" s="20">
        <f t="shared" si="108"/>
        <v>738.66433542921129</v>
      </c>
      <c r="R133" s="59">
        <f t="shared" si="109"/>
        <v>1022.5746188226434</v>
      </c>
      <c r="S133" s="59">
        <f ca="1">AVERAGE(OFFSET($R$3,0,0,'Données projet'!$E$9+1,1))-AVERAGE(OFFSET($H$3,0,0,'Données projet'!$E$9+1,1))</f>
        <v>458.52035423392317</v>
      </c>
      <c r="T133" s="59">
        <f t="shared" ref="T133:T196" si="142">$T$3</f>
        <v>79.222215389119214</v>
      </c>
      <c r="U133" s="15">
        <f>IF(ISNA(VLOOKUP(A133,'Données projet'!$A$35:$I$55,3,0)),0,VLOOKUP(A133,'Données projet'!$A$35:$I$55,3,0))</f>
        <v>16</v>
      </c>
      <c r="V133" s="15">
        <f>IF(ISNA(VLOOKUP(A133,'Données projet'!$A$35:$I$55,4,0)),0,VLOOKUP(A133,'Données projet'!$A$35:$I$55,4,0))</f>
        <v>25</v>
      </c>
      <c r="W133" s="16">
        <f>IF(ISNA(VLOOKUP(A133,'Données projet'!$A$35:$I$55,5,0)),0%,VLOOKUP(A133,'Données projet'!$A$35:$I$55,5,0)*VLOOKUP('Données projet'!$B$9,Paramètres!$A$1:$I$89,7,0))</f>
        <v>0.32250000000000001</v>
      </c>
      <c r="X133" s="16">
        <f>IF(ISNA(VLOOKUP(A133,'Données projet'!$A$35:$I$55,6,0)),0%,VLOOKUP(A133,'Données projet'!$A$35:$I$55,6,0)*VLOOKUP('Données projet'!$B$9,Paramètres!$A$1:$I$89,7,0))</f>
        <v>2.6875E-2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34.690357780855734</v>
      </c>
      <c r="AA133" s="21">
        <f>EXP(-LN(2)/25)*AA132+(1-EXP(-LN(2)/25))/(LN(2)/25)*Calculateur!V133*Calculateur!X133*VLOOKUP('Données projet'!$B$9,Paramètres!$A$1:$I$89,3,0)*0.475*44/12</f>
        <v>4.7571821203894773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39.447539901245214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442</v>
      </c>
      <c r="AG133" s="12">
        <f>VLOOKUP(A133,'Données projet'!$A$61:$I$81,9,0)</f>
        <v>6.75</v>
      </c>
      <c r="AH133" s="12">
        <f t="array" ref="AH133">INDEX(AG:AG,MIN(IF(ISNUMBER(AG133:AG329),ROW(AG133:AG329),"")))</f>
        <v>6.75</v>
      </c>
      <c r="AI133" s="13">
        <f>IF('Données projet'!$A$62&gt;35,AI132+AH133-AQ132,IF(A133&lt;'Données projet'!$A$62,$AF$205^A133,IF(A133='Données projet'!$A$62,'Données projet'!$B$62,AI132+AH133-AQ132)))</f>
        <v>442.00000000000006</v>
      </c>
      <c r="AJ133" s="13">
        <f>AI133*VLOOKUP('Données projet'!$B$10,Paramètres!$A$1:$I$89,3,0)*VLOOKUP('Données projet'!$B$10,Paramètres!$A$1:$I$89,5,0)</f>
        <v>386.13120000000009</v>
      </c>
      <c r="AK133" s="13">
        <f t="shared" ref="AK133:AK153" si="143">EXP(-1.0587+0.8836*LN(AJ133)+0.284)</f>
        <v>88.959230549385069</v>
      </c>
      <c r="AL133" s="20">
        <f t="shared" si="112"/>
        <v>827.44916654017914</v>
      </c>
      <c r="AM133" s="59">
        <f t="shared" si="113"/>
        <v>1111.3594499336114</v>
      </c>
      <c r="AN133" s="59">
        <f ca="1">AVERAGE(OFFSET($AM$3,0,0,'Données projet'!$E$10+1,1))-AVERAGE(OFFSET($H$3,0,0,'Données projet'!$E$10+1,1))</f>
        <v>507.48930524664888</v>
      </c>
      <c r="AO133" s="59">
        <f t="shared" ref="AO133:AO196" si="144">$AO$3</f>
        <v>88.371592365533019</v>
      </c>
      <c r="AP133" s="15">
        <f>IF(ISNA(VLOOKUP(A133,'Données projet'!$A$61:$I$81,3,0)),0,VLOOKUP(A133,'Données projet'!$A$61:$I$81,3,0))</f>
        <v>16</v>
      </c>
      <c r="AQ133" s="15">
        <f>IF(ISNA(VLOOKUP(A133,'Données projet'!$A$61:$I$81,4,0)),0,VLOOKUP(A133,'Données projet'!$A$61:$I$81,4,0))</f>
        <v>30</v>
      </c>
      <c r="AR133" s="16">
        <f>IF(ISNA(VLOOKUP(A133,'Données projet'!$A$61:$I$81,5,0)),0%,VLOOKUP(A133,'Données projet'!$A$61:$I$81,5,0)*VLOOKUP('Données projet'!$B$10,Paramètres!$A$1:$I$89,7,0))</f>
        <v>0.32250000000000001</v>
      </c>
      <c r="AS133" s="16">
        <f>IF(ISNA(VLOOKUP(A133,'Données projet'!$A$61:$I$81,6,0)),0%,VLOOKUP(A133,'Données projet'!$A$61:$I$81,6,0)*VLOOKUP('Données projet'!$B$10,Paramètres!$A$1:$I$89,7,0))</f>
        <v>2.6875E-2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38.973388011148913</v>
      </c>
      <c r="AV133" s="21">
        <f>EXP(-LN(2)/25)*AV132+(1-EXP(-LN(2)/25))/(LN(2)/25)*Calculateur!AQ133*Calculateur!AS133*VLOOKUP('Données projet'!$B$10,Paramètres!$A$1:$I$89,3,0)*0.475*44/12</f>
        <v>5.2485369099318584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44.22192492108077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380</v>
      </c>
      <c r="BB133" s="12">
        <f>VLOOKUP(A133,'Données projet'!$A$87:$I$107,9,0)</f>
        <v>5.625</v>
      </c>
      <c r="BC133" s="12">
        <f t="array" ref="BC133">INDEX(BB:BB,MIN(IF(ISNUMBER(BB133:BB329),ROW(BB133:BB329),"")))</f>
        <v>5.625</v>
      </c>
      <c r="BD133" s="12">
        <f>IF('Données projet'!$A$88&gt;35,BD132+BC133-BL132,IF(A133&lt;'Données projet'!$A$88,$BA$205^A133,IF(A133='Données projet'!$A$88,'Données projet'!$B$88,BD132+BC133-BL132)))</f>
        <v>380.00000000000006</v>
      </c>
      <c r="BE133" s="13">
        <f>BD133*VLOOKUP('Données projet'!$B$11,Paramètres!$A$1:$I$89,3,0)*VLOOKUP('Données projet'!$B$11,Paramètres!$A$1:$I$89,5,0)</f>
        <v>296.40000000000003</v>
      </c>
      <c r="BF133" s="13">
        <f t="shared" ref="BF133:BF153" si="145">EXP(-1.0587+0.8836*LN(BE133)+0.284)</f>
        <v>70.421235748094688</v>
      </c>
      <c r="BG133" s="20">
        <f t="shared" si="115"/>
        <v>638.88031892793174</v>
      </c>
      <c r="BH133" s="59">
        <f t="shared" si="116"/>
        <v>922.79060232136385</v>
      </c>
      <c r="BI133" s="59">
        <f ca="1">AVERAGE(OFFSET($BH$3,0,0,'Données projet'!$E$11+1,1))-AVERAGE(OFFSET($H$3,0,0,'Données projet'!$E$11+1,1))</f>
        <v>406.57577648063943</v>
      </c>
      <c r="BJ133" s="59">
        <f t="shared" ref="BJ133:BJ196" si="146">$BJ$3</f>
        <v>76.079834371563976</v>
      </c>
      <c r="BK133" s="15">
        <f>IF(ISNA(VLOOKUP(A133,'Données projet'!$A$87:$I$107,3,0)),0,VLOOKUP(A133,'Données projet'!$A$87:$I$107,3,0))</f>
        <v>16</v>
      </c>
      <c r="BL133" s="15">
        <f>IF(ISNA(VLOOKUP(A133,'Données projet'!$A$87:$I$107,4,0)),0,VLOOKUP(A133,'Données projet'!$A$87:$I$107,4,0))</f>
        <v>25</v>
      </c>
      <c r="BM133" s="16">
        <f>IF(ISNA(VLOOKUP(A133,'Données projet'!$A$87:$I$107,5,0)),0%,VLOOKUP(A133,'Données projet'!$A$87:$I$107,5,0)*VLOOKUP('Données projet'!$B$11,Paramètres!$A$1:$I$89,7,0))</f>
        <v>0.32250000000000001</v>
      </c>
      <c r="BN133" s="16">
        <f>IF(ISNA(VLOOKUP(A133,'Données projet'!$A$87:$I$107,6,0)),0%,VLOOKUP(A133,'Données projet'!$A$87:$I$107,6,0)*VLOOKUP('Données projet'!$B$11,Paramètres!$A$1:$I$89,7,0))</f>
        <v>2.6875E-2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29.905480845565286</v>
      </c>
      <c r="BQ133" s="21">
        <f>EXP(-LN(2)/25)*BQ132+(1-EXP(-LN(2)/25))/(LN(2)/25)*Calculateur!BL133*Calculateur!BN133*VLOOKUP('Données projet'!$B$11,Paramètres!$A$1:$I$89,3,0)*0.475*44/12</f>
        <v>4.1010190693012749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34.006499914866559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5.6</v>
      </c>
      <c r="N134" s="13">
        <f>IF('Données projet'!$A$36&gt;35,N133+M134-V133,IF(A134&lt;'Données projet'!$A$36,$K$205^A134,IF(A134='Données projet'!$A$36,'Données projet'!$B$36,N133+M134-V133)))</f>
        <v>360.60000000000008</v>
      </c>
      <c r="O134" s="13">
        <f>N134*VLOOKUP('Données projet'!$B$9,Paramètres!$A$1:$I$89,3,0)*VLOOKUP('Données projet'!$B$9,Paramètres!$A$1:$I$89,5,0)</f>
        <v>326.27088000000003</v>
      </c>
      <c r="P134" s="13">
        <f t="shared" si="141"/>
        <v>76.656654821442658</v>
      </c>
      <c r="Q134" s="20">
        <f t="shared" si="108"/>
        <v>701.76545648067929</v>
      </c>
      <c r="R134" s="59">
        <f t="shared" si="109"/>
        <v>985.83920872378508</v>
      </c>
      <c r="S134" s="59">
        <f ca="1">AVERAGE(OFFSET($R$3,0,0,'Données projet'!$E$9+1,1))-AVERAGE(OFFSET($H$3,0,0,'Données projet'!$E$9+1,1))</f>
        <v>458.52035423392317</v>
      </c>
      <c r="T134" s="59">
        <f t="shared" si="142"/>
        <v>79.222215389119214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34.010101023802122</v>
      </c>
      <c r="AA134" s="21">
        <f>EXP(-LN(2)/25)*AA133+(1-EXP(-LN(2)/25))/(LN(2)/25)*Calculateur!V134*Calculateur!X134*VLOOKUP('Données projet'!$B$9,Paramètres!$A$1:$I$89,3,0)*0.475*44/12</f>
        <v>4.6270967251380917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38.63719774894021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6.7</v>
      </c>
      <c r="AI134" s="13">
        <f>IF('Données projet'!$A$62&gt;35,AI133+AH134-AQ133,IF(A134&lt;'Données projet'!$A$62,$AF$205^A134,IF(A134='Données projet'!$A$62,'Données projet'!$B$62,AI133+AH134-AQ133)))</f>
        <v>418.70000000000005</v>
      </c>
      <c r="AJ134" s="13">
        <f>AI134*VLOOKUP('Données projet'!$B$10,Paramètres!$A$1:$I$89,3,0)*VLOOKUP('Données projet'!$B$10,Paramètres!$A$1:$I$89,5,0)</f>
        <v>365.77632000000006</v>
      </c>
      <c r="AK134" s="13">
        <f t="shared" si="143"/>
        <v>84.802636943488551</v>
      </c>
      <c r="AL134" s="20">
        <f t="shared" si="112"/>
        <v>784.75835000990935</v>
      </c>
      <c r="AM134" s="59">
        <f t="shared" si="113"/>
        <v>1068.8321022530151</v>
      </c>
      <c r="AN134" s="59">
        <f ca="1">AVERAGE(OFFSET($AM$3,0,0,'Données projet'!$E$10+1,1))-AVERAGE(OFFSET($H$3,0,0,'Données projet'!$E$10+1,1))</f>
        <v>507.48930524664888</v>
      </c>
      <c r="AO134" s="59">
        <f t="shared" si="144"/>
        <v>88.371592365533019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38.209143643669734</v>
      </c>
      <c r="AV134" s="21">
        <f>EXP(-LN(2)/25)*AV133+(1-EXP(-LN(2)/25))/(LN(2)/25)*Calculateur!AQ134*Calculateur!AS134*VLOOKUP('Données projet'!$B$10,Paramètres!$A$1:$I$89,3,0)*0.475*44/12</f>
        <v>5.1050153921212109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43.314159035790944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5.6</v>
      </c>
      <c r="BD134" s="12">
        <f>IF('Données projet'!$A$88&gt;35,BD133+BC134-BL133,IF(A134&lt;'Données projet'!$A$88,$BA$205^A134,IF(A134='Données projet'!$A$88,'Données projet'!$B$88,BD133+BC134-BL133)))</f>
        <v>360.60000000000008</v>
      </c>
      <c r="BE134" s="13">
        <f>BD134*VLOOKUP('Données projet'!$B$11,Paramètres!$A$1:$I$89,3,0)*VLOOKUP('Données projet'!$B$11,Paramètres!$A$1:$I$89,5,0)</f>
        <v>281.26800000000009</v>
      </c>
      <c r="BF134" s="13">
        <f t="shared" si="145"/>
        <v>67.23490322494834</v>
      </c>
      <c r="BG134" s="20">
        <f t="shared" si="115"/>
        <v>606.97588978345186</v>
      </c>
      <c r="BH134" s="59">
        <f t="shared" si="116"/>
        <v>891.04964202655765</v>
      </c>
      <c r="BI134" s="59">
        <f ca="1">AVERAGE(OFFSET($BH$3,0,0,'Données projet'!$E$11+1,1))-AVERAGE(OFFSET($H$3,0,0,'Données projet'!$E$11+1,1))</f>
        <v>406.57577648063943</v>
      </c>
      <c r="BJ134" s="59">
        <f t="shared" si="146"/>
        <v>76.079834371563976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29.319052606725961</v>
      </c>
      <c r="BQ134" s="21">
        <f>EXP(-LN(2)/25)*BQ133+(1-EXP(-LN(2)/25))/(LN(2)/25)*Calculateur!BL134*Calculateur!BN134*VLOOKUP('Données projet'!$B$11,Paramètres!$A$1:$I$89,3,0)*0.475*44/12</f>
        <v>3.9888764871880116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33.30792909391397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5.6</v>
      </c>
      <c r="N135" s="13">
        <f>IF('Données projet'!$A$36&gt;35,N134+M135-V134,IF(A135&lt;'Données projet'!$A$36,$K$205^A135,IF(A135='Données projet'!$A$36,'Données projet'!$B$36,N134+M135-V134)))</f>
        <v>366.2000000000001</v>
      </c>
      <c r="O135" s="13">
        <f>N135*VLOOKUP('Données projet'!$B$9,Paramètres!$A$1:$I$89,3,0)*VLOOKUP('Données projet'!$B$9,Paramètres!$A$1:$I$89,5,0)</f>
        <v>331.33776000000006</v>
      </c>
      <c r="P135" s="13">
        <f t="shared" si="141"/>
        <v>77.707593612890619</v>
      </c>
      <c r="Q135" s="20">
        <f t="shared" si="108"/>
        <v>712.42065754245129</v>
      </c>
      <c r="R135" s="59">
        <f t="shared" si="109"/>
        <v>996.6550428161504</v>
      </c>
      <c r="S135" s="59">
        <f ca="1">AVERAGE(OFFSET($R$3,0,0,'Données projet'!$E$9+1,1))-AVERAGE(OFFSET($H$3,0,0,'Données projet'!$E$9+1,1))</f>
        <v>458.52035423392317</v>
      </c>
      <c r="T135" s="59">
        <f t="shared" si="142"/>
        <v>79.222215389119214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33.343183686838678</v>
      </c>
      <c r="AA135" s="21">
        <f>EXP(-LN(2)/25)*AA134+(1-EXP(-LN(2)/25))/(LN(2)/25)*Calculateur!V135*Calculateur!X135*VLOOKUP('Données projet'!$B$9,Paramètres!$A$1:$I$89,3,0)*0.475*44/12</f>
        <v>4.5005685218607487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37.843752208699428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6.7</v>
      </c>
      <c r="AI135" s="13">
        <f>IF('Données projet'!$A$62&gt;35,AI134+AH135-AQ134,IF(A135&lt;'Données projet'!$A$62,$AF$205^A135,IF(A135='Données projet'!$A$62,'Données projet'!$B$62,AI134+AH135-AQ134)))</f>
        <v>425.40000000000003</v>
      </c>
      <c r="AJ135" s="13">
        <f>AI135*VLOOKUP('Données projet'!$B$10,Paramètres!$A$1:$I$89,3,0)*VLOOKUP('Données projet'!$B$10,Paramètres!$A$1:$I$89,5,0)</f>
        <v>371.6294400000001</v>
      </c>
      <c r="AK135" s="13">
        <f t="shared" si="143"/>
        <v>86.000575779819243</v>
      </c>
      <c r="AL135" s="20">
        <f t="shared" si="112"/>
        <v>797.038944149852</v>
      </c>
      <c r="AM135" s="59">
        <f t="shared" si="113"/>
        <v>1081.2733294235511</v>
      </c>
      <c r="AN135" s="59">
        <f ca="1">AVERAGE(OFFSET($AM$3,0,0,'Données projet'!$E$10+1,1))-AVERAGE(OFFSET($H$3,0,0,'Données projet'!$E$10+1,1))</f>
        <v>507.48930524664888</v>
      </c>
      <c r="AO135" s="59">
        <f t="shared" si="144"/>
        <v>88.371592365533019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37.459885642093788</v>
      </c>
      <c r="AV135" s="21">
        <f>EXP(-LN(2)/25)*AV134+(1-EXP(-LN(2)/25))/(LN(2)/25)*Calculateur!AQ135*Calculateur!AS135*VLOOKUP('Données projet'!$B$10,Paramètres!$A$1:$I$89,3,0)*0.475*44/12</f>
        <v>4.9654184777625643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42.425304119856349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5.6</v>
      </c>
      <c r="BD135" s="12">
        <f>IF('Données projet'!$A$88&gt;35,BD134+BC135-BL134,IF(A135&lt;'Données projet'!$A$88,$BA$205^A135,IF(A135='Données projet'!$A$88,'Données projet'!$B$88,BD134+BC135-BL134)))</f>
        <v>366.2000000000001</v>
      </c>
      <c r="BE135" s="13">
        <f>BD135*VLOOKUP('Données projet'!$B$11,Paramètres!$A$1:$I$89,3,0)*VLOOKUP('Données projet'!$B$11,Paramètres!$A$1:$I$89,5,0)</f>
        <v>285.63600000000008</v>
      </c>
      <c r="BF135" s="13">
        <f t="shared" si="145"/>
        <v>68.156672745193291</v>
      </c>
      <c r="BG135" s="20">
        <f t="shared" si="115"/>
        <v>616.18890503121168</v>
      </c>
      <c r="BH135" s="59">
        <f t="shared" si="116"/>
        <v>900.42329030491078</v>
      </c>
      <c r="BI135" s="59">
        <f ca="1">AVERAGE(OFFSET($BH$3,0,0,'Données projet'!$E$11+1,1))-AVERAGE(OFFSET($H$3,0,0,'Données projet'!$E$11+1,1))</f>
        <v>406.57577648063943</v>
      </c>
      <c r="BJ135" s="59">
        <f t="shared" si="146"/>
        <v>76.079834371563976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28.744123867964369</v>
      </c>
      <c r="BQ135" s="21">
        <f>EXP(-LN(2)/25)*BQ134+(1-EXP(-LN(2)/25))/(LN(2)/25)*Calculateur!BL135*Calculateur!BN135*VLOOKUP('Données projet'!$B$11,Paramètres!$A$1:$I$89,3,0)*0.475*44/12</f>
        <v>3.8798004498799576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32.623924317844327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5.6</v>
      </c>
      <c r="N136" s="13">
        <f>IF('Données projet'!$A$36&gt;35,N135+M136-V135,IF(A136&lt;'Données projet'!$A$36,$K$205^A136,IF(A136='Données projet'!$A$36,'Données projet'!$B$36,N135+M136-V135)))</f>
        <v>371.80000000000013</v>
      </c>
      <c r="O136" s="13">
        <f>N136*VLOOKUP('Données projet'!$B$9,Paramètres!$A$1:$I$89,3,0)*VLOOKUP('Données projet'!$B$9,Paramètres!$A$1:$I$89,5,0)</f>
        <v>336.40464000000009</v>
      </c>
      <c r="P136" s="13">
        <f t="shared" si="141"/>
        <v>78.756663308716739</v>
      </c>
      <c r="Q136" s="20">
        <f t="shared" si="108"/>
        <v>723.0726032626817</v>
      </c>
      <c r="R136" s="59">
        <f t="shared" si="109"/>
        <v>1007.4648349430151</v>
      </c>
      <c r="S136" s="59">
        <f ca="1">AVERAGE(OFFSET($R$3,0,0,'Données projet'!$E$9+1,1))-AVERAGE(OFFSET($H$3,0,0,'Données projet'!$E$9+1,1))</f>
        <v>458.52035423392317</v>
      </c>
      <c r="T136" s="59">
        <f t="shared" si="142"/>
        <v>79.222215389119214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32.689344192073676</v>
      </c>
      <c r="AA136" s="21">
        <f>EXP(-LN(2)/25)*AA135+(1-EXP(-LN(2)/25))/(LN(2)/25)*Calculateur!V136*Calculateur!X136*VLOOKUP('Données projet'!$B$9,Paramètres!$A$1:$I$89,3,0)*0.475*44/12</f>
        <v>4.3775002389558546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37.06684443102953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6.7</v>
      </c>
      <c r="AI136" s="13">
        <f>IF('Données projet'!$A$62&gt;35,AI135+AH136-AQ135,IF(A136&lt;'Données projet'!$A$62,$AF$205^A136,IF(A136='Données projet'!$A$62,'Données projet'!$B$62,AI135+AH136-AQ135)))</f>
        <v>432.1</v>
      </c>
      <c r="AJ136" s="13">
        <f>AI136*VLOOKUP('Données projet'!$B$10,Paramètres!$A$1:$I$89,3,0)*VLOOKUP('Données projet'!$B$10,Paramètres!$A$1:$I$89,5,0)</f>
        <v>377.48256000000003</v>
      </c>
      <c r="AK136" s="13">
        <f t="shared" si="143"/>
        <v>87.196320367225724</v>
      </c>
      <c r="AL136" s="20">
        <f t="shared" si="112"/>
        <v>809.31571663958493</v>
      </c>
      <c r="AM136" s="59">
        <f t="shared" si="113"/>
        <v>1093.7079483199184</v>
      </c>
      <c r="AN136" s="59">
        <f ca="1">AVERAGE(OFFSET($AM$3,0,0,'Données projet'!$E$10+1,1))-AVERAGE(OFFSET($H$3,0,0,'Données projet'!$E$10+1,1))</f>
        <v>507.48930524664888</v>
      </c>
      <c r="AO136" s="59">
        <f t="shared" si="144"/>
        <v>88.371592365533019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36.725320132926491</v>
      </c>
      <c r="AV136" s="21">
        <f>EXP(-LN(2)/25)*AV135+(1-EXP(-LN(2)/25))/(LN(2)/25)*Calculateur!AQ136*Calculateur!AS136*VLOOKUP('Données projet'!$B$10,Paramètres!$A$1:$I$89,3,0)*0.475*44/12</f>
        <v>4.8296388483681376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41.554958981294632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5.6</v>
      </c>
      <c r="BD136" s="12">
        <f>IF('Données projet'!$A$88&gt;35,BD135+BC136-BL135,IF(A136&lt;'Données projet'!$A$88,$BA$205^A136,IF(A136='Données projet'!$A$88,'Données projet'!$B$88,BD135+BC136-BL135)))</f>
        <v>371.80000000000013</v>
      </c>
      <c r="BE136" s="13">
        <f>BD136*VLOOKUP('Données projet'!$B$11,Paramètres!$A$1:$I$89,3,0)*VLOOKUP('Données projet'!$B$11,Paramètres!$A$1:$I$89,5,0)</f>
        <v>290.00400000000013</v>
      </c>
      <c r="BF136" s="13">
        <f t="shared" si="145"/>
        <v>69.076802897485948</v>
      </c>
      <c r="BG136" s="20">
        <f t="shared" si="115"/>
        <v>625.39906504645489</v>
      </c>
      <c r="BH136" s="59">
        <f t="shared" si="116"/>
        <v>909.79129672678823</v>
      </c>
      <c r="BI136" s="59">
        <f ca="1">AVERAGE(OFFSET($BH$3,0,0,'Données projet'!$E$11+1,1))-AVERAGE(OFFSET($H$3,0,0,'Données projet'!$E$11+1,1))</f>
        <v>406.57577648063943</v>
      </c>
      <c r="BJ136" s="59">
        <f t="shared" si="146"/>
        <v>76.079834371563976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28.180469131097986</v>
      </c>
      <c r="BQ136" s="21">
        <f>EXP(-LN(2)/25)*BQ135+(1-EXP(-LN(2)/25))/(LN(2)/25)*Calculateur!BL136*Calculateur!BN136*VLOOKUP('Données projet'!$B$11,Paramètres!$A$1:$I$89,3,0)*0.475*44/12</f>
        <v>3.7737071025481521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31.954176233646137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5.6</v>
      </c>
      <c r="N137" s="13">
        <f>IF('Données projet'!$A$36&gt;35,N136+M137-V136,IF(A137&lt;'Données projet'!$A$36,$K$205^A137,IF(A137='Données projet'!$A$36,'Données projet'!$B$36,N136+M137-V136)))</f>
        <v>377.40000000000015</v>
      </c>
      <c r="O137" s="13">
        <f>N137*VLOOKUP('Données projet'!$B$9,Paramètres!$A$1:$I$89,3,0)*VLOOKUP('Données projet'!$B$9,Paramètres!$A$1:$I$89,5,0)</f>
        <v>341.47152000000011</v>
      </c>
      <c r="P137" s="13">
        <f t="shared" si="141"/>
        <v>79.803895312735975</v>
      </c>
      <c r="Q137" s="20">
        <f t="shared" si="108"/>
        <v>733.72134833634857</v>
      </c>
      <c r="R137" s="59">
        <f t="shared" si="109"/>
        <v>1018.2686881410528</v>
      </c>
      <c r="S137" s="59">
        <f ca="1">AVERAGE(OFFSET($R$3,0,0,'Données projet'!$E$9+1,1))-AVERAGE(OFFSET($H$3,0,0,'Données projet'!$E$9+1,1))</f>
        <v>458.52035423392317</v>
      </c>
      <c r="T137" s="59">
        <f t="shared" si="142"/>
        <v>79.222215389119214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32.048326090998302</v>
      </c>
      <c r="AA137" s="21">
        <f>EXP(-LN(2)/25)*AA136+(1-EXP(-LN(2)/25))/(LN(2)/25)*Calculateur!V137*Calculateur!X137*VLOOKUP('Données projet'!$B$9,Paramètres!$A$1:$I$89,3,0)*0.475*44/12</f>
        <v>4.2577972647188744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36.306123355717176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6.7</v>
      </c>
      <c r="AI137" s="13">
        <f>IF('Données projet'!$A$62&gt;35,AI136+AH137-AQ136,IF(A137&lt;'Données projet'!$A$62,$AF$205^A137,IF(A137='Données projet'!$A$62,'Données projet'!$B$62,AI136+AH137-AQ136)))</f>
        <v>438.8</v>
      </c>
      <c r="AJ137" s="13">
        <f>AI137*VLOOKUP('Données projet'!$B$10,Paramètres!$A$1:$I$89,3,0)*VLOOKUP('Données projet'!$B$10,Paramètres!$A$1:$I$89,5,0)</f>
        <v>383.33568000000008</v>
      </c>
      <c r="AK137" s="13">
        <f t="shared" si="143"/>
        <v>88.389908658125961</v>
      </c>
      <c r="AL137" s="20">
        <f t="shared" si="112"/>
        <v>821.58873357956952</v>
      </c>
      <c r="AM137" s="59">
        <f t="shared" si="113"/>
        <v>1106.1360733842739</v>
      </c>
      <c r="AN137" s="59">
        <f ca="1">AVERAGE(OFFSET($AM$3,0,0,'Données projet'!$E$10+1,1))-AVERAGE(OFFSET($H$3,0,0,'Données projet'!$E$10+1,1))</f>
        <v>507.48930524664888</v>
      </c>
      <c r="AO137" s="59">
        <f t="shared" si="144"/>
        <v>88.371592365533019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36.005159005353242</v>
      </c>
      <c r="AV137" s="21">
        <f>EXP(-LN(2)/25)*AV136+(1-EXP(-LN(2)/25))/(LN(2)/25)*Calculateur!AQ137*Calculateur!AS137*VLOOKUP('Données projet'!$B$10,Paramètres!$A$1:$I$89,3,0)*0.475*44/12</f>
        <v>4.6975721200798422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40.702731125433083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5.6</v>
      </c>
      <c r="BD137" s="12">
        <f>IF('Données projet'!$A$88&gt;35,BD136+BC137-BL136,IF(A137&lt;'Données projet'!$A$88,$BA$205^A137,IF(A137='Données projet'!$A$88,'Données projet'!$B$88,BD136+BC137-BL136)))</f>
        <v>377.40000000000015</v>
      </c>
      <c r="BE137" s="13">
        <f>BD137*VLOOKUP('Données projet'!$B$11,Paramètres!$A$1:$I$89,3,0)*VLOOKUP('Données projet'!$B$11,Paramètres!$A$1:$I$89,5,0)</f>
        <v>294.37200000000013</v>
      </c>
      <c r="BF137" s="13">
        <f t="shared" si="145"/>
        <v>69.995321225846425</v>
      </c>
      <c r="BG137" s="20">
        <f t="shared" si="115"/>
        <v>634.60641780168282</v>
      </c>
      <c r="BH137" s="59">
        <f t="shared" si="116"/>
        <v>919.1537576063871</v>
      </c>
      <c r="BI137" s="59">
        <f ca="1">AVERAGE(OFFSET($BH$3,0,0,'Données projet'!$E$11+1,1))-AVERAGE(OFFSET($H$3,0,0,'Données projet'!$E$11+1,1))</f>
        <v>406.57577648063943</v>
      </c>
      <c r="BJ137" s="59">
        <f t="shared" si="146"/>
        <v>76.079834371563976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27.627867319826112</v>
      </c>
      <c r="BQ137" s="21">
        <f>EXP(-LN(2)/25)*BQ136+(1-EXP(-LN(2)/25))/(LN(2)/25)*Calculateur!BL137*Calculateur!BN137*VLOOKUP('Données projet'!$B$11,Paramètres!$A$1:$I$89,3,0)*0.475*44/12</f>
        <v>3.6705148833783414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31.298382203204454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5.6</v>
      </c>
      <c r="N138" s="13">
        <f>IF('Données projet'!$A$36&gt;35,N137+M138-V137,IF(A138&lt;'Données projet'!$A$36,$K$205^A138,IF(A138='Données projet'!$A$36,'Données projet'!$B$36,N137+M138-V137)))</f>
        <v>383.00000000000017</v>
      </c>
      <c r="O138" s="13">
        <f>N138*VLOOKUP('Données projet'!$B$9,Paramètres!$A$1:$I$89,3,0)*VLOOKUP('Données projet'!$B$9,Paramètres!$A$1:$I$89,5,0)</f>
        <v>346.53840000000014</v>
      </c>
      <c r="P138" s="13">
        <f t="shared" si="141"/>
        <v>80.84932004330345</v>
      </c>
      <c r="Q138" s="20">
        <f t="shared" si="108"/>
        <v>744.36694574208707</v>
      </c>
      <c r="R138" s="59">
        <f t="shared" si="109"/>
        <v>1029.0667028919743</v>
      </c>
      <c r="S138" s="59">
        <f ca="1">AVERAGE(OFFSET($R$3,0,0,'Données projet'!$E$9+1,1))-AVERAGE(OFFSET($H$3,0,0,'Données projet'!$E$9+1,1))</f>
        <v>458.52035423392317</v>
      </c>
      <c r="T138" s="59">
        <f t="shared" si="142"/>
        <v>79.222215389119214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31.419877963902579</v>
      </c>
      <c r="AA138" s="21">
        <f>EXP(-LN(2)/25)*AA137+(1-EXP(-LN(2)/25))/(LN(2)/25)*Calculateur!V138*Calculateur!X138*VLOOKUP('Données projet'!$B$9,Paramètres!$A$1:$I$89,3,0)*0.475*44/12</f>
        <v>4.14136757460731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35.561245538509887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6.7</v>
      </c>
      <c r="AI138" s="13">
        <f>IF('Données projet'!$A$62&gt;35,AI137+AH138-AQ137,IF(A138&lt;'Données projet'!$A$62,$AF$205^A138,IF(A138='Données projet'!$A$62,'Données projet'!$B$62,AI137+AH138-AQ137)))</f>
        <v>445.5</v>
      </c>
      <c r="AJ138" s="13">
        <f>AI138*VLOOKUP('Données projet'!$B$10,Paramètres!$A$1:$I$89,3,0)*VLOOKUP('Données projet'!$B$10,Paramètres!$A$1:$I$89,5,0)</f>
        <v>389.18880000000001</v>
      </c>
      <c r="AK138" s="13">
        <f t="shared" si="143"/>
        <v>89.58137737944709</v>
      </c>
      <c r="AL138" s="20">
        <f t="shared" si="112"/>
        <v>833.8580589358703</v>
      </c>
      <c r="AM138" s="59">
        <f t="shared" si="113"/>
        <v>1118.5578160857574</v>
      </c>
      <c r="AN138" s="59">
        <f ca="1">AVERAGE(OFFSET($AM$3,0,0,'Données projet'!$E$10+1,1))-AVERAGE(OFFSET($H$3,0,0,'Données projet'!$E$10+1,1))</f>
        <v>507.48930524664888</v>
      </c>
      <c r="AO138" s="59">
        <f t="shared" si="144"/>
        <v>88.371592365533019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35.299119798236795</v>
      </c>
      <c r="AV138" s="21">
        <f>EXP(-LN(2)/25)*AV137+(1-EXP(-LN(2)/25))/(LN(2)/25)*Calculateur!AQ138*Calculateur!AS138*VLOOKUP('Données projet'!$B$10,Paramètres!$A$1:$I$89,3,0)*0.475*44/12</f>
        <v>4.5691167634216772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39.86823656165847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5.6</v>
      </c>
      <c r="BD138" s="12">
        <f>IF('Données projet'!$A$88&gt;35,BD137+BC138-BL137,IF(A138&lt;'Données projet'!$A$88,$BA$205^A138,IF(A138='Données projet'!$A$88,'Données projet'!$B$88,BD137+BC138-BL137)))</f>
        <v>383.00000000000017</v>
      </c>
      <c r="BE138" s="13">
        <f>BD138*VLOOKUP('Données projet'!$B$11,Paramètres!$A$1:$I$89,3,0)*VLOOKUP('Données projet'!$B$11,Paramètres!$A$1:$I$89,5,0)</f>
        <v>298.74000000000012</v>
      </c>
      <c r="BF138" s="13">
        <f t="shared" si="145"/>
        <v>70.912254409956745</v>
      </c>
      <c r="BG138" s="20">
        <f t="shared" si="115"/>
        <v>643.81100976400819</v>
      </c>
      <c r="BH138" s="59">
        <f t="shared" si="116"/>
        <v>928.5107669138954</v>
      </c>
      <c r="BI138" s="59">
        <f ca="1">AVERAGE(OFFSET($BH$3,0,0,'Données projet'!$E$11+1,1))-AVERAGE(OFFSET($H$3,0,0,'Données projet'!$E$11+1,1))</f>
        <v>406.57577648063943</v>
      </c>
      <c r="BJ138" s="59">
        <f t="shared" si="146"/>
        <v>76.079834371563976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27.086101693019458</v>
      </c>
      <c r="BQ138" s="21">
        <f>EXP(-LN(2)/25)*BQ137+(1-EXP(-LN(2)/25))/(LN(2)/25)*Calculateur!BL138*Calculateur!BN138*VLOOKUP('Données projet'!$B$11,Paramètres!$A$1:$I$89,3,0)*0.475*44/12</f>
        <v>3.5701444608683719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30.656246153887828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5.6</v>
      </c>
      <c r="N139" s="13">
        <f>IF('Données projet'!$A$36&gt;35,N138+M139-V138,IF(A139&lt;'Données projet'!$A$36,$K$205^A139,IF(A139='Données projet'!$A$36,'Données projet'!$B$36,N138+M139-V138)))</f>
        <v>388.60000000000019</v>
      </c>
      <c r="O139" s="13">
        <f>N139*VLOOKUP('Données projet'!$B$9,Paramètres!$A$1:$I$89,3,0)*VLOOKUP('Données projet'!$B$9,Paramètres!$A$1:$I$89,5,0)</f>
        <v>351.60528000000016</v>
      </c>
      <c r="P139" s="13">
        <f t="shared" si="141"/>
        <v>81.892966978186593</v>
      </c>
      <c r="Q139" s="20">
        <f t="shared" si="108"/>
        <v>755.00944682034196</v>
      </c>
      <c r="R139" s="59">
        <f t="shared" si="109"/>
        <v>1039.8589772152272</v>
      </c>
      <c r="S139" s="59">
        <f ca="1">AVERAGE(OFFSET($R$3,0,0,'Données projet'!$E$9+1,1))-AVERAGE(OFFSET($H$3,0,0,'Données projet'!$E$9+1,1))</f>
        <v>458.52035423392317</v>
      </c>
      <c r="T139" s="59">
        <f t="shared" si="142"/>
        <v>79.222215389119214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30.803753321263695</v>
      </c>
      <c r="AA139" s="21">
        <f>EXP(-LN(2)/25)*AA138+(1-EXP(-LN(2)/25))/(LN(2)/25)*Calculateur!V139*Calculateur!X139*VLOOKUP('Données projet'!$B$9,Paramètres!$A$1:$I$89,3,0)*0.475*44/12</f>
        <v>4.0281216604946177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34.831874981758311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6.7</v>
      </c>
      <c r="AI139" s="13">
        <f>IF('Données projet'!$A$62&gt;35,AI138+AH139-AQ138,IF(A139&lt;'Données projet'!$A$62,$AF$205^A139,IF(A139='Données projet'!$A$62,'Données projet'!$B$62,AI138+AH139-AQ138)))</f>
        <v>452.2</v>
      </c>
      <c r="AJ139" s="13">
        <f>AI139*VLOOKUP('Données projet'!$B$10,Paramètres!$A$1:$I$89,3,0)*VLOOKUP('Données projet'!$B$10,Paramètres!$A$1:$I$89,5,0)</f>
        <v>395.04192000000006</v>
      </c>
      <c r="AK139" s="13">
        <f t="shared" si="143"/>
        <v>90.770762090021606</v>
      </c>
      <c r="AL139" s="20">
        <f t="shared" si="112"/>
        <v>846.12375464012109</v>
      </c>
      <c r="AM139" s="59">
        <f t="shared" si="113"/>
        <v>1130.9732850350063</v>
      </c>
      <c r="AN139" s="59">
        <f ca="1">AVERAGE(OFFSET($AM$3,0,0,'Données projet'!$E$10+1,1))-AVERAGE(OFFSET($H$3,0,0,'Données projet'!$E$10+1,1))</f>
        <v>507.48930524664888</v>
      </c>
      <c r="AO139" s="59">
        <f t="shared" si="144"/>
        <v>88.371592365533019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34.606925589330501</v>
      </c>
      <c r="AV139" s="21">
        <f>EXP(-LN(2)/25)*AV138+(1-EXP(-LN(2)/25))/(LN(2)/25)*Calculateur!AQ139*Calculateur!AS139*VLOOKUP('Données projet'!$B$10,Paramètres!$A$1:$I$89,3,0)*0.475*44/12</f>
        <v>4.4441740252465038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39.051099614577005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5.6</v>
      </c>
      <c r="BD139" s="12">
        <f>IF('Données projet'!$A$88&gt;35,BD138+BC139-BL138,IF(A139&lt;'Données projet'!$A$88,$BA$205^A139,IF(A139='Données projet'!$A$88,'Données projet'!$B$88,BD138+BC139-BL138)))</f>
        <v>388.60000000000019</v>
      </c>
      <c r="BE139" s="13">
        <f>BD139*VLOOKUP('Données projet'!$B$11,Paramètres!$A$1:$I$89,3,0)*VLOOKUP('Données projet'!$B$11,Paramètres!$A$1:$I$89,5,0)</f>
        <v>303.10800000000017</v>
      </c>
      <c r="BF139" s="13">
        <f t="shared" si="145"/>
        <v>71.827628304517233</v>
      </c>
      <c r="BG139" s="20">
        <f t="shared" si="115"/>
        <v>653.01288596370114</v>
      </c>
      <c r="BH139" s="59">
        <f t="shared" si="116"/>
        <v>937.86241635858642</v>
      </c>
      <c r="BI139" s="59">
        <f ca="1">AVERAGE(OFFSET($BH$3,0,0,'Données projet'!$E$11+1,1))-AVERAGE(OFFSET($H$3,0,0,'Données projet'!$E$11+1,1))</f>
        <v>406.57577648063943</v>
      </c>
      <c r="BJ139" s="59">
        <f t="shared" si="146"/>
        <v>76.079834371563976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26.554959759710076</v>
      </c>
      <c r="BQ139" s="21">
        <f>EXP(-LN(2)/25)*BQ138+(1-EXP(-LN(2)/25))/(LN(2)/25)*Calculateur!BL139*Calculateur!BN139*VLOOKUP('Données projet'!$B$11,Paramètres!$A$1:$I$89,3,0)*0.475*44/12</f>
        <v>3.4725186728401889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30.027478432550264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5.6</v>
      </c>
      <c r="N140" s="13">
        <f>IF('Données projet'!$A$36&gt;35,N139+M140-V139,IF(A140&lt;'Données projet'!$A$36,$K$205^A140,IF(A140='Données projet'!$A$36,'Données projet'!$B$36,N139+M140-V139)))</f>
        <v>394.20000000000022</v>
      </c>
      <c r="O140" s="13">
        <f>N140*VLOOKUP('Données projet'!$B$9,Paramètres!$A$1:$I$89,3,0)*VLOOKUP('Données projet'!$B$9,Paramètres!$A$1:$I$89,5,0)</f>
        <v>356.67216000000019</v>
      </c>
      <c r="P140" s="13">
        <f t="shared" si="141"/>
        <v>82.934864696776572</v>
      </c>
      <c r="Q140" s="20">
        <f t="shared" si="108"/>
        <v>765.64890134688619</v>
      </c>
      <c r="R140" s="59">
        <f t="shared" si="109"/>
        <v>1050.6456067558115</v>
      </c>
      <c r="S140" s="59">
        <f ca="1">AVERAGE(OFFSET($R$3,0,0,'Données projet'!$E$9+1,1))-AVERAGE(OFFSET($H$3,0,0,'Données projet'!$E$9+1,1))</f>
        <v>458.52035423392317</v>
      </c>
      <c r="T140" s="59">
        <f t="shared" si="142"/>
        <v>79.222215389119214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30.199710507068037</v>
      </c>
      <c r="AA140" s="21">
        <f>EXP(-LN(2)/25)*AA139+(1-EXP(-LN(2)/25))/(LN(2)/25)*Calculateur!V140*Calculateur!X140*VLOOKUP('Données projet'!$B$9,Paramètres!$A$1:$I$89,3,0)*0.475*44/12</f>
        <v>3.9179724618586809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34.117682968926715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6.7</v>
      </c>
      <c r="AI140" s="13">
        <f>IF('Données projet'!$A$62&gt;35,AI139+AH140-AQ139,IF(A140&lt;'Données projet'!$A$62,$AF$205^A140,IF(A140='Données projet'!$A$62,'Données projet'!$B$62,AI139+AH140-AQ139)))</f>
        <v>458.9</v>
      </c>
      <c r="AJ140" s="13">
        <f>AI140*VLOOKUP('Données projet'!$B$10,Paramètres!$A$1:$I$89,3,0)*VLOOKUP('Données projet'!$B$10,Paramètres!$A$1:$I$89,5,0)</f>
        <v>400.89504000000005</v>
      </c>
      <c r="AK140" s="13">
        <f t="shared" si="143"/>
        <v>91.95809723448329</v>
      </c>
      <c r="AL140" s="20">
        <f t="shared" si="112"/>
        <v>858.38588068339186</v>
      </c>
      <c r="AM140" s="59">
        <f t="shared" si="113"/>
        <v>1143.3825860923173</v>
      </c>
      <c r="AN140" s="59">
        <f ca="1">AVERAGE(OFFSET($AM$3,0,0,'Données projet'!$E$10+1,1))-AVERAGE(OFFSET($H$3,0,0,'Données projet'!$E$10+1,1))</f>
        <v>507.48930524664888</v>
      </c>
      <c r="AO140" s="59">
        <f t="shared" si="144"/>
        <v>88.371592365533019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33.928304886664087</v>
      </c>
      <c r="AV140" s="21">
        <f>EXP(-LN(2)/25)*AV139+(1-EXP(-LN(2)/25))/(LN(2)/25)*Calculateur!AQ140*Calculateur!AS140*VLOOKUP('Données projet'!$B$10,Paramètres!$A$1:$I$89,3,0)*0.475*44/12</f>
        <v>4.3226478528171839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38.250952739481271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5.6</v>
      </c>
      <c r="BD140" s="12">
        <f>IF('Données projet'!$A$88&gt;35,BD139+BC140-BL139,IF(A140&lt;'Données projet'!$A$88,$BA$205^A140,IF(A140='Données projet'!$A$88,'Données projet'!$B$88,BD139+BC140-BL139)))</f>
        <v>394.20000000000022</v>
      </c>
      <c r="BE140" s="13">
        <f>BD140*VLOOKUP('Données projet'!$B$11,Paramètres!$A$1:$I$89,3,0)*VLOOKUP('Données projet'!$B$11,Paramètres!$A$1:$I$89,5,0)</f>
        <v>307.47600000000017</v>
      </c>
      <c r="BF140" s="13">
        <f t="shared" si="145"/>
        <v>72.741467976269988</v>
      </c>
      <c r="BG140" s="20">
        <f t="shared" si="115"/>
        <v>662.21209005867047</v>
      </c>
      <c r="BH140" s="59">
        <f t="shared" si="116"/>
        <v>947.20879546759579</v>
      </c>
      <c r="BI140" s="59">
        <f ca="1">AVERAGE(OFFSET($BH$3,0,0,'Données projet'!$E$11+1,1))-AVERAGE(OFFSET($H$3,0,0,'Données projet'!$E$11+1,1))</f>
        <v>406.57577648063943</v>
      </c>
      <c r="BJ140" s="59">
        <f t="shared" si="146"/>
        <v>76.079834371563976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26.034233195748303</v>
      </c>
      <c r="BQ140" s="21">
        <f>EXP(-LN(2)/25)*BQ139+(1-EXP(-LN(2)/25))/(LN(2)/25)*Calculateur!BL140*Calculateur!BN140*VLOOKUP('Données projet'!$B$11,Paramètres!$A$1:$I$89,3,0)*0.475*44/12</f>
        <v>3.3775624671195534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29.411795662867856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5.6</v>
      </c>
      <c r="N141" s="13">
        <f>IF('Données projet'!$A$36&gt;35,N140+M141-V140,IF(A141&lt;'Données projet'!$A$36,$K$205^A141,IF(A141='Données projet'!$A$36,'Données projet'!$B$36,N140+M141-V140)))</f>
        <v>399.80000000000024</v>
      </c>
      <c r="O141" s="13">
        <f>N141*VLOOKUP('Données projet'!$B$9,Paramètres!$A$1:$I$89,3,0)*VLOOKUP('Données projet'!$B$9,Paramètres!$A$1:$I$89,5,0)</f>
        <v>361.73904000000022</v>
      </c>
      <c r="P141" s="13">
        <f t="shared" si="141"/>
        <v>83.975040919833205</v>
      </c>
      <c r="Q141" s="20">
        <f t="shared" si="108"/>
        <v>776.28535760204306</v>
      </c>
      <c r="R141" s="59">
        <f t="shared" si="109"/>
        <v>1061.4266848675491</v>
      </c>
      <c r="S141" s="59">
        <f ca="1">AVERAGE(OFFSET($R$3,0,0,'Données projet'!$E$9+1,1))-AVERAGE(OFFSET($H$3,0,0,'Données projet'!$E$9+1,1))</f>
        <v>458.52035423392317</v>
      </c>
      <c r="T141" s="59">
        <f t="shared" si="142"/>
        <v>79.222215389119214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29.607512604029019</v>
      </c>
      <c r="AA141" s="21">
        <f>EXP(-LN(2)/25)*AA140+(1-EXP(-LN(2)/25))/(LN(2)/25)*Calculateur!V141*Calculateur!X141*VLOOKUP('Données projet'!$B$9,Paramètres!$A$1:$I$89,3,0)*0.475*44/12</f>
        <v>3.8108352988519383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33.41834790288096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6.7</v>
      </c>
      <c r="AI141" s="13">
        <f>IF('Données projet'!$A$62&gt;35,AI140+AH141-AQ140,IF(A141&lt;'Données projet'!$A$62,$AF$205^A141,IF(A141='Données projet'!$A$62,'Données projet'!$B$62,AI140+AH141-AQ140)))</f>
        <v>465.59999999999997</v>
      </c>
      <c r="AJ141" s="13">
        <f>AI141*VLOOKUP('Données projet'!$B$10,Paramètres!$A$1:$I$89,3,0)*VLOOKUP('Données projet'!$B$10,Paramètres!$A$1:$I$89,5,0)</f>
        <v>406.74815999999998</v>
      </c>
      <c r="AK141" s="13">
        <f t="shared" si="143"/>
        <v>93.143416193928019</v>
      </c>
      <c r="AL141" s="20">
        <f t="shared" si="112"/>
        <v>870.64449520442452</v>
      </c>
      <c r="AM141" s="59">
        <f t="shared" si="113"/>
        <v>1155.7858224699305</v>
      </c>
      <c r="AN141" s="59">
        <f ca="1">AVERAGE(OFFSET($AM$3,0,0,'Données projet'!$E$10+1,1))-AVERAGE(OFFSET($H$3,0,0,'Données projet'!$E$10+1,1))</f>
        <v>507.48930524664888</v>
      </c>
      <c r="AO141" s="59">
        <f t="shared" si="144"/>
        <v>88.371592365533019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33.262991522059203</v>
      </c>
      <c r="AV141" s="21">
        <f>EXP(-LN(2)/25)*AV140+(1-EXP(-LN(2)/25))/(LN(2)/25)*Calculateur!AQ141*Calculateur!AS141*VLOOKUP('Données projet'!$B$10,Paramètres!$A$1:$I$89,3,0)*0.475*44/12</f>
        <v>4.2044448199637268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37.467436342022928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5.6</v>
      </c>
      <c r="BD141" s="12">
        <f>IF('Données projet'!$A$88&gt;35,BD140+BC141-BL140,IF(A141&lt;'Données projet'!$A$88,$BA$205^A141,IF(A141='Données projet'!$A$88,'Données projet'!$B$88,BD140+BC141-BL140)))</f>
        <v>399.80000000000024</v>
      </c>
      <c r="BE141" s="13">
        <f>BD141*VLOOKUP('Données projet'!$B$11,Paramètres!$A$1:$I$89,3,0)*VLOOKUP('Données projet'!$B$11,Paramètres!$A$1:$I$89,5,0)</f>
        <v>311.84400000000022</v>
      </c>
      <c r="BF141" s="13">
        <f t="shared" si="145"/>
        <v>73.653797738858941</v>
      </c>
      <c r="BG141" s="20">
        <f t="shared" si="115"/>
        <v>671.4086643951797</v>
      </c>
      <c r="BH141" s="59">
        <f t="shared" si="116"/>
        <v>956.54999166068569</v>
      </c>
      <c r="BI141" s="59">
        <f ca="1">AVERAGE(OFFSET($BH$3,0,0,'Données projet'!$E$11+1,1))-AVERAGE(OFFSET($H$3,0,0,'Données projet'!$E$11+1,1))</f>
        <v>406.57577648063943</v>
      </c>
      <c r="BJ141" s="59">
        <f t="shared" si="146"/>
        <v>76.079834371563976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25.523717762093977</v>
      </c>
      <c r="BQ141" s="21">
        <f>EXP(-LN(2)/25)*BQ140+(1-EXP(-LN(2)/25))/(LN(2)/25)*Calculateur!BL141*Calculateur!BN141*VLOOKUP('Données projet'!$B$11,Paramètres!$A$1:$I$89,3,0)*0.475*44/12</f>
        <v>3.2852028438378786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28.808920605931856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5.6</v>
      </c>
      <c r="N142" s="13">
        <f>IF('Données projet'!$A$36&gt;35,N141+M142-V141,IF(A142&lt;'Données projet'!$A$36,$K$205^A142,IF(A142='Données projet'!$A$36,'Données projet'!$B$36,N141+M142-V141)))</f>
        <v>405.40000000000026</v>
      </c>
      <c r="O142" s="13">
        <f>N142*VLOOKUP('Données projet'!$B$9,Paramètres!$A$1:$I$89,3,0)*VLOOKUP('Données projet'!$B$9,Paramètres!$A$1:$I$89,5,0)</f>
        <v>366.80592000000024</v>
      </c>
      <c r="P142" s="13">
        <f t="shared" si="141"/>
        <v>85.013522546940152</v>
      </c>
      <c r="Q142" s="20">
        <f t="shared" si="108"/>
        <v>786.91886243592126</v>
      </c>
      <c r="R142" s="59">
        <f t="shared" si="109"/>
        <v>1072.2023026921222</v>
      </c>
      <c r="S142" s="59">
        <f ca="1">AVERAGE(OFFSET($R$3,0,0,'Données projet'!$E$9+1,1))-AVERAGE(OFFSET($H$3,0,0,'Données projet'!$E$9+1,1))</f>
        <v>458.52035423392317</v>
      </c>
      <c r="T142" s="59">
        <f t="shared" si="142"/>
        <v>79.222215389119214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29.026927340663541</v>
      </c>
      <c r="AA142" s="21">
        <f>EXP(-LN(2)/25)*AA141+(1-EXP(-LN(2)/25))/(LN(2)/25)*Calculateur!V142*Calculateur!X142*VLOOKUP('Données projet'!$B$9,Paramètres!$A$1:$I$89,3,0)*0.475*44/12</f>
        <v>3.7066278072017136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32.733555147865253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6.7</v>
      </c>
      <c r="AI142" s="13">
        <f>IF('Données projet'!$A$62&gt;35,AI141+AH142-AQ141,IF(A142&lt;'Données projet'!$A$62,$AF$205^A142,IF(A142='Données projet'!$A$62,'Données projet'!$B$62,AI141+AH142-AQ141)))</f>
        <v>472.29999999999995</v>
      </c>
      <c r="AJ142" s="13">
        <f>AI142*VLOOKUP('Données projet'!$B$10,Paramètres!$A$1:$I$89,3,0)*VLOOKUP('Données projet'!$B$10,Paramètres!$A$1:$I$89,5,0)</f>
        <v>412.60128000000003</v>
      </c>
      <c r="AK142" s="13">
        <f t="shared" si="143"/>
        <v>94.326751333574336</v>
      </c>
      <c r="AL142" s="20">
        <f t="shared" si="112"/>
        <v>882.89965457264191</v>
      </c>
      <c r="AM142" s="59">
        <f t="shared" si="113"/>
        <v>1168.1830948288427</v>
      </c>
      <c r="AN142" s="59">
        <f ca="1">AVERAGE(OFFSET($AM$3,0,0,'Données projet'!$E$10+1,1))-AVERAGE(OFFSET($H$3,0,0,'Données projet'!$E$10+1,1))</f>
        <v>507.48930524664888</v>
      </c>
      <c r="AO142" s="59">
        <f t="shared" si="144"/>
        <v>88.371592365533019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32.610724546733138</v>
      </c>
      <c r="AV142" s="21">
        <f>EXP(-LN(2)/25)*AV141+(1-EXP(-LN(2)/25))/(LN(2)/25)*Calculateur!AQ142*Calculateur!AS142*VLOOKUP('Données projet'!$B$10,Paramètres!$A$1:$I$89,3,0)*0.475*44/12</f>
        <v>4.0894740552596751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36.70019860199281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5.6</v>
      </c>
      <c r="BD142" s="12">
        <f>IF('Données projet'!$A$88&gt;35,BD141+BC142-BL141,IF(A142&lt;'Données projet'!$A$88,$BA$205^A142,IF(A142='Données projet'!$A$88,'Données projet'!$B$88,BD141+BC142-BL141)))</f>
        <v>405.40000000000026</v>
      </c>
      <c r="BE142" s="13">
        <f>BD142*VLOOKUP('Données projet'!$B$11,Paramètres!$A$1:$I$89,3,0)*VLOOKUP('Données projet'!$B$11,Paramètres!$A$1:$I$89,5,0)</f>
        <v>316.21200000000022</v>
      </c>
      <c r="BF142" s="13">
        <f t="shared" si="145"/>
        <v>74.56464118568114</v>
      </c>
      <c r="BG142" s="20">
        <f t="shared" si="115"/>
        <v>680.60265006506165</v>
      </c>
      <c r="BH142" s="59">
        <f t="shared" si="116"/>
        <v>965.8860903212626</v>
      </c>
      <c r="BI142" s="59">
        <f ca="1">AVERAGE(OFFSET($BH$3,0,0,'Données projet'!$E$11+1,1))-AVERAGE(OFFSET($H$3,0,0,'Données projet'!$E$11+1,1))</f>
        <v>406.57577648063943</v>
      </c>
      <c r="BJ142" s="59">
        <f t="shared" si="146"/>
        <v>76.079834371563976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25.023213224709945</v>
      </c>
      <c r="BQ142" s="21">
        <f>EXP(-LN(2)/25)*BQ141+(1-EXP(-LN(2)/25))/(LN(2)/25)*Calculateur!BL142*Calculateur!BN142*VLOOKUP('Données projet'!$B$11,Paramètres!$A$1:$I$89,3,0)*0.475*44/12</f>
        <v>3.1953687993118227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28.218582024021767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411</v>
      </c>
      <c r="L143" s="12">
        <f>VLOOKUP(A143,'Données projet'!$A$35:$I$55,9,0)</f>
        <v>5.6</v>
      </c>
      <c r="M143" s="12">
        <f t="array" ref="M143">INDEX(L:L,MIN(IF(ISNUMBER(L143:L339),ROW(L143:L339),"")))</f>
        <v>5.6</v>
      </c>
      <c r="N143" s="13">
        <f>IF('Données projet'!$A$36&gt;35,N142+M143-V142,IF(A143&lt;'Données projet'!$A$36,$K$205^A143,IF(A143='Données projet'!$A$36,'Données projet'!$B$36,N142+M143-V142)))</f>
        <v>411.00000000000028</v>
      </c>
      <c r="O143" s="13">
        <f>N143*VLOOKUP('Données projet'!$B$9,Paramètres!$A$1:$I$89,3,0)*VLOOKUP('Données projet'!$B$9,Paramètres!$A$1:$I$89,5,0)</f>
        <v>371.87280000000021</v>
      </c>
      <c r="P143" s="13">
        <f t="shared" si="141"/>
        <v>86.050335691830853</v>
      </c>
      <c r="Q143" s="20">
        <f t="shared" si="108"/>
        <v>797.54946132993916</v>
      </c>
      <c r="R143" s="59">
        <f t="shared" si="109"/>
        <v>1082.9725492341636</v>
      </c>
      <c r="S143" s="59">
        <f ca="1">AVERAGE(OFFSET($R$3,0,0,'Données projet'!$E$9+1,1))-AVERAGE(OFFSET($H$3,0,0,'Données projet'!$E$9+1,1))</f>
        <v>458.52035423392317</v>
      </c>
      <c r="T143" s="59">
        <f t="shared" si="142"/>
        <v>79.222215389119214</v>
      </c>
      <c r="U143" s="15">
        <f>IF(ISNA(VLOOKUP(A143,'Données projet'!$A$35:$I$55,3,0)),0,VLOOKUP(A143,'Données projet'!$A$35:$I$55,3,0))</f>
        <v>17</v>
      </c>
      <c r="V143" s="15">
        <f>IF(ISNA(VLOOKUP(A143,'Données projet'!$A$35:$I$55,4,0)),0,VLOOKUP(A143,'Données projet'!$A$35:$I$55,4,0))</f>
        <v>33</v>
      </c>
      <c r="W143" s="16">
        <f>IF(ISNA(VLOOKUP(A143,'Données projet'!$A$35:$I$55,5,0)),0%,VLOOKUP(A143,'Données projet'!$A$35:$I$55,5,0)*VLOOKUP('Données projet'!$B$9,Paramètres!$A$1:$I$89,7,0))</f>
        <v>0.32250000000000001</v>
      </c>
      <c r="X143" s="16">
        <f>IF(ISNA(VLOOKUP(A143,'Données projet'!$A$35:$I$55,6,0)),0%,VLOOKUP(A143,'Données projet'!$A$35:$I$55,6,0)*VLOOKUP('Données projet'!$B$9,Paramètres!$A$1:$I$89,7,0))</f>
        <v>2.6875E-2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39.102670511820158</v>
      </c>
      <c r="AA143" s="21">
        <f>EXP(-LN(2)/25)*AA142+(1-EXP(-LN(2)/25))/(LN(2)/25)*Calculateur!V143*Calculateur!X143*VLOOKUP('Données projet'!$B$9,Paramètres!$A$1:$I$89,3,0)*0.475*44/12</f>
        <v>4.4888557343059299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43.591526246126087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479</v>
      </c>
      <c r="AG143" s="12">
        <f>VLOOKUP(A143,'Données projet'!$A$61:$I$81,9,0)</f>
        <v>6.7</v>
      </c>
      <c r="AH143" s="12">
        <f t="array" ref="AH143">INDEX(AG:AG,MIN(IF(ISNUMBER(AG143:AG339),ROW(AG143:AG339),"")))</f>
        <v>6.7</v>
      </c>
      <c r="AI143" s="13">
        <f>IF('Données projet'!$A$62&gt;35,AI142+AH143-AQ142,IF(A143&lt;'Données projet'!$A$62,$AF$205^A143,IF(A143='Données projet'!$A$62,'Données projet'!$B$62,AI142+AH143-AQ142)))</f>
        <v>478.99999999999994</v>
      </c>
      <c r="AJ143" s="13">
        <f>AI143*VLOOKUP('Données projet'!$B$10,Paramètres!$A$1:$I$89,3,0)*VLOOKUP('Données projet'!$B$10,Paramètres!$A$1:$I$89,5,0)</f>
        <v>418.45440000000002</v>
      </c>
      <c r="AK143" s="13">
        <f t="shared" si="143"/>
        <v>95.508134047643239</v>
      </c>
      <c r="AL143" s="20">
        <f t="shared" si="112"/>
        <v>895.15141346631196</v>
      </c>
      <c r="AM143" s="59">
        <f t="shared" si="113"/>
        <v>1180.5745013705364</v>
      </c>
      <c r="AN143" s="59">
        <f ca="1">AVERAGE(OFFSET($AM$3,0,0,'Données projet'!$E$10+1,1))-AVERAGE(OFFSET($H$3,0,0,'Données projet'!$E$10+1,1))</f>
        <v>507.48930524664888</v>
      </c>
      <c r="AO143" s="59">
        <f t="shared" si="144"/>
        <v>88.371592365533019</v>
      </c>
      <c r="AP143" s="15">
        <f>IF(ISNA(VLOOKUP(A143,'Données projet'!$A$61:$I$81,3,0)),0,VLOOKUP(A143,'Données projet'!$A$61:$I$81,3,0))</f>
        <v>17</v>
      </c>
      <c r="AQ143" s="15">
        <f>IF(ISNA(VLOOKUP(A143,'Données projet'!$A$61:$I$81,4,0)),0,VLOOKUP(A143,'Données projet'!$A$61:$I$81,4,0))</f>
        <v>39</v>
      </c>
      <c r="AR143" s="16">
        <f>IF(ISNA(VLOOKUP(A143,'Données projet'!$A$61:$I$81,5,0)),0%,VLOOKUP(A143,'Données projet'!$A$61:$I$81,5,0)*VLOOKUP('Données projet'!$B$10,Paramètres!$A$1:$I$89,7,0))</f>
        <v>0.32250000000000001</v>
      </c>
      <c r="AS143" s="16">
        <f>IF(ISNA(VLOOKUP(A143,'Données projet'!$A$61:$I$81,6,0)),0%,VLOOKUP(A143,'Données projet'!$A$61:$I$81,6,0)*VLOOKUP('Données projet'!$B$10,Paramètres!$A$1:$I$89,7,0))</f>
        <v>2.6875E-2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44.117829440025361</v>
      </c>
      <c r="AV143" s="21">
        <f>EXP(-LN(2)/25)*AV142+(1-EXP(-LN(2)/25))/(LN(2)/25)*Calculateur!AQ143*Calculateur!AS143*VLOOKUP('Données projet'!$B$10,Paramètres!$A$1:$I$89,3,0)*0.475*44/12</f>
        <v>4.9858768048494788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49.103706244874843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>
        <f>VLOOKUP(A143,'Données projet'!$A$87:$I$107,2,0)</f>
        <v>411</v>
      </c>
      <c r="BB143" s="12">
        <f>VLOOKUP(A143,'Données projet'!$A$87:$I$107,9,0)</f>
        <v>5.6</v>
      </c>
      <c r="BC143" s="12">
        <f t="array" ref="BC143">INDEX(BB:BB,MIN(IF(ISNUMBER(BB143:BB339),ROW(BB143:BB339),"")))</f>
        <v>5.6</v>
      </c>
      <c r="BD143" s="12">
        <f>IF('Données projet'!$A$88&gt;35,BD142+BC143-BL142,IF(A143&lt;'Données projet'!$A$88,$BA$205^A143,IF(A143='Données projet'!$A$88,'Données projet'!$B$88,BD142+BC143-BL142)))</f>
        <v>411.00000000000028</v>
      </c>
      <c r="BE143" s="13">
        <f>BD143*VLOOKUP('Données projet'!$B$11,Paramètres!$A$1:$I$89,3,0)*VLOOKUP('Données projet'!$B$11,Paramètres!$A$1:$I$89,5,0)</f>
        <v>320.58000000000021</v>
      </c>
      <c r="BF143" s="13">
        <f t="shared" si="145"/>
        <v>75.474021220871265</v>
      </c>
      <c r="BG143" s="20">
        <f t="shared" si="115"/>
        <v>689.79408695968448</v>
      </c>
      <c r="BH143" s="59">
        <f t="shared" si="116"/>
        <v>975.21717486390889</v>
      </c>
      <c r="BI143" s="59">
        <f ca="1">AVERAGE(OFFSET($BH$3,0,0,'Données projet'!$E$11+1,1))-AVERAGE(OFFSET($H$3,0,0,'Données projet'!$E$11+1,1))</f>
        <v>406.57577648063943</v>
      </c>
      <c r="BJ143" s="59">
        <f t="shared" si="146"/>
        <v>76.079834371563976</v>
      </c>
      <c r="BK143" s="15">
        <f>IF(ISNA(VLOOKUP(A143,'Données projet'!$A$87:$I$107,3,0)),0,VLOOKUP(A143,'Données projet'!$A$87:$I$107,3,0))</f>
        <v>17</v>
      </c>
      <c r="BL143" s="15">
        <f>IF(ISNA(VLOOKUP(A143,'Données projet'!$A$87:$I$107,4,0)),0,VLOOKUP(A143,'Données projet'!$A$87:$I$107,4,0))</f>
        <v>33</v>
      </c>
      <c r="BM143" s="16">
        <f>IF(ISNA(VLOOKUP(A143,'Données projet'!$A$87:$I$107,5,0)),0%,VLOOKUP(A143,'Données projet'!$A$87:$I$107,5,0)*VLOOKUP('Données projet'!$B$11,Paramètres!$A$1:$I$89,7,0))</f>
        <v>0.32250000000000001</v>
      </c>
      <c r="BN143" s="16">
        <f>IF(ISNA(VLOOKUP(A143,'Données projet'!$A$87:$I$107,6,0)),0%,VLOOKUP(A143,'Données projet'!$A$87:$I$107,6,0)*VLOOKUP('Données projet'!$B$11,Paramètres!$A$1:$I$89,7,0))</f>
        <v>2.6875E-2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33.709198717086338</v>
      </c>
      <c r="BQ143" s="21">
        <f>EXP(-LN(2)/25)*BQ142+(1-EXP(-LN(2)/25))/(LN(2)/25)*Calculateur!BL143*Calculateur!BN143*VLOOKUP('Données projet'!$B$11,Paramètres!$A$1:$I$89,3,0)*0.475*44/12</f>
        <v>3.8697032192292511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37.578901936315589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5.6</v>
      </c>
      <c r="N144" s="13">
        <f>IF('Données projet'!$A$36&gt;35,N143+M144-V143,IF(A144&lt;'Données projet'!$A$36,$K$205^A144,IF(A144='Données projet'!$A$36,'Données projet'!$B$36,N143+M144-V143)))</f>
        <v>383.60000000000031</v>
      </c>
      <c r="O144" s="13">
        <f>N144*VLOOKUP('Données projet'!$B$9,Paramètres!$A$1:$I$89,3,0)*VLOOKUP('Données projet'!$B$9,Paramètres!$A$1:$I$89,5,0)</f>
        <v>347.08128000000028</v>
      </c>
      <c r="P144" s="13">
        <f t="shared" si="141"/>
        <v>80.961223880777283</v>
      </c>
      <c r="Q144" s="20">
        <f t="shared" si="108"/>
        <v>745.50736092568752</v>
      </c>
      <c r="R144" s="59">
        <f t="shared" si="109"/>
        <v>1031.0676739034475</v>
      </c>
      <c r="S144" s="59">
        <f ca="1">AVERAGE(OFFSET($R$3,0,0,'Données projet'!$E$9+1,1))-AVERAGE(OFFSET($H$3,0,0,'Données projet'!$E$9+1,1))</f>
        <v>458.52035423392317</v>
      </c>
      <c r="T144" s="59">
        <f t="shared" si="142"/>
        <v>79.222215389119214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38.33589099335736</v>
      </c>
      <c r="AA144" s="21">
        <f>EXP(-LN(2)/25)*AA143+(1-EXP(-LN(2)/25))/(LN(2)/25)*Calculateur!V144*Calculateur!X144*VLOOKUP('Données projet'!$B$9,Paramètres!$A$1:$I$89,3,0)*0.475*44/12</f>
        <v>4.366107738192671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42.701998731550034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6.6</v>
      </c>
      <c r="AI144" s="13">
        <f>IF('Données projet'!$A$62&gt;35,AI143+AH144-AQ143,IF(A144&lt;'Données projet'!$A$62,$AF$205^A144,IF(A144='Données projet'!$A$62,'Données projet'!$B$62,AI143+AH144-AQ143)))</f>
        <v>446.59999999999997</v>
      </c>
      <c r="AJ144" s="13">
        <f>AI144*VLOOKUP('Données projet'!$B$10,Paramètres!$A$1:$I$89,3,0)*VLOOKUP('Données projet'!$B$10,Paramètres!$A$1:$I$89,5,0)</f>
        <v>390.14976000000001</v>
      </c>
      <c r="AK144" s="13">
        <f t="shared" si="143"/>
        <v>89.776791554144509</v>
      </c>
      <c r="AL144" s="20">
        <f t="shared" si="112"/>
        <v>835.87207729013505</v>
      </c>
      <c r="AM144" s="59">
        <f t="shared" si="113"/>
        <v>1121.432390267895</v>
      </c>
      <c r="AN144" s="59">
        <f ca="1">AVERAGE(OFFSET($AM$3,0,0,'Données projet'!$E$10+1,1))-AVERAGE(OFFSET($H$3,0,0,'Données projet'!$E$10+1,1))</f>
        <v>507.48930524664888</v>
      </c>
      <c r="AO144" s="59">
        <f t="shared" si="144"/>
        <v>88.371592365533019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43.252705713925359</v>
      </c>
      <c r="AV144" s="21">
        <f>EXP(-LN(2)/25)*AV143+(1-EXP(-LN(2)/25))/(LN(2)/25)*Calculateur!AQ144*Calculateur!AS144*VLOOKUP('Données projet'!$B$10,Paramètres!$A$1:$I$89,3,0)*0.475*44/12</f>
        <v>4.8495377414250038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48.102243455350362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5.6</v>
      </c>
      <c r="BD144" s="12">
        <f>IF('Données projet'!$A$88&gt;35,BD143+BC144-BL143,IF(A144&lt;'Données projet'!$A$88,$BA$205^A144,IF(A144='Données projet'!$A$88,'Données projet'!$B$88,BD143+BC144-BL143)))</f>
        <v>383.60000000000031</v>
      </c>
      <c r="BE144" s="13">
        <f>BD144*VLOOKUP('Données projet'!$B$11,Paramètres!$A$1:$I$89,3,0)*VLOOKUP('Données projet'!$B$11,Paramètres!$A$1:$I$89,5,0)</f>
        <v>299.20800000000025</v>
      </c>
      <c r="BF144" s="13">
        <f t="shared" si="145"/>
        <v>71.010404318801307</v>
      </c>
      <c r="BG144" s="20">
        <f t="shared" si="115"/>
        <v>644.79705418857941</v>
      </c>
      <c r="BH144" s="59">
        <f t="shared" si="116"/>
        <v>930.35736716633937</v>
      </c>
      <c r="BI144" s="59">
        <f ca="1">AVERAGE(OFFSET($BH$3,0,0,'Données projet'!$E$11+1,1))-AVERAGE(OFFSET($H$3,0,0,'Données projet'!$E$11+1,1))</f>
        <v>406.57577648063943</v>
      </c>
      <c r="BJ144" s="59">
        <f t="shared" si="146"/>
        <v>76.079834371563976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33.048181890825305</v>
      </c>
      <c r="BQ144" s="21">
        <f>EXP(-LN(2)/25)*BQ143+(1-EXP(-LN(2)/25))/(LN(2)/25)*Calculateur!BL144*Calculateur!BN144*VLOOKUP('Données projet'!$B$11,Paramètres!$A$1:$I$89,3,0)*0.475*44/12</f>
        <v>3.7638859812005792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36.812067872025885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5.6</v>
      </c>
      <c r="N145" s="13">
        <f>IF('Données projet'!$A$36&gt;35,N144+M145-V144,IF(A145&lt;'Données projet'!$A$36,$K$205^A145,IF(A145='Données projet'!$A$36,'Données projet'!$B$36,N144+M145-V144)))</f>
        <v>389.20000000000033</v>
      </c>
      <c r="O145" s="13">
        <f>N145*VLOOKUP('Données projet'!$B$9,Paramètres!$A$1:$I$89,3,0)*VLOOKUP('Données projet'!$B$9,Paramètres!$A$1:$I$89,5,0)</f>
        <v>352.1481600000003</v>
      </c>
      <c r="P145" s="13">
        <f t="shared" si="141"/>
        <v>82.004682048110354</v>
      </c>
      <c r="Q145" s="20">
        <f t="shared" si="108"/>
        <v>756.14953323379268</v>
      </c>
      <c r="R145" s="59">
        <f t="shared" si="109"/>
        <v>1041.8446907368518</v>
      </c>
      <c r="S145" s="59">
        <f ca="1">AVERAGE(OFFSET($R$3,0,0,'Données projet'!$E$9+1,1))-AVERAGE(OFFSET($H$3,0,0,'Données projet'!$E$9+1,1))</f>
        <v>458.52035423392317</v>
      </c>
      <c r="T145" s="59">
        <f t="shared" si="142"/>
        <v>79.222215389119214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37.584147553562289</v>
      </c>
      <c r="AA145" s="21">
        <f>EXP(-LN(2)/25)*AA144+(1-EXP(-LN(2)/25))/(LN(2)/25)*Calculateur!V145*Calculateur!X145*VLOOKUP('Données projet'!$B$9,Paramètres!$A$1:$I$89,3,0)*0.475*44/12</f>
        <v>4.2467162924881654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41.830863846050455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6.6</v>
      </c>
      <c r="AI145" s="13">
        <f>IF('Données projet'!$A$62&gt;35,AI144+AH145-AQ144,IF(A145&lt;'Données projet'!$A$62,$AF$205^A145,IF(A145='Données projet'!$A$62,'Données projet'!$B$62,AI144+AH145-AQ144)))</f>
        <v>453.2</v>
      </c>
      <c r="AJ145" s="13">
        <f>AI145*VLOOKUP('Données projet'!$B$10,Paramètres!$A$1:$I$89,3,0)*VLOOKUP('Données projet'!$B$10,Paramètres!$A$1:$I$89,5,0)</f>
        <v>395.91552000000007</v>
      </c>
      <c r="AK145" s="13">
        <f t="shared" si="143"/>
        <v>90.948105591013473</v>
      </c>
      <c r="AL145" s="20">
        <f t="shared" si="112"/>
        <v>847.95414790434859</v>
      </c>
      <c r="AM145" s="59">
        <f t="shared" si="113"/>
        <v>1133.6493054074076</v>
      </c>
      <c r="AN145" s="59">
        <f ca="1">AVERAGE(OFFSET($AM$3,0,0,'Données projet'!$E$10+1,1))-AVERAGE(OFFSET($H$3,0,0,'Données projet'!$E$10+1,1))</f>
        <v>507.48930524664888</v>
      </c>
      <c r="AO145" s="59">
        <f t="shared" si="144"/>
        <v>88.371592365533019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42.40454653642081</v>
      </c>
      <c r="AV145" s="21">
        <f>EXP(-LN(2)/25)*AV144+(1-EXP(-LN(2)/25))/(LN(2)/25)*Calculateur!AQ145*Calculateur!AS145*VLOOKUP('Données projet'!$B$10,Paramètres!$A$1:$I$89,3,0)*0.475*44/12</f>
        <v>4.7169268768596311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47.121473413280441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5.6</v>
      </c>
      <c r="BD145" s="12">
        <f>IF('Données projet'!$A$88&gt;35,BD144+BC145-BL144,IF(A145&lt;'Données projet'!$A$88,$BA$205^A145,IF(A145='Données projet'!$A$88,'Données projet'!$B$88,BD144+BC145-BL144)))</f>
        <v>389.20000000000033</v>
      </c>
      <c r="BE145" s="13">
        <f>BD145*VLOOKUP('Données projet'!$B$11,Paramètres!$A$1:$I$89,3,0)*VLOOKUP('Données projet'!$B$11,Paramètres!$A$1:$I$89,5,0)</f>
        <v>303.57600000000025</v>
      </c>
      <c r="BF145" s="13">
        <f t="shared" si="145"/>
        <v>71.925612646941161</v>
      </c>
      <c r="BG145" s="20">
        <f t="shared" si="115"/>
        <v>653.99864202675622</v>
      </c>
      <c r="BH145" s="59">
        <f t="shared" si="116"/>
        <v>939.69379952981535</v>
      </c>
      <c r="BI145" s="59">
        <f ca="1">AVERAGE(OFFSET($BH$3,0,0,'Données projet'!$E$11+1,1))-AVERAGE(OFFSET($H$3,0,0,'Données projet'!$E$11+1,1))</f>
        <v>406.57577648063943</v>
      </c>
      <c r="BJ145" s="59">
        <f t="shared" si="146"/>
        <v>76.079834371563976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32.400127201346798</v>
      </c>
      <c r="BQ145" s="21">
        <f>EXP(-LN(2)/25)*BQ144+(1-EXP(-LN(2)/25))/(LN(2)/25)*Calculateur!BL145*Calculateur!BN145*VLOOKUP('Données projet'!$B$11,Paramètres!$A$1:$I$89,3,0)*0.475*44/12</f>
        <v>3.660962321110488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36.061089522457287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5.6</v>
      </c>
      <c r="N146" s="13">
        <f>IF('Données projet'!$A$36&gt;35,N145+M146-V145,IF(A146&lt;'Données projet'!$A$36,$K$205^A146,IF(A146='Données projet'!$A$36,'Données projet'!$B$36,N145+M146-V145)))</f>
        <v>394.80000000000035</v>
      </c>
      <c r="O146" s="13">
        <f>N146*VLOOKUP('Données projet'!$B$9,Paramètres!$A$1:$I$89,3,0)*VLOOKUP('Données projet'!$B$9,Paramètres!$A$1:$I$89,5,0)</f>
        <v>357.21504000000027</v>
      </c>
      <c r="P146" s="13">
        <f t="shared" si="141"/>
        <v>83.046394009621793</v>
      </c>
      <c r="Q146" s="20">
        <f t="shared" si="108"/>
        <v>766.78866423342504</v>
      </c>
      <c r="R146" s="59">
        <f t="shared" si="109"/>
        <v>1052.6163270107365</v>
      </c>
      <c r="S146" s="59">
        <f ca="1">AVERAGE(OFFSET($R$3,0,0,'Données projet'!$E$9+1,1))-AVERAGE(OFFSET($H$3,0,0,'Données projet'!$E$9+1,1))</f>
        <v>458.52035423392317</v>
      </c>
      <c r="T146" s="59">
        <f t="shared" si="142"/>
        <v>79.222215389119214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36.847145344103374</v>
      </c>
      <c r="AA146" s="21">
        <f>EXP(-LN(2)/25)*AA145+(1-EXP(-LN(2)/25))/(LN(2)/25)*Calculateur!V146*Calculateur!X146*VLOOKUP('Données projet'!$B$9,Paramètres!$A$1:$I$89,3,0)*0.475*44/12</f>
        <v>4.1305896121449726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40.977734956248348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6.6</v>
      </c>
      <c r="AI146" s="13">
        <f>IF('Données projet'!$A$62&gt;35,AI145+AH146-AQ145,IF(A146&lt;'Données projet'!$A$62,$AF$205^A146,IF(A146='Données projet'!$A$62,'Données projet'!$B$62,AI145+AH146-AQ145)))</f>
        <v>459.8</v>
      </c>
      <c r="AJ146" s="13">
        <f>AI146*VLOOKUP('Données projet'!$B$10,Paramètres!$A$1:$I$89,3,0)*VLOOKUP('Données projet'!$B$10,Paramètres!$A$1:$I$89,5,0)</f>
        <v>401.68128000000013</v>
      </c>
      <c r="AK146" s="13">
        <f t="shared" si="143"/>
        <v>92.117435687806818</v>
      </c>
      <c r="AL146" s="20">
        <f t="shared" si="112"/>
        <v>860.03276315626374</v>
      </c>
      <c r="AM146" s="59">
        <f t="shared" si="113"/>
        <v>1145.8604259335752</v>
      </c>
      <c r="AN146" s="59">
        <f ca="1">AVERAGE(OFFSET($AM$3,0,0,'Données projet'!$E$10+1,1))-AVERAGE(OFFSET($H$3,0,0,'Données projet'!$E$10+1,1))</f>
        <v>507.48930524664888</v>
      </c>
      <c r="AO146" s="59">
        <f t="shared" si="144"/>
        <v>88.371592365533019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41.573019243061104</v>
      </c>
      <c r="AV146" s="21">
        <f>EXP(-LN(2)/25)*AV145+(1-EXP(-LN(2)/25))/(LN(2)/25)*Calculateur!AQ146*Calculateur!AS146*VLOOKUP('Données projet'!$B$10,Paramètres!$A$1:$I$89,3,0)*0.475*44/12</f>
        <v>4.5879422633595004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46.160961506420605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5.6</v>
      </c>
      <c r="BD146" s="12">
        <f>IF('Données projet'!$A$88&gt;35,BD145+BC146-BL145,IF(A146&lt;'Données projet'!$A$88,$BA$205^A146,IF(A146='Données projet'!$A$88,'Données projet'!$B$88,BD145+BC146-BL145)))</f>
        <v>394.80000000000035</v>
      </c>
      <c r="BE146" s="13">
        <f>BD146*VLOOKUP('Données projet'!$B$11,Paramètres!$A$1:$I$89,3,0)*VLOOKUP('Données projet'!$B$11,Paramètres!$A$1:$I$89,5,0)</f>
        <v>307.9440000000003</v>
      </c>
      <c r="BF146" s="13">
        <f t="shared" si="145"/>
        <v>72.839289392732255</v>
      </c>
      <c r="BG146" s="20">
        <f t="shared" si="115"/>
        <v>663.19756235900911</v>
      </c>
      <c r="BH146" s="59">
        <f t="shared" si="116"/>
        <v>949.02522513632061</v>
      </c>
      <c r="BI146" s="59">
        <f ca="1">AVERAGE(OFFSET($BH$3,0,0,'Données projet'!$E$11+1,1))-AVERAGE(OFFSET($H$3,0,0,'Données projet'!$E$11+1,1))</f>
        <v>406.57577648063943</v>
      </c>
      <c r="BJ146" s="59">
        <f t="shared" si="146"/>
        <v>76.079834371563976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31.764780469054632</v>
      </c>
      <c r="BQ146" s="21">
        <f>EXP(-LN(2)/25)*BQ145+(1-EXP(-LN(2)/25))/(LN(2)/25)*Calculateur!BL146*Calculateur!BN146*VLOOKUP('Données projet'!$B$11,Paramètres!$A$1:$I$89,3,0)*0.475*44/12</f>
        <v>3.5608531139180806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35.325633582972713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5.6</v>
      </c>
      <c r="N147" s="13">
        <f>IF('Données projet'!$A$36&gt;35,N146+M147-V146,IF(A147&lt;'Données projet'!$A$36,$K$205^A147,IF(A147='Données projet'!$A$36,'Données projet'!$B$36,N146+M147-V146)))</f>
        <v>400.40000000000038</v>
      </c>
      <c r="O147" s="13">
        <f>N147*VLOOKUP('Données projet'!$B$9,Paramètres!$A$1:$I$89,3,0)*VLOOKUP('Données projet'!$B$9,Paramètres!$A$1:$I$89,5,0)</f>
        <v>362.2819200000003</v>
      </c>
      <c r="P147" s="13">
        <f t="shared" si="141"/>
        <v>84.086387396335468</v>
      </c>
      <c r="Q147" s="20">
        <f t="shared" si="108"/>
        <v>777.42480204861806</v>
      </c>
      <c r="R147" s="59">
        <f t="shared" si="109"/>
        <v>1063.3826714299109</v>
      </c>
      <c r="S147" s="59">
        <f ca="1">AVERAGE(OFFSET($R$3,0,0,'Données projet'!$E$9+1,1))-AVERAGE(OFFSET($H$3,0,0,'Données projet'!$E$9+1,1))</f>
        <v>458.52035423392317</v>
      </c>
      <c r="T147" s="59">
        <f t="shared" si="142"/>
        <v>79.222215389119214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36.124595298444994</v>
      </c>
      <c r="AA147" s="21">
        <f>EXP(-LN(2)/25)*AA146+(1-EXP(-LN(2)/25))/(LN(2)/25)*Calculateur!V147*Calculateur!X147*VLOOKUP('Données projet'!$B$9,Paramètres!$A$1:$I$89,3,0)*0.475*44/12</f>
        <v>4.0176384219826016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40.142233720427598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6.6</v>
      </c>
      <c r="AI147" s="13">
        <f>IF('Données projet'!$A$62&gt;35,AI146+AH147-AQ146,IF(A147&lt;'Données projet'!$A$62,$AF$205^A147,IF(A147='Données projet'!$A$62,'Données projet'!$B$62,AI146+AH147-AQ146)))</f>
        <v>466.40000000000003</v>
      </c>
      <c r="AJ147" s="13">
        <f>AI147*VLOOKUP('Données projet'!$B$10,Paramètres!$A$1:$I$89,3,0)*VLOOKUP('Données projet'!$B$10,Paramètres!$A$1:$I$89,5,0)</f>
        <v>407.44704000000007</v>
      </c>
      <c r="AK147" s="13">
        <f t="shared" si="143"/>
        <v>93.28481361257812</v>
      </c>
      <c r="AL147" s="20">
        <f t="shared" si="112"/>
        <v>872.10797837524035</v>
      </c>
      <c r="AM147" s="59">
        <f t="shared" si="113"/>
        <v>1158.0658477565332</v>
      </c>
      <c r="AN147" s="59">
        <f ca="1">AVERAGE(OFFSET($AM$3,0,0,'Données projet'!$E$10+1,1))-AVERAGE(OFFSET($H$3,0,0,'Données projet'!$E$10+1,1))</f>
        <v>507.48930524664888</v>
      </c>
      <c r="AO147" s="59">
        <f t="shared" si="144"/>
        <v>88.371592365533019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40.757797692742614</v>
      </c>
      <c r="AV147" s="21">
        <f>EXP(-LN(2)/25)*AV146+(1-EXP(-LN(2)/25))/(LN(2)/25)*Calculateur!AQ147*Calculateur!AS147*VLOOKUP('Données projet'!$B$10,Paramètres!$A$1:$I$89,3,0)*0.475*44/12</f>
        <v>4.4624847408985371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45.220282433641152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5.6</v>
      </c>
      <c r="BD147" s="12">
        <f>IF('Données projet'!$A$88&gt;35,BD146+BC147-BL146,IF(A147&lt;'Données projet'!$A$88,$BA$205^A147,IF(A147='Données projet'!$A$88,'Données projet'!$B$88,BD146+BC147-BL146)))</f>
        <v>400.40000000000038</v>
      </c>
      <c r="BE147" s="13">
        <f>BD147*VLOOKUP('Données projet'!$B$11,Paramètres!$A$1:$I$89,3,0)*VLOOKUP('Données projet'!$B$11,Paramètres!$A$1:$I$89,5,0)</f>
        <v>312.3120000000003</v>
      </c>
      <c r="BF147" s="13">
        <f t="shared" si="145"/>
        <v>73.751458791112086</v>
      </c>
      <c r="BG147" s="20">
        <f t="shared" si="115"/>
        <v>672.39385739452075</v>
      </c>
      <c r="BH147" s="59">
        <f t="shared" si="116"/>
        <v>958.35172677581363</v>
      </c>
      <c r="BI147" s="59">
        <f ca="1">AVERAGE(OFFSET($BH$3,0,0,'Données projet'!$E$11+1,1))-AVERAGE(OFFSET($H$3,0,0,'Données projet'!$E$11+1,1))</f>
        <v>406.57577648063943</v>
      </c>
      <c r="BJ147" s="59">
        <f t="shared" si="146"/>
        <v>76.079834371563976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31.141892498659473</v>
      </c>
      <c r="BQ147" s="21">
        <f>EXP(-LN(2)/25)*BQ146+(1-EXP(-LN(2)/25))/(LN(2)/25)*Calculateur!BL147*Calculateur!BN147*VLOOKUP('Données projet'!$B$11,Paramètres!$A$1:$I$89,3,0)*0.475*44/12</f>
        <v>3.4634813982608637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34.605373896920334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5.6</v>
      </c>
      <c r="N148" s="13">
        <f>IF('Données projet'!$A$36&gt;35,N147+M148-V147,IF(A148&lt;'Données projet'!$A$36,$K$205^A148,IF(A148='Données projet'!$A$36,'Données projet'!$B$36,N147+M148-V147)))</f>
        <v>406.0000000000004</v>
      </c>
      <c r="O148" s="13">
        <f>N148*VLOOKUP('Données projet'!$B$9,Paramètres!$A$1:$I$89,3,0)*VLOOKUP('Données projet'!$B$9,Paramètres!$A$1:$I$89,5,0)</f>
        <v>367.34880000000032</v>
      </c>
      <c r="P148" s="13">
        <f t="shared" si="141"/>
        <v>85.124689021983357</v>
      </c>
      <c r="Q148" s="20">
        <f t="shared" si="108"/>
        <v>788.05799337995495</v>
      </c>
      <c r="R148" s="59">
        <f t="shared" si="109"/>
        <v>1074.1438105717484</v>
      </c>
      <c r="S148" s="59">
        <f ca="1">AVERAGE(OFFSET($R$3,0,0,'Données projet'!$E$9+1,1))-AVERAGE(OFFSET($H$3,0,0,'Données projet'!$E$9+1,1))</f>
        <v>458.52035423392317</v>
      </c>
      <c r="T148" s="59">
        <f t="shared" si="142"/>
        <v>79.222215389119214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35.416214018469958</v>
      </c>
      <c r="AA148" s="21">
        <f>EXP(-LN(2)/25)*AA147+(1-EXP(-LN(2)/25))/(LN(2)/25)*Calculateur!V148*Calculateur!X148*VLOOKUP('Données projet'!$B$9,Paramètres!$A$1:$I$89,3,0)*0.475*44/12</f>
        <v>3.907775888055065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39.323989906525021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6.6</v>
      </c>
      <c r="AI148" s="13">
        <f>IF('Données projet'!$A$62&gt;35,AI147+AH148-AQ147,IF(A148&lt;'Données projet'!$A$62,$AF$205^A148,IF(A148='Données projet'!$A$62,'Données projet'!$B$62,AI147+AH148-AQ147)))</f>
        <v>473.00000000000006</v>
      </c>
      <c r="AJ148" s="13">
        <f>AI148*VLOOKUP('Données projet'!$B$10,Paramètres!$A$1:$I$89,3,0)*VLOOKUP('Données projet'!$B$10,Paramètres!$A$1:$I$89,5,0)</f>
        <v>413.21280000000007</v>
      </c>
      <c r="AK148" s="13">
        <f t="shared" si="143"/>
        <v>94.450270182646079</v>
      </c>
      <c r="AL148" s="20">
        <f t="shared" si="112"/>
        <v>884.17984723477537</v>
      </c>
      <c r="AM148" s="59">
        <f t="shared" si="113"/>
        <v>1170.2656644265689</v>
      </c>
      <c r="AN148" s="59">
        <f ca="1">AVERAGE(OFFSET($AM$3,0,0,'Données projet'!$E$10+1,1))-AVERAGE(OFFSET($H$3,0,0,'Données projet'!$E$10+1,1))</f>
        <v>507.48930524664888</v>
      </c>
      <c r="AO148" s="59">
        <f t="shared" si="144"/>
        <v>88.371592365533019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39.958562139789819</v>
      </c>
      <c r="AV148" s="21">
        <f>EXP(-LN(2)/25)*AV147+(1-EXP(-LN(2)/25))/(LN(2)/25)*Calculateur!AQ148*Calculateur!AS148*VLOOKUP('Données projet'!$B$10,Paramètres!$A$1:$I$89,3,0)*0.475*44/12</f>
        <v>4.3404578609867936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44.299020000776615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5.6</v>
      </c>
      <c r="BD148" s="12">
        <f>IF('Données projet'!$A$88&gt;35,BD147+BC148-BL147,IF(A148&lt;'Données projet'!$A$88,$BA$205^A148,IF(A148='Données projet'!$A$88,'Données projet'!$B$88,BD147+BC148-BL147)))</f>
        <v>406.0000000000004</v>
      </c>
      <c r="BE148" s="13">
        <f>BD148*VLOOKUP('Données projet'!$B$11,Paramètres!$A$1:$I$89,3,0)*VLOOKUP('Données projet'!$B$11,Paramètres!$A$1:$I$89,5,0)</f>
        <v>316.68000000000035</v>
      </c>
      <c r="BF148" s="13">
        <f t="shared" si="145"/>
        <v>74.662144360177834</v>
      </c>
      <c r="BG148" s="20">
        <f t="shared" si="115"/>
        <v>681.58756809397698</v>
      </c>
      <c r="BH148" s="59">
        <f t="shared" si="116"/>
        <v>967.67338528577056</v>
      </c>
      <c r="BI148" s="59">
        <f ca="1">AVERAGE(OFFSET($BH$3,0,0,'Données projet'!$E$11+1,1))-AVERAGE(OFFSET($H$3,0,0,'Données projet'!$E$11+1,1))</f>
        <v>406.57577648063943</v>
      </c>
      <c r="BJ148" s="59">
        <f t="shared" si="146"/>
        <v>76.079834371563976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30.531218981439615</v>
      </c>
      <c r="BQ148" s="21">
        <f>EXP(-LN(2)/25)*BQ147+(1-EXP(-LN(2)/25))/(LN(2)/25)*Calculateur!BL148*Calculateur!BN148*VLOOKUP('Données projet'!$B$11,Paramètres!$A$1:$I$89,3,0)*0.475*44/12</f>
        <v>3.3687723172888493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33.899991298728466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5.6</v>
      </c>
      <c r="N149" s="13">
        <f>IF('Données projet'!$A$36&gt;35,N148+M149-V148,IF(A149&lt;'Données projet'!$A$36,$K$205^A149,IF(A149='Données projet'!$A$36,'Données projet'!$B$36,N148+M149-V148)))</f>
        <v>411.60000000000042</v>
      </c>
      <c r="O149" s="13">
        <f>N149*VLOOKUP('Données projet'!$B$9,Paramètres!$A$1:$I$89,3,0)*VLOOKUP('Données projet'!$B$9,Paramètres!$A$1:$I$89,5,0)</f>
        <v>372.41568000000041</v>
      </c>
      <c r="P149" s="13">
        <f t="shared" si="141"/>
        <v>86.161324918112086</v>
      </c>
      <c r="Q149" s="20">
        <f t="shared" si="108"/>
        <v>798.68828356571248</v>
      </c>
      <c r="R149" s="59">
        <f t="shared" si="109"/>
        <v>1084.8998289595431</v>
      </c>
      <c r="S149" s="59">
        <f ca="1">AVERAGE(OFFSET($R$3,0,0,'Données projet'!$E$9+1,1))-AVERAGE(OFFSET($H$3,0,0,'Données projet'!$E$9+1,1))</f>
        <v>458.52035423392317</v>
      </c>
      <c r="T149" s="59">
        <f t="shared" si="142"/>
        <v>79.222215389119214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34.721723663325314</v>
      </c>
      <c r="AA149" s="21">
        <f>EXP(-LN(2)/25)*AA148+(1-EXP(-LN(2)/25))/(LN(2)/25)*Calculateur!V149*Calculateur!X149*VLOOKUP('Données projet'!$B$9,Paramètres!$A$1:$I$89,3,0)*0.475*44/12</f>
        <v>3.8009175508951967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38.522641214220513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6.6</v>
      </c>
      <c r="AI149" s="13">
        <f>IF('Données projet'!$A$62&gt;35,AI148+AH149-AQ148,IF(A149&lt;'Données projet'!$A$62,$AF$205^A149,IF(A149='Données projet'!$A$62,'Données projet'!$B$62,AI148+AH149-AQ148)))</f>
        <v>479.60000000000008</v>
      </c>
      <c r="AJ149" s="13">
        <f>AI149*VLOOKUP('Données projet'!$B$10,Paramètres!$A$1:$I$89,3,0)*VLOOKUP('Données projet'!$B$10,Paramètres!$A$1:$I$89,5,0)</f>
        <v>418.97856000000013</v>
      </c>
      <c r="AK149" s="13">
        <f t="shared" si="143"/>
        <v>95.613835305909106</v>
      </c>
      <c r="AL149" s="20">
        <f t="shared" si="112"/>
        <v>896.24842182445855</v>
      </c>
      <c r="AM149" s="59">
        <f t="shared" si="113"/>
        <v>1182.4599672182892</v>
      </c>
      <c r="AN149" s="59">
        <f ca="1">AVERAGE(OFFSET($AM$3,0,0,'Données projet'!$E$10+1,1))-AVERAGE(OFFSET($H$3,0,0,'Données projet'!$E$10+1,1))</f>
        <v>507.48930524664888</v>
      </c>
      <c r="AO149" s="59">
        <f t="shared" si="144"/>
        <v>88.371592365533019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39.174999108544881</v>
      </c>
      <c r="AV149" s="21">
        <f>EXP(-LN(2)/25)*AV148+(1-EXP(-LN(2)/25))/(LN(2)/25)*Calculateur!AQ149*Calculateur!AS149*VLOOKUP('Données projet'!$B$10,Paramètres!$A$1:$I$89,3,0)*0.475*44/12</f>
        <v>4.2217678125233515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43.396766921068235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5.6</v>
      </c>
      <c r="BD149" s="12">
        <f>IF('Données projet'!$A$88&gt;35,BD148+BC149-BL148,IF(A149&lt;'Données projet'!$A$88,$BA$205^A149,IF(A149='Données projet'!$A$88,'Données projet'!$B$88,BD148+BC149-BL148)))</f>
        <v>411.60000000000042</v>
      </c>
      <c r="BE149" s="13">
        <f>BD149*VLOOKUP('Données projet'!$B$11,Paramètres!$A$1:$I$89,3,0)*VLOOKUP('Données projet'!$B$11,Paramètres!$A$1:$I$89,5,0)</f>
        <v>321.04800000000034</v>
      </c>
      <c r="BF149" s="13">
        <f t="shared" si="145"/>
        <v>75.571368931978768</v>
      </c>
      <c r="BG149" s="20">
        <f t="shared" si="115"/>
        <v>690.77873422319692</v>
      </c>
      <c r="BH149" s="59">
        <f t="shared" si="116"/>
        <v>976.99027961702757</v>
      </c>
      <c r="BI149" s="59">
        <f ca="1">AVERAGE(OFFSET($BH$3,0,0,'Données projet'!$E$11+1,1))-AVERAGE(OFFSET($H$3,0,0,'Données projet'!$E$11+1,1))</f>
        <v>406.57577648063943</v>
      </c>
      <c r="BJ149" s="59">
        <f t="shared" si="146"/>
        <v>76.079834371563976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29.932520399418372</v>
      </c>
      <c r="BQ149" s="21">
        <f>EXP(-LN(2)/25)*BQ148+(1-EXP(-LN(2)/25))/(LN(2)/25)*Calculateur!BL149*Calculateur!BN149*VLOOKUP('Données projet'!$B$11,Paramètres!$A$1:$I$89,3,0)*0.475*44/12</f>
        <v>3.2766530611165492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33.20917346053492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5.6</v>
      </c>
      <c r="N150" s="13">
        <f>IF('Données projet'!$A$36&gt;35,N149+M150-V149,IF(A150&lt;'Données projet'!$A$36,$K$205^A150,IF(A150='Données projet'!$A$36,'Données projet'!$B$36,N149+M150-V149)))</f>
        <v>417.20000000000044</v>
      </c>
      <c r="O150" s="13">
        <f>N150*VLOOKUP('Données projet'!$B$9,Paramètres!$A$1:$I$89,3,0)*VLOOKUP('Données projet'!$B$9,Paramètres!$A$1:$I$89,5,0)</f>
        <v>377.48256000000038</v>
      </c>
      <c r="P150" s="13">
        <f t="shared" si="141"/>
        <v>87.196320367225809</v>
      </c>
      <c r="Q150" s="20">
        <f t="shared" si="108"/>
        <v>809.3157166395855</v>
      </c>
      <c r="R150" s="59">
        <f t="shared" si="109"/>
        <v>1095.6508091322339</v>
      </c>
      <c r="S150" s="59">
        <f ca="1">AVERAGE(OFFSET($R$3,0,0,'Données projet'!$E$9+1,1))-AVERAGE(OFFSET($H$3,0,0,'Données projet'!$E$9+1,1))</f>
        <v>458.52035423392317</v>
      </c>
      <c r="T150" s="59">
        <f t="shared" si="142"/>
        <v>79.222215389119214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34.040851840447772</v>
      </c>
      <c r="AA150" s="21">
        <f>EXP(-LN(2)/25)*AA149+(1-EXP(-LN(2)/25))/(LN(2)/25)*Calculateur!V150*Calculateur!X150*VLOOKUP('Données projet'!$B$9,Paramètres!$A$1:$I$89,3,0)*0.475*44/12</f>
        <v>3.6969812605844008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37.737833101032173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6.6</v>
      </c>
      <c r="AI150" s="13">
        <f>IF('Données projet'!$A$62&gt;35,AI149+AH150-AQ149,IF(A150&lt;'Données projet'!$A$62,$AF$205^A150,IF(A150='Données projet'!$A$62,'Données projet'!$B$62,AI149+AH150-AQ149)))</f>
        <v>486.2000000000001</v>
      </c>
      <c r="AJ150" s="13">
        <f>AI150*VLOOKUP('Données projet'!$B$10,Paramètres!$A$1:$I$89,3,0)*VLOOKUP('Données projet'!$B$10,Paramètres!$A$1:$I$89,5,0)</f>
        <v>424.74432000000019</v>
      </c>
      <c r="AK150" s="13">
        <f t="shared" si="143"/>
        <v>96.775538019820047</v>
      </c>
      <c r="AL150" s="20">
        <f t="shared" si="112"/>
        <v>908.31375271785362</v>
      </c>
      <c r="AM150" s="59">
        <f t="shared" si="113"/>
        <v>1194.648845210502</v>
      </c>
      <c r="AN150" s="59">
        <f ca="1">AVERAGE(OFFSET($AM$3,0,0,'Données projet'!$E$10+1,1))-AVERAGE(OFFSET($H$3,0,0,'Données projet'!$E$10+1,1))</f>
        <v>507.48930524664888</v>
      </c>
      <c r="AO150" s="59">
        <f t="shared" si="144"/>
        <v>88.371592365533019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38.406801270416395</v>
      </c>
      <c r="AV150" s="21">
        <f>EXP(-LN(2)/25)*AV149+(1-EXP(-LN(2)/25))/(LN(2)/25)*Calculateur!AQ150*Calculateur!AS150*VLOOKUP('Données projet'!$B$10,Paramètres!$A$1:$I$89,3,0)*0.475*44/12</f>
        <v>4.1063233496767806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42.513124620093173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5.6</v>
      </c>
      <c r="BD150" s="12">
        <f>IF('Données projet'!$A$88&gt;35,BD149+BC150-BL149,IF(A150&lt;'Données projet'!$A$88,$BA$205^A150,IF(A150='Données projet'!$A$88,'Données projet'!$B$88,BD149+BC150-BL149)))</f>
        <v>417.20000000000044</v>
      </c>
      <c r="BE150" s="13">
        <f>BD150*VLOOKUP('Données projet'!$B$11,Paramètres!$A$1:$I$89,3,0)*VLOOKUP('Données projet'!$B$11,Paramètres!$A$1:$I$89,5,0)</f>
        <v>325.41600000000034</v>
      </c>
      <c r="BF150" s="13">
        <f t="shared" si="145"/>
        <v>76.479154681585499</v>
      </c>
      <c r="BG150" s="20">
        <f t="shared" si="115"/>
        <v>699.96739440376189</v>
      </c>
      <c r="BH150" s="59">
        <f t="shared" si="116"/>
        <v>986.3024868964103</v>
      </c>
      <c r="BI150" s="59">
        <f ca="1">AVERAGE(OFFSET($BH$3,0,0,'Données projet'!$E$11+1,1))-AVERAGE(OFFSET($H$3,0,0,'Données projet'!$E$11+1,1))</f>
        <v>406.57577648063943</v>
      </c>
      <c r="BJ150" s="59">
        <f t="shared" si="146"/>
        <v>76.079834371563976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29.345561931420491</v>
      </c>
      <c r="BQ150" s="21">
        <f>EXP(-LN(2)/25)*BQ149+(1-EXP(-LN(2)/25))/(LN(2)/25)*Calculateur!BL150*Calculateur!BN150*VLOOKUP('Données projet'!$B$11,Paramètres!$A$1:$I$89,3,0)*0.475*44/12</f>
        <v>3.1870528108486216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32.532614742269111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5.6</v>
      </c>
      <c r="N151" s="13">
        <f>IF('Données projet'!$A$36&gt;35,N150+M151-V150,IF(A151&lt;'Données projet'!$A$36,$K$205^A151,IF(A151='Données projet'!$A$36,'Données projet'!$B$36,N150+M151-V150)))</f>
        <v>422.80000000000047</v>
      </c>
      <c r="O151" s="13">
        <f>N151*VLOOKUP('Données projet'!$B$9,Paramètres!$A$1:$I$89,3,0)*VLOOKUP('Données projet'!$B$9,Paramètres!$A$1:$I$89,5,0)</f>
        <v>382.5494400000004</v>
      </c>
      <c r="P151" s="13">
        <f t="shared" si="141"/>
        <v>88.229699934098662</v>
      </c>
      <c r="Q151" s="20">
        <f t="shared" si="108"/>
        <v>819.94033538522251</v>
      </c>
      <c r="R151" s="59">
        <f t="shared" si="109"/>
        <v>1106.3968317107342</v>
      </c>
      <c r="S151" s="59">
        <f ca="1">AVERAGE(OFFSET($R$3,0,0,'Données projet'!$E$9+1,1))-AVERAGE(OFFSET($H$3,0,0,'Données projet'!$E$9+1,1))</f>
        <v>458.52035423392317</v>
      </c>
      <c r="T151" s="59">
        <f t="shared" si="142"/>
        <v>79.222215389119214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33.373331498726053</v>
      </c>
      <c r="AA151" s="21">
        <f>EXP(-LN(2)/25)*AA150+(1-EXP(-LN(2)/25))/(LN(2)/25)*Calculateur!V151*Calculateur!X151*VLOOKUP('Données projet'!$B$9,Paramètres!$A$1:$I$89,3,0)*0.475*44/12</f>
        <v>3.5958871135979256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36.969218612323978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6.6</v>
      </c>
      <c r="AI151" s="13">
        <f>IF('Données projet'!$A$62&gt;35,AI150+AH151-AQ150,IF(A151&lt;'Données projet'!$A$62,$AF$205^A151,IF(A151='Données projet'!$A$62,'Données projet'!$B$62,AI150+AH151-AQ150)))</f>
        <v>492.80000000000013</v>
      </c>
      <c r="AJ151" s="13">
        <f>AI151*VLOOKUP('Données projet'!$B$10,Paramètres!$A$1:$I$89,3,0)*VLOOKUP('Données projet'!$B$10,Paramètres!$A$1:$I$89,5,0)</f>
        <v>430.51008000000013</v>
      </c>
      <c r="AK151" s="13">
        <f t="shared" si="143"/>
        <v>97.935406528185496</v>
      </c>
      <c r="AL151" s="20">
        <f t="shared" si="112"/>
        <v>920.3758890365898</v>
      </c>
      <c r="AM151" s="59">
        <f t="shared" si="113"/>
        <v>1206.8323853621014</v>
      </c>
      <c r="AN151" s="59">
        <f ca="1">AVERAGE(OFFSET($AM$3,0,0,'Données projet'!$E$10+1,1))-AVERAGE(OFFSET($H$3,0,0,'Données projet'!$E$10+1,1))</f>
        <v>507.48930524664888</v>
      </c>
      <c r="AO151" s="59">
        <f t="shared" si="144"/>
        <v>88.371592365533019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37.653667323339192</v>
      </c>
      <c r="AV151" s="21">
        <f>EXP(-LN(2)/25)*AV150+(1-EXP(-LN(2)/25))/(LN(2)/25)*Calculateur!AQ151*Calculateur!AS151*VLOOKUP('Données projet'!$B$10,Paramètres!$A$1:$I$89,3,0)*0.475*44/12</f>
        <v>3.9940357217377094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41.647703045076902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5.6</v>
      </c>
      <c r="BD151" s="12">
        <f>IF('Données projet'!$A$88&gt;35,BD150+BC151-BL150,IF(A151&lt;'Données projet'!$A$88,$BA$205^A151,IF(A151='Données projet'!$A$88,'Données projet'!$B$88,BD150+BC151-BL150)))</f>
        <v>422.80000000000047</v>
      </c>
      <c r="BE151" s="13">
        <f>BD151*VLOOKUP('Données projet'!$B$11,Paramètres!$A$1:$I$89,3,0)*VLOOKUP('Données projet'!$B$11,Paramètres!$A$1:$I$89,5,0)</f>
        <v>329.78400000000039</v>
      </c>
      <c r="BF151" s="13">
        <f t="shared" si="145"/>
        <v>77.385523154553354</v>
      </c>
      <c r="BG151" s="20">
        <f t="shared" si="115"/>
        <v>709.15358616084779</v>
      </c>
      <c r="BH151" s="59">
        <f t="shared" si="116"/>
        <v>995.61008248635949</v>
      </c>
      <c r="BI151" s="59">
        <f ca="1">AVERAGE(OFFSET($BH$3,0,0,'Données projet'!$E$11+1,1))-AVERAGE(OFFSET($H$3,0,0,'Données projet'!$E$11+1,1))</f>
        <v>406.57577648063943</v>
      </c>
      <c r="BJ151" s="59">
        <f t="shared" si="146"/>
        <v>76.079834371563976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28.770113360970733</v>
      </c>
      <c r="BQ151" s="21">
        <f>EXP(-LN(2)/25)*BQ150+(1-EXP(-LN(2)/25))/(LN(2)/25)*Calculateur!BL151*Calculateur!BN151*VLOOKUP('Données projet'!$B$11,Paramètres!$A$1:$I$89,3,0)*0.475*44/12</f>
        <v>3.099902684136143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31.870016045106876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5.6</v>
      </c>
      <c r="N152" s="13">
        <f>IF('Données projet'!$A$36&gt;35,N151+M152-V151,IF(A152&lt;'Données projet'!$A$36,$K$205^A152,IF(A152='Données projet'!$A$36,'Données projet'!$B$36,N151+M152-V151)))</f>
        <v>428.40000000000049</v>
      </c>
      <c r="O152" s="13">
        <f>N152*VLOOKUP('Données projet'!$B$9,Paramètres!$A$1:$I$89,3,0)*VLOOKUP('Données projet'!$B$9,Paramètres!$A$1:$I$89,5,0)</f>
        <v>387.61632000000043</v>
      </c>
      <c r="P152" s="13">
        <f t="shared" si="141"/>
        <v>89.261487495380834</v>
      </c>
      <c r="Q152" s="20">
        <f t="shared" si="108"/>
        <v>830.56218138778888</v>
      </c>
      <c r="R152" s="59">
        <f t="shared" si="109"/>
        <v>1117.1379754610821</v>
      </c>
      <c r="S152" s="59">
        <f ca="1">AVERAGE(OFFSET($R$3,0,0,'Données projet'!$E$9+1,1))-AVERAGE(OFFSET($H$3,0,0,'Données projet'!$E$9+1,1))</f>
        <v>458.52035423392317</v>
      </c>
      <c r="T152" s="59">
        <f t="shared" si="142"/>
        <v>79.222215389119214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32.71890082375829</v>
      </c>
      <c r="AA152" s="21">
        <f>EXP(-LN(2)/25)*AA151+(1-EXP(-LN(2)/25))/(LN(2)/25)*Calculateur!V152*Calculateur!X152*VLOOKUP('Données projet'!$B$9,Paramètres!$A$1:$I$89,3,0)*0.475*44/12</f>
        <v>3.4975573913771054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36.216458215135397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6.6</v>
      </c>
      <c r="AI152" s="13">
        <f>IF('Données projet'!$A$62&gt;35,AI151+AH152-AQ151,IF(A152&lt;'Données projet'!$A$62,$AF$205^A152,IF(A152='Données projet'!$A$62,'Données projet'!$B$62,AI151+AH152-AQ151)))</f>
        <v>499.40000000000015</v>
      </c>
      <c r="AJ152" s="13">
        <f>AI152*VLOOKUP('Données projet'!$B$10,Paramètres!$A$1:$I$89,3,0)*VLOOKUP('Données projet'!$B$10,Paramètres!$A$1:$I$89,5,0)</f>
        <v>436.27584000000019</v>
      </c>
      <c r="AK152" s="13">
        <f t="shared" si="143"/>
        <v>99.09346823593674</v>
      </c>
      <c r="AL152" s="20">
        <f t="shared" si="112"/>
        <v>932.43487851092357</v>
      </c>
      <c r="AM152" s="59">
        <f t="shared" si="113"/>
        <v>1219.0106725842165</v>
      </c>
      <c r="AN152" s="59">
        <f ca="1">AVERAGE(OFFSET($AM$3,0,0,'Données projet'!$E$10+1,1))-AVERAGE(OFFSET($H$3,0,0,'Données projet'!$E$10+1,1))</f>
        <v>507.48930524664888</v>
      </c>
      <c r="AO152" s="59">
        <f t="shared" si="144"/>
        <v>88.371592365533019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36.915301873597826</v>
      </c>
      <c r="AV152" s="21">
        <f>EXP(-LN(2)/25)*AV151+(1-EXP(-LN(2)/25))/(LN(2)/25)*Calculateur!AQ152*Calculateur!AS152*VLOOKUP('Données projet'!$B$10,Paramètres!$A$1:$I$89,3,0)*0.475*44/12</f>
        <v>3.8848186048895816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40.800120478487408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5.6</v>
      </c>
      <c r="BD152" s="12">
        <f>IF('Données projet'!$A$88&gt;35,BD151+BC152-BL151,IF(A152&lt;'Données projet'!$A$88,$BA$205^A152,IF(A152='Données projet'!$A$88,'Données projet'!$B$88,BD151+BC152-BL151)))</f>
        <v>428.40000000000049</v>
      </c>
      <c r="BE152" s="13">
        <f>BD152*VLOOKUP('Données projet'!$B$11,Paramètres!$A$1:$I$89,3,0)*VLOOKUP('Données projet'!$B$11,Paramètres!$A$1:$I$89,5,0)</f>
        <v>334.15200000000038</v>
      </c>
      <c r="BF152" s="13">
        <f t="shared" si="145"/>
        <v>78.290495292890157</v>
      </c>
      <c r="BG152" s="20">
        <f t="shared" si="115"/>
        <v>718.33734596845113</v>
      </c>
      <c r="BH152" s="59">
        <f t="shared" si="116"/>
        <v>1004.9131400417442</v>
      </c>
      <c r="BI152" s="59">
        <f ca="1">AVERAGE(OFFSET($BH$3,0,0,'Données projet'!$E$11+1,1))-AVERAGE(OFFSET($H$3,0,0,'Données projet'!$E$11+1,1))</f>
        <v>406.57577648063943</v>
      </c>
      <c r="BJ152" s="59">
        <f t="shared" si="146"/>
        <v>76.079834371563976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28.205948985998521</v>
      </c>
      <c r="BQ152" s="21">
        <f>EXP(-LN(2)/25)*BQ151+(1-EXP(-LN(2)/25))/(LN(2)/25)*Calculateur!BL152*Calculateur!BN152*VLOOKUP('Données projet'!$B$11,Paramètres!$A$1:$I$89,3,0)*0.475*44/12</f>
        <v>3.0151356822216431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31.221084668220165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434</v>
      </c>
      <c r="L153" s="12">
        <f>VLOOKUP(A153,'Données projet'!$A$35:$I$55,9,0)</f>
        <v>5.6</v>
      </c>
      <c r="M153" s="12">
        <f t="array" ref="M153">INDEX(L:L,MIN(IF(ISNUMBER(L153:L349),ROW(L153:L349),"")))</f>
        <v>5.6</v>
      </c>
      <c r="N153" s="13">
        <f>IF('Données projet'!$A$36&gt;35,N152+M153-V152,IF(A153&lt;'Données projet'!$A$36,$K$205^A153,IF(A153='Données projet'!$A$36,'Données projet'!$B$36,N152+M153-V152)))</f>
        <v>434.00000000000051</v>
      </c>
      <c r="O153" s="13">
        <f>N153*VLOOKUP('Données projet'!$B$9,Paramètres!$A$1:$I$89,3,0)*VLOOKUP('Données projet'!$B$9,Paramètres!$A$1:$I$89,5,0)</f>
        <v>392.68320000000045</v>
      </c>
      <c r="P153" s="13">
        <f t="shared" si="141"/>
        <v>90.291706267612298</v>
      </c>
      <c r="Q153" s="20">
        <f t="shared" si="108"/>
        <v>841.18129508275888</v>
      </c>
      <c r="R153" s="59">
        <f t="shared" si="109"/>
        <v>1127.8743173546193</v>
      </c>
      <c r="S153" s="59">
        <f ca="1">AVERAGE(OFFSET($R$3,0,0,'Données projet'!$E$9+1,1))-AVERAGE(OFFSET($H$3,0,0,'Données projet'!$E$9+1,1))</f>
        <v>458.52035423392317</v>
      </c>
      <c r="T153" s="59">
        <f t="shared" si="142"/>
        <v>79.222215389119214</v>
      </c>
      <c r="U153" s="15">
        <f>IF(ISNA(VLOOKUP(A153,'Données projet'!$A$35:$I$55,3,0)),0,VLOOKUP(A153,'Données projet'!$A$35:$I$55,3,0))</f>
        <v>18</v>
      </c>
      <c r="V153" s="15">
        <f>IF(ISNA(VLOOKUP(A153,'Données projet'!$A$35:$I$55,4,0)),0,VLOOKUP(A153,'Données projet'!$A$35:$I$55,4,0))</f>
        <v>32</v>
      </c>
      <c r="W153" s="16">
        <f>IF(ISNA(VLOOKUP(A153,'Données projet'!$A$35:$I$55,5,0)),0%,VLOOKUP(A153,'Données projet'!$A$35:$I$55,5,0)*VLOOKUP('Données projet'!$B$9,Paramètres!$A$1:$I$89,7,0))</f>
        <v>0.32250000000000001</v>
      </c>
      <c r="X153" s="16">
        <f>IF(ISNA(VLOOKUP(A153,'Données projet'!$A$35:$I$55,6,0)),0%,VLOOKUP(A153,'Données projet'!$A$35:$I$55,6,0)*VLOOKUP('Données projet'!$B$9,Paramètres!$A$1:$I$89,7,0))</f>
        <v>2.6875E-2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42.39967260098593</v>
      </c>
      <c r="AA153" s="21">
        <f>EXP(-LN(2)/25)*AA152+(1-EXP(-LN(2)/25))/(LN(2)/25)*Calculateur!V153*Calculateur!X153*VLOOKUP('Données projet'!$B$9,Paramètres!$A$1:$I$89,3,0)*0.475*44/12</f>
        <v>4.2587270309233922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46.658399631909319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506</v>
      </c>
      <c r="AG153" s="12">
        <f>VLOOKUP(A153,'Données projet'!$A$61:$I$81,9,0)</f>
        <v>6.6</v>
      </c>
      <c r="AH153" s="12">
        <f t="array" ref="AH153">INDEX(AG:AG,MIN(IF(ISNUMBER(AG153:AG349),ROW(AG153:AG349),"")))</f>
        <v>6.6</v>
      </c>
      <c r="AI153" s="13">
        <f>IF('Données projet'!$A$62&gt;35,AI152+AH153-AQ152,IF(A153&lt;'Données projet'!$A$62,$AF$205^A153,IF(A153='Données projet'!$A$62,'Données projet'!$B$62,AI152+AH153-AQ152)))</f>
        <v>506.00000000000017</v>
      </c>
      <c r="AJ153" s="13">
        <f>AI153*VLOOKUP('Données projet'!$B$10,Paramètres!$A$1:$I$89,3,0)*VLOOKUP('Données projet'!$B$10,Paramètres!$A$1:$I$89,5,0)</f>
        <v>442.04160000000019</v>
      </c>
      <c r="AK153" s="13">
        <f t="shared" si="143"/>
        <v>100.2497497820105</v>
      </c>
      <c r="AL153" s="20">
        <f t="shared" si="112"/>
        <v>944.49076753700194</v>
      </c>
      <c r="AM153" s="59">
        <f t="shared" si="113"/>
        <v>1231.1837898088622</v>
      </c>
      <c r="AN153" s="59">
        <f ca="1">AVERAGE(OFFSET($AM$3,0,0,'Données projet'!$E$10+1,1))-AVERAGE(OFFSET($H$3,0,0,'Données projet'!$E$10+1,1))</f>
        <v>507.48930524664888</v>
      </c>
      <c r="AO153" s="59">
        <f t="shared" si="144"/>
        <v>88.371592365533019</v>
      </c>
      <c r="AP153" s="15">
        <f>IF(ISNA(VLOOKUP(A153,'Données projet'!$A$61:$I$81,3,0)),0,VLOOKUP(A153,'Données projet'!$A$61:$I$81,3,0))</f>
        <v>18</v>
      </c>
      <c r="AQ153" s="15">
        <f>IF(ISNA(VLOOKUP(A153,'Données projet'!$A$61:$I$81,4,0)),0,VLOOKUP(A153,'Données projet'!$A$61:$I$81,4,0))</f>
        <v>38</v>
      </c>
      <c r="AR153" s="16">
        <f>IF(ISNA(VLOOKUP(A153,'Données projet'!$A$61:$I$81,5,0)),0%,VLOOKUP(A153,'Données projet'!$A$61:$I$81,5,0)*VLOOKUP('Données projet'!$B$10,Paramètres!$A$1:$I$89,7,0))</f>
        <v>0.32250000000000001</v>
      </c>
      <c r="AS153" s="16">
        <f>IF(ISNA(VLOOKUP(A153,'Données projet'!$A$61:$I$81,6,0)),0%,VLOOKUP(A153,'Données projet'!$A$61:$I$81,6,0)*VLOOKUP('Données projet'!$B$10,Paramètres!$A$1:$I$89,7,0))</f>
        <v>2.6875E-2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48.026545828195054</v>
      </c>
      <c r="AV153" s="21">
        <f>EXP(-LN(2)/25)*AV152+(1-EXP(-LN(2)/25))/(LN(2)/25)*Calculateur!AQ153*Calculateur!AS153*VLOOKUP('Données projet'!$B$10,Paramètres!$A$1:$I$89,3,0)*0.475*44/12</f>
        <v>4.7609656266683498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52.787511454863406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434</v>
      </c>
      <c r="BB153" s="12">
        <f>VLOOKUP(A153,'Données projet'!$A$87:$I$107,9,0)</f>
        <v>5.6</v>
      </c>
      <c r="BC153" s="12">
        <f t="array" ref="BC153">INDEX(BB:BB,MIN(IF(ISNUMBER(BB153:BB349),ROW(BB153:BB349),"")))</f>
        <v>5.6</v>
      </c>
      <c r="BD153" s="12">
        <f>IF('Données projet'!$A$88&gt;35,BD152+BC153-BL152,IF(A153&lt;'Données projet'!$A$88,$BA$205^A153,IF(A153='Données projet'!$A$88,'Données projet'!$B$88,BD152+BC153-BL152)))</f>
        <v>434.00000000000051</v>
      </c>
      <c r="BE153" s="13">
        <f>BD153*VLOOKUP('Données projet'!$B$11,Paramètres!$A$1:$I$89,3,0)*VLOOKUP('Données projet'!$B$11,Paramètres!$A$1:$I$89,5,0)</f>
        <v>338.52000000000044</v>
      </c>
      <c r="BF153" s="13">
        <f t="shared" si="145"/>
        <v>79.194091459626847</v>
      </c>
      <c r="BG153" s="20">
        <f t="shared" si="115"/>
        <v>727.5187092921841</v>
      </c>
      <c r="BH153" s="59">
        <f t="shared" si="116"/>
        <v>1014.2117315640444</v>
      </c>
      <c r="BI153" s="59">
        <f ca="1">AVERAGE(OFFSET($BH$3,0,0,'Données projet'!$E$11+1,1))-AVERAGE(OFFSET($H$3,0,0,'Données projet'!$E$11+1,1))</f>
        <v>406.57577648063943</v>
      </c>
      <c r="BJ153" s="59">
        <f t="shared" si="146"/>
        <v>76.079834371563976</v>
      </c>
      <c r="BK153" s="15">
        <f>IF(ISNA(VLOOKUP(A153,'Données projet'!$A$87:$I$107,3,0)),0,VLOOKUP(A153,'Données projet'!$A$87:$I$107,3,0))</f>
        <v>18</v>
      </c>
      <c r="BL153" s="15">
        <f>IF(ISNA(VLOOKUP(A153,'Données projet'!$A$87:$I$107,4,0)),0,VLOOKUP(A153,'Données projet'!$A$87:$I$107,4,0))</f>
        <v>32</v>
      </c>
      <c r="BM153" s="16">
        <f>IF(ISNA(VLOOKUP(A153,'Données projet'!$A$87:$I$107,5,0)),0%,VLOOKUP(A153,'Données projet'!$A$87:$I$107,5,0)*VLOOKUP('Données projet'!$B$11,Paramètres!$A$1:$I$89,7,0))</f>
        <v>0.32250000000000001</v>
      </c>
      <c r="BN153" s="16">
        <f>IF(ISNA(VLOOKUP(A153,'Données projet'!$A$87:$I$107,6,0)),0%,VLOOKUP(A153,'Données projet'!$A$87:$I$107,6,0)*VLOOKUP('Données projet'!$B$11,Paramètres!$A$1:$I$89,7,0))</f>
        <v>2.6875E-2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36.551441897401659</v>
      </c>
      <c r="BQ153" s="21">
        <f>EXP(-LN(2)/25)*BQ152+(1-EXP(-LN(2)/25))/(LN(2)/25)*Calculateur!BL153*Calculateur!BN153*VLOOKUP('Données projet'!$B$11,Paramètres!$A$1:$I$89,3,0)*0.475*44/12</f>
        <v>3.6713164059684424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40.222758303370099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402.00000000000051</v>
      </c>
      <c r="O154" s="13">
        <f>N154*VLOOKUP('Données projet'!$B$9,Paramètres!$A$1:$I$89,3,0)*VLOOKUP('Données projet'!$B$9,Paramètres!$A$1:$I$89,5,0)</f>
        <v>363.72960000000046</v>
      </c>
      <c r="P154" s="13">
        <f t="shared" si="141"/>
        <v>84.383216479569313</v>
      </c>
      <c r="Q154" s="20">
        <f t="shared" ref="Q154:Q203" si="162">(O154+P154)*0.475*44/12</f>
        <v>780.46315536858401</v>
      </c>
      <c r="R154" s="59">
        <f t="shared" si="109"/>
        <v>1067.2713721918494</v>
      </c>
      <c r="S154" s="59">
        <f ca="1">AVERAGE(OFFSET($R$3,0,0,'Données projet'!$E$9+1,1))-AVERAGE(OFFSET($H$3,0,0,'Données projet'!$E$9+1,1))</f>
        <v>458.52035423392317</v>
      </c>
      <c r="T154" s="59">
        <f t="shared" si="142"/>
        <v>79.222215389119214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41.568240882527299</v>
      </c>
      <c r="AA154" s="21">
        <f>EXP(-LN(2)/25)*AA153+(1-EXP(-LN(2)/25))/(LN(2)/25)*Calculateur!V154*Calculateur!X154*VLOOKUP('Données projet'!$B$9,Paramètres!$A$1:$I$89,3,0)*0.475*44/12</f>
        <v>4.1422719163060711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45.710512798833371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468.00000000000017</v>
      </c>
      <c r="AJ154" s="13">
        <f>AI154*VLOOKUP('Données projet'!$B$10,Paramètres!$A$1:$I$89,3,0)*VLOOKUP('Données projet'!$B$10,Paramètres!$A$1:$I$89,5,0)</f>
        <v>408.84480000000019</v>
      </c>
      <c r="AK154" s="13">
        <f t="shared" ref="AK154:AK203" si="164">EXP(-1.0587+0.8836*LN(AJ154)+0.284)</f>
        <v>93.567523819314616</v>
      </c>
      <c r="AL154" s="20">
        <f t="shared" ref="AL154:AL203" si="165">(AJ154+AK154)*0.475*44/12</f>
        <v>875.0347973186399</v>
      </c>
      <c r="AM154" s="59">
        <f t="shared" si="113"/>
        <v>1161.8430141419053</v>
      </c>
      <c r="AN154" s="59">
        <f ca="1">AVERAGE(OFFSET($AM$3,0,0,'Données projet'!$E$10+1,1))-AVERAGE(OFFSET($H$3,0,0,'Données projet'!$E$10+1,1))</f>
        <v>507.48930524664888</v>
      </c>
      <c r="AO154" s="59">
        <f t="shared" si="144"/>
        <v>88.371592365533019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47.084774557804629</v>
      </c>
      <c r="AV154" s="21">
        <f>EXP(-LN(2)/25)*AV153+(1-EXP(-LN(2)/25))/(LN(2)/25)*Calculateur!AQ154*Calculateur!AS154*VLOOKUP('Données projet'!$B$10,Paramètres!$A$1:$I$89,3,0)*0.475*44/12</f>
        <v>4.6307767712388026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51.715551329043429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402.00000000000051</v>
      </c>
      <c r="BE154" s="13">
        <f>BD154*VLOOKUP('Données projet'!$B$11,Paramètres!$A$1:$I$89,3,0)*VLOOKUP('Données projet'!$B$11,Paramètres!$A$1:$I$89,5,0)</f>
        <v>313.5600000000004</v>
      </c>
      <c r="BF154" s="13">
        <f t="shared" ref="BF154:BF203" si="167">EXP(-1.0587+0.8836*LN(BE154)+0.284)</f>
        <v>74.011805068053846</v>
      </c>
      <c r="BG154" s="20">
        <f t="shared" ref="BG154:BG203" si="168">(BE154+BF154)*0.475*44/12</f>
        <v>675.0208938268612</v>
      </c>
      <c r="BH154" s="59">
        <f t="shared" si="116"/>
        <v>961.82911065012649</v>
      </c>
      <c r="BI154" s="59">
        <f ca="1">AVERAGE(OFFSET($BH$3,0,0,'Données projet'!$E$11+1,1))-AVERAGE(OFFSET($H$3,0,0,'Données projet'!$E$11+1,1))</f>
        <v>406.57577648063943</v>
      </c>
      <c r="BJ154" s="59">
        <f t="shared" si="146"/>
        <v>76.079834371563976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35.834690415971799</v>
      </c>
      <c r="BQ154" s="21">
        <f>EXP(-LN(2)/25)*BQ153+(1-EXP(-LN(2)/25))/(LN(2)/25)*Calculateur!BL154*Calculateur!BN154*VLOOKUP('Données projet'!$B$11,Paramètres!$A$1:$I$89,3,0)*0.475*44/12</f>
        <v>3.5709240657810963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39.405614481752899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402.00000000000051</v>
      </c>
      <c r="O155" s="13">
        <f>N155*VLOOKUP('Données projet'!$B$9,Paramètres!$A$1:$I$89,3,0)*VLOOKUP('Données projet'!$B$9,Paramètres!$A$1:$I$89,5,0)</f>
        <v>363.72960000000046</v>
      </c>
      <c r="P155" s="13">
        <f t="shared" si="141"/>
        <v>84.383216479569313</v>
      </c>
      <c r="Q155" s="20">
        <f t="shared" si="162"/>
        <v>780.46315536858401</v>
      </c>
      <c r="R155" s="59">
        <f t="shared" si="109"/>
        <v>1067.3845683753239</v>
      </c>
      <c r="S155" s="59">
        <f ca="1">AVERAGE(OFFSET($R$3,0,0,'Données projet'!$E$9+1,1))-AVERAGE(OFFSET($H$3,0,0,'Données projet'!$E$9+1,1))</f>
        <v>458.52035423392317</v>
      </c>
      <c r="T155" s="59">
        <f t="shared" si="142"/>
        <v>79.222215389119214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40.753113032944363</v>
      </c>
      <c r="AA155" s="21">
        <f>EXP(-LN(2)/25)*AA154+(1-EXP(-LN(2)/25))/(LN(2)/25)*Calculateur!V155*Calculateur!X155*VLOOKUP('Données projet'!$B$9,Paramètres!$A$1:$I$89,3,0)*0.475*44/12</f>
        <v>4.029001272922069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44.782114305866429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468.00000000000017</v>
      </c>
      <c r="AJ155" s="13">
        <f>AI155*VLOOKUP('Données projet'!$B$10,Paramètres!$A$1:$I$89,3,0)*VLOOKUP('Données projet'!$B$10,Paramètres!$A$1:$I$89,5,0)</f>
        <v>408.84480000000019</v>
      </c>
      <c r="AK155" s="13">
        <f t="shared" si="164"/>
        <v>93.567523819314616</v>
      </c>
      <c r="AL155" s="20">
        <f t="shared" si="165"/>
        <v>875.0347973186399</v>
      </c>
      <c r="AM155" s="59">
        <f t="shared" si="113"/>
        <v>1161.9562103253797</v>
      </c>
      <c r="AN155" s="59">
        <f ca="1">AVERAGE(OFFSET($AM$3,0,0,'Données projet'!$E$10+1,1))-AVERAGE(OFFSET($H$3,0,0,'Données projet'!$E$10+1,1))</f>
        <v>507.48930524664888</v>
      </c>
      <c r="AO155" s="59">
        <f t="shared" si="144"/>
        <v>88.371592365533019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46.161470847602807</v>
      </c>
      <c r="AV155" s="21">
        <f>EXP(-LN(2)/25)*AV154+(1-EXP(-LN(2)/25))/(LN(2)/25)*Calculateur!AQ155*Calculateur!AS155*VLOOKUP('Données projet'!$B$10,Paramètres!$A$1:$I$89,3,0)*0.475*44/12</f>
        <v>4.5041479369073105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50.665618784510116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402.00000000000051</v>
      </c>
      <c r="BE155" s="13">
        <f>BD155*VLOOKUP('Données projet'!$B$11,Paramètres!$A$1:$I$89,3,0)*VLOOKUP('Données projet'!$B$11,Paramètres!$A$1:$I$89,5,0)</f>
        <v>313.5600000000004</v>
      </c>
      <c r="BF155" s="13">
        <f t="shared" si="167"/>
        <v>74.011805068053846</v>
      </c>
      <c r="BG155" s="20">
        <f t="shared" si="168"/>
        <v>675.0208938268612</v>
      </c>
      <c r="BH155" s="59">
        <f t="shared" si="116"/>
        <v>961.94230683360115</v>
      </c>
      <c r="BI155" s="59">
        <f ca="1">AVERAGE(OFFSET($BH$3,0,0,'Données projet'!$E$11+1,1))-AVERAGE(OFFSET($H$3,0,0,'Données projet'!$E$11+1,1))</f>
        <v>406.57577648063943</v>
      </c>
      <c r="BJ155" s="59">
        <f t="shared" si="146"/>
        <v>76.079834371563976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35.131993993917547</v>
      </c>
      <c r="BQ155" s="21">
        <f>EXP(-LN(2)/25)*BQ154+(1-EXP(-LN(2)/25))/(LN(2)/25)*Calculateur!BL155*Calculateur!BN155*VLOOKUP('Données projet'!$B$11,Paramètres!$A$1:$I$89,3,0)*0.475*44/12</f>
        <v>3.473276959415577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38.605270953333125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402.00000000000051</v>
      </c>
      <c r="O156" s="13">
        <f>N156*VLOOKUP('Données projet'!$B$9,Paramètres!$A$1:$I$89,3,0)*VLOOKUP('Données projet'!$B$9,Paramètres!$A$1:$I$89,5,0)</f>
        <v>363.72960000000046</v>
      </c>
      <c r="P156" s="13">
        <f t="shared" si="141"/>
        <v>84.383216479569313</v>
      </c>
      <c r="Q156" s="20">
        <f t="shared" si="162"/>
        <v>780.46315536858401</v>
      </c>
      <c r="R156" s="59">
        <f t="shared" si="109"/>
        <v>1067.4958008580841</v>
      </c>
      <c r="S156" s="59">
        <f ca="1">AVERAGE(OFFSET($R$3,0,0,'Données projet'!$E$9+1,1))-AVERAGE(OFFSET($H$3,0,0,'Données projet'!$E$9+1,1))</f>
        <v>458.52035423392317</v>
      </c>
      <c r="T156" s="59">
        <f t="shared" si="142"/>
        <v>79.222215389119214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39.953969343312856</v>
      </c>
      <c r="AA156" s="21">
        <f>EXP(-LN(2)/25)*AA155+(1-EXP(-LN(2)/25))/(LN(2)/25)*Calculateur!V156*Calculateur!X156*VLOOKUP('Données projet'!$B$9,Paramètres!$A$1:$I$89,3,0)*0.475*44/12</f>
        <v>3.9188280212380464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43.872797364550905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468.00000000000017</v>
      </c>
      <c r="AJ156" s="13">
        <f>AI156*VLOOKUP('Données projet'!$B$10,Paramètres!$A$1:$I$89,3,0)*VLOOKUP('Données projet'!$B$10,Paramètres!$A$1:$I$89,5,0)</f>
        <v>408.84480000000019</v>
      </c>
      <c r="AK156" s="13">
        <f t="shared" si="164"/>
        <v>93.567523819314616</v>
      </c>
      <c r="AL156" s="20">
        <f t="shared" si="165"/>
        <v>875.0347973186399</v>
      </c>
      <c r="AM156" s="59">
        <f t="shared" si="113"/>
        <v>1162.06744280814</v>
      </c>
      <c r="AN156" s="59">
        <f ca="1">AVERAGE(OFFSET($AM$3,0,0,'Données projet'!$E$10+1,1))-AVERAGE(OFFSET($H$3,0,0,'Données projet'!$E$10+1,1))</f>
        <v>507.48930524664888</v>
      </c>
      <c r="AO156" s="59">
        <f t="shared" si="144"/>
        <v>88.371592365533019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45.256272559998386</v>
      </c>
      <c r="AV156" s="21">
        <f>EXP(-LN(2)/25)*AV155+(1-EXP(-LN(2)/25))/(LN(2)/25)*Calculateur!AQ156*Calculateur!AS156*VLOOKUP('Données projet'!$B$10,Paramètres!$A$1:$I$89,3,0)*0.475*44/12</f>
        <v>4.3809817747097348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49.637254334708118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402.00000000000051</v>
      </c>
      <c r="BE156" s="13">
        <f>BD156*VLOOKUP('Données projet'!$B$11,Paramètres!$A$1:$I$89,3,0)*VLOOKUP('Données projet'!$B$11,Paramètres!$A$1:$I$89,5,0)</f>
        <v>313.5600000000004</v>
      </c>
      <c r="BF156" s="13">
        <f t="shared" si="167"/>
        <v>74.011805068053846</v>
      </c>
      <c r="BG156" s="20">
        <f t="shared" si="168"/>
        <v>675.0208938268612</v>
      </c>
      <c r="BH156" s="59">
        <f t="shared" si="116"/>
        <v>962.05353931636114</v>
      </c>
      <c r="BI156" s="59">
        <f ca="1">AVERAGE(OFFSET($BH$3,0,0,'Données projet'!$E$11+1,1))-AVERAGE(OFFSET($H$3,0,0,'Données projet'!$E$11+1,1))</f>
        <v>406.57577648063943</v>
      </c>
      <c r="BJ156" s="59">
        <f t="shared" si="146"/>
        <v>76.079834371563976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34.443077020097284</v>
      </c>
      <c r="BQ156" s="21">
        <f>EXP(-LN(2)/25)*BQ155+(1-EXP(-LN(2)/25))/(LN(2)/25)*Calculateur!BL156*Calculateur!BN156*VLOOKUP('Données projet'!$B$11,Paramètres!$A$1:$I$89,3,0)*0.475*44/12</f>
        <v>3.3783000183086611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37.821377038405949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402.00000000000051</v>
      </c>
      <c r="O157" s="13">
        <f>N157*VLOOKUP('Données projet'!$B$9,Paramètres!$A$1:$I$89,3,0)*VLOOKUP('Données projet'!$B$9,Paramètres!$A$1:$I$89,5,0)</f>
        <v>363.72960000000046</v>
      </c>
      <c r="P157" s="13">
        <f t="shared" si="141"/>
        <v>84.383216479569313</v>
      </c>
      <c r="Q157" s="20">
        <f t="shared" si="162"/>
        <v>780.46315536858401</v>
      </c>
      <c r="R157" s="59">
        <f t="shared" si="109"/>
        <v>1067.6051037059467</v>
      </c>
      <c r="S157" s="59">
        <f ca="1">AVERAGE(OFFSET($R$3,0,0,'Données projet'!$E$9+1,1))-AVERAGE(OFFSET($H$3,0,0,'Données projet'!$E$9+1,1))</f>
        <v>458.52035423392317</v>
      </c>
      <c r="T157" s="59">
        <f t="shared" si="142"/>
        <v>79.222215389119214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39.170496374005502</v>
      </c>
      <c r="AA157" s="21">
        <f>EXP(-LN(2)/25)*AA156+(1-EXP(-LN(2)/25))/(LN(2)/25)*Calculateur!V157*Calculateur!X157*VLOOKUP('Données projet'!$B$9,Paramètres!$A$1:$I$89,3,0)*0.475*44/12</f>
        <v>3.8116674629150831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42.982163836920584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468.00000000000017</v>
      </c>
      <c r="AJ157" s="13">
        <f>AI157*VLOOKUP('Données projet'!$B$10,Paramètres!$A$1:$I$89,3,0)*VLOOKUP('Données projet'!$B$10,Paramètres!$A$1:$I$89,5,0)</f>
        <v>408.84480000000019</v>
      </c>
      <c r="AK157" s="13">
        <f t="shared" si="164"/>
        <v>93.567523819314616</v>
      </c>
      <c r="AL157" s="20">
        <f t="shared" si="165"/>
        <v>875.0347973186399</v>
      </c>
      <c r="AM157" s="59">
        <f t="shared" si="113"/>
        <v>1162.1767456560026</v>
      </c>
      <c r="AN157" s="59">
        <f ca="1">AVERAGE(OFFSET($AM$3,0,0,'Données projet'!$E$10+1,1))-AVERAGE(OFFSET($H$3,0,0,'Données projet'!$E$10+1,1))</f>
        <v>507.48930524664888</v>
      </c>
      <c r="AO157" s="59">
        <f t="shared" si="144"/>
        <v>88.371592365533019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44.368824658697449</v>
      </c>
      <c r="AV157" s="21">
        <f>EXP(-LN(2)/25)*AV156+(1-EXP(-LN(2)/25))/(LN(2)/25)*Calculateur!AQ157*Calculateur!AS157*VLOOKUP('Données projet'!$B$10,Paramètres!$A$1:$I$89,3,0)*0.475*44/12</f>
        <v>4.2611835976944787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48.630008256391925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402.00000000000051</v>
      </c>
      <c r="BE157" s="13">
        <f>BD157*VLOOKUP('Données projet'!$B$11,Paramètres!$A$1:$I$89,3,0)*VLOOKUP('Données projet'!$B$11,Paramètres!$A$1:$I$89,5,0)</f>
        <v>313.5600000000004</v>
      </c>
      <c r="BF157" s="13">
        <f t="shared" si="167"/>
        <v>74.011805068053846</v>
      </c>
      <c r="BG157" s="20">
        <f t="shared" si="168"/>
        <v>675.0208938268612</v>
      </c>
      <c r="BH157" s="59">
        <f t="shared" si="116"/>
        <v>962.162842164224</v>
      </c>
      <c r="BI157" s="59">
        <f ca="1">AVERAGE(OFFSET($BH$3,0,0,'Données projet'!$E$11+1,1))-AVERAGE(OFFSET($H$3,0,0,'Données projet'!$E$11+1,1))</f>
        <v>406.57577648063943</v>
      </c>
      <c r="BJ157" s="59">
        <f t="shared" si="146"/>
        <v>76.079834371563976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33.767669287935774</v>
      </c>
      <c r="BQ157" s="21">
        <f>EXP(-LN(2)/25)*BQ156+(1-EXP(-LN(2)/25))/(LN(2)/25)*Calculateur!BL157*Calculateur!BN157*VLOOKUP('Données projet'!$B$11,Paramètres!$A$1:$I$89,3,0)*0.475*44/12</f>
        <v>3.285920226650934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37.053589514586712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402.00000000000051</v>
      </c>
      <c r="O158" s="13">
        <f>N158*VLOOKUP('Données projet'!$B$9,Paramètres!$A$1:$I$89,3,0)*VLOOKUP('Données projet'!$B$9,Paramètres!$A$1:$I$89,5,0)</f>
        <v>363.72960000000046</v>
      </c>
      <c r="P158" s="13">
        <f t="shared" si="141"/>
        <v>84.383216479569313</v>
      </c>
      <c r="Q158" s="20">
        <f t="shared" si="162"/>
        <v>780.46315536858401</v>
      </c>
      <c r="R158" s="59">
        <f t="shared" si="109"/>
        <v>1067.7125103937638</v>
      </c>
      <c r="S158" s="59">
        <f ca="1">AVERAGE(OFFSET($R$3,0,0,'Données projet'!$E$9+1,1))-AVERAGE(OFFSET($H$3,0,0,'Données projet'!$E$9+1,1))</f>
        <v>458.52035423392317</v>
      </c>
      <c r="T158" s="59">
        <f t="shared" si="142"/>
        <v>79.222215389119214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38.402386831754939</v>
      </c>
      <c r="AA158" s="21">
        <f>EXP(-LN(2)/25)*AA157+(1-EXP(-LN(2)/25))/(LN(2)/25)*Calculateur!V158*Calculateur!X158*VLOOKUP('Données projet'!$B$9,Paramètres!$A$1:$I$89,3,0)*0.475*44/12</f>
        <v>3.7074372156947901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42.109824047449727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468.00000000000017</v>
      </c>
      <c r="AJ158" s="13">
        <f>AI158*VLOOKUP('Données projet'!$B$10,Paramètres!$A$1:$I$89,3,0)*VLOOKUP('Données projet'!$B$10,Paramètres!$A$1:$I$89,5,0)</f>
        <v>408.84480000000019</v>
      </c>
      <c r="AK158" s="13">
        <f t="shared" si="164"/>
        <v>93.567523819314616</v>
      </c>
      <c r="AL158" s="20">
        <f t="shared" si="165"/>
        <v>875.0347973186399</v>
      </c>
      <c r="AM158" s="59">
        <f t="shared" si="113"/>
        <v>1162.2841523438196</v>
      </c>
      <c r="AN158" s="59">
        <f ca="1">AVERAGE(OFFSET($AM$3,0,0,'Données projet'!$E$10+1,1))-AVERAGE(OFFSET($H$3,0,0,'Données projet'!$E$10+1,1))</f>
        <v>507.48930524664888</v>
      </c>
      <c r="AO158" s="59">
        <f t="shared" si="144"/>
        <v>88.371592365533019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43.498779069451253</v>
      </c>
      <c r="AV158" s="21">
        <f>EXP(-LN(2)/25)*AV157+(1-EXP(-LN(2)/25))/(LN(2)/25)*Calculateur!AQ158*Calculateur!AS158*VLOOKUP('Données projet'!$B$10,Paramètres!$A$1:$I$89,3,0)*0.475*44/12</f>
        <v>4.1446613081296171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47.643440377580873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402.00000000000051</v>
      </c>
      <c r="BE158" s="13">
        <f>BD158*VLOOKUP('Données projet'!$B$11,Paramètres!$A$1:$I$89,3,0)*VLOOKUP('Données projet'!$B$11,Paramètres!$A$1:$I$89,5,0)</f>
        <v>313.5600000000004</v>
      </c>
      <c r="BF158" s="13">
        <f t="shared" si="167"/>
        <v>74.011805068053846</v>
      </c>
      <c r="BG158" s="20">
        <f t="shared" si="168"/>
        <v>675.0208938268612</v>
      </c>
      <c r="BH158" s="59">
        <f t="shared" si="116"/>
        <v>962.27024885204082</v>
      </c>
      <c r="BI158" s="59">
        <f ca="1">AVERAGE(OFFSET($BH$3,0,0,'Données projet'!$E$11+1,1))-AVERAGE(OFFSET($H$3,0,0,'Données projet'!$E$11+1,1))</f>
        <v>406.57577648063943</v>
      </c>
      <c r="BJ158" s="59">
        <f t="shared" si="146"/>
        <v>76.079834371563976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33.105505889443911</v>
      </c>
      <c r="BQ158" s="21">
        <f>EXP(-LN(2)/25)*BQ157+(1-EXP(-LN(2)/25))/(LN(2)/25)*Calculateur!BL158*Calculateur!BN158*VLOOKUP('Données projet'!$B$11,Paramètres!$A$1:$I$89,3,0)*0.475*44/12</f>
        <v>3.1960665652541294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36.301572454698039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402.00000000000051</v>
      </c>
      <c r="O159" s="13">
        <f>N159*VLOOKUP('Données projet'!$B$9,Paramètres!$A$1:$I$89,3,0)*VLOOKUP('Données projet'!$B$9,Paramètres!$A$1:$I$89,5,0)</f>
        <v>363.72960000000046</v>
      </c>
      <c r="P159" s="13">
        <f t="shared" si="141"/>
        <v>84.383216479569313</v>
      </c>
      <c r="Q159" s="20">
        <f t="shared" si="162"/>
        <v>780.46315536858401</v>
      </c>
      <c r="R159" s="59">
        <f t="shared" si="109"/>
        <v>1067.8180538156723</v>
      </c>
      <c r="S159" s="59">
        <f ca="1">AVERAGE(OFFSET($R$3,0,0,'Données projet'!$E$9+1,1))-AVERAGE(OFFSET($H$3,0,0,'Données projet'!$E$9+1,1))</f>
        <v>458.52035423392317</v>
      </c>
      <c r="T159" s="59">
        <f t="shared" si="142"/>
        <v>79.222215389119214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37.649339449127346</v>
      </c>
      <c r="AA159" s="21">
        <f>EXP(-LN(2)/25)*AA158+(1-EXP(-LN(2)/25))/(LN(2)/25)*Calculateur!V159*Calculateur!X159*VLOOKUP('Données projet'!$B$9,Paramètres!$A$1:$I$89,3,0)*0.475*44/12</f>
        <v>3.6060571500659662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41.255396599193311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468.00000000000017</v>
      </c>
      <c r="AJ159" s="13">
        <f>AI159*VLOOKUP('Données projet'!$B$10,Paramètres!$A$1:$I$89,3,0)*VLOOKUP('Données projet'!$B$10,Paramètres!$A$1:$I$89,5,0)</f>
        <v>408.84480000000019</v>
      </c>
      <c r="AK159" s="13">
        <f t="shared" si="164"/>
        <v>93.567523819314616</v>
      </c>
      <c r="AL159" s="20">
        <f t="shared" si="165"/>
        <v>875.0347973186399</v>
      </c>
      <c r="AM159" s="59">
        <f t="shared" si="113"/>
        <v>1162.3896957657282</v>
      </c>
      <c r="AN159" s="59">
        <f ca="1">AVERAGE(OFFSET($AM$3,0,0,'Données projet'!$E$10+1,1))-AVERAGE(OFFSET($H$3,0,0,'Données projet'!$E$10+1,1))</f>
        <v>507.48930524664888</v>
      </c>
      <c r="AO159" s="59">
        <f t="shared" si="144"/>
        <v>88.371592365533019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42.645794543534763</v>
      </c>
      <c r="AV159" s="21">
        <f>EXP(-LN(2)/25)*AV158+(1-EXP(-LN(2)/25))/(LN(2)/25)*Calculateur!AQ159*Calculateur!AS159*VLOOKUP('Données projet'!$B$10,Paramètres!$A$1:$I$89,3,0)*0.475*44/12</f>
        <v>4.0313253267005473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46.677119870235309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402.00000000000051</v>
      </c>
      <c r="BE159" s="13">
        <f>BD159*VLOOKUP('Données projet'!$B$11,Paramètres!$A$1:$I$89,3,0)*VLOOKUP('Données projet'!$B$11,Paramètres!$A$1:$I$89,5,0)</f>
        <v>313.5600000000004</v>
      </c>
      <c r="BF159" s="13">
        <f t="shared" si="167"/>
        <v>74.011805068053846</v>
      </c>
      <c r="BG159" s="20">
        <f t="shared" si="168"/>
        <v>675.0208938268612</v>
      </c>
      <c r="BH159" s="59">
        <f t="shared" si="116"/>
        <v>962.37579227394951</v>
      </c>
      <c r="BI159" s="59">
        <f ca="1">AVERAGE(OFFSET($BH$3,0,0,'Données projet'!$E$11+1,1))-AVERAGE(OFFSET($H$3,0,0,'Données projet'!$E$11+1,1))</f>
        <v>406.57577648063943</v>
      </c>
      <c r="BJ159" s="59">
        <f t="shared" si="146"/>
        <v>76.079834371563976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32.456327111316675</v>
      </c>
      <c r="BQ159" s="21">
        <f>EXP(-LN(2)/25)*BQ158+(1-EXP(-LN(2)/25))/(LN(2)/25)*Calculateur!BL159*Calculateur!BN159*VLOOKUP('Données projet'!$B$11,Paramètres!$A$1:$I$89,3,0)*0.475*44/12</f>
        <v>3.1086699569534191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35.564997068270095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402.00000000000051</v>
      </c>
      <c r="O160" s="13">
        <f>N160*VLOOKUP('Données projet'!$B$9,Paramètres!$A$1:$I$89,3,0)*VLOOKUP('Données projet'!$B$9,Paramètres!$A$1:$I$89,5,0)</f>
        <v>363.72960000000046</v>
      </c>
      <c r="P160" s="13">
        <f t="shared" si="141"/>
        <v>84.383216479569313</v>
      </c>
      <c r="Q160" s="20">
        <f t="shared" si="162"/>
        <v>780.46315536858401</v>
      </c>
      <c r="R160" s="59">
        <f t="shared" si="109"/>
        <v>1067.9217662951705</v>
      </c>
      <c r="S160" s="59">
        <f ca="1">AVERAGE(OFFSET($R$3,0,0,'Données projet'!$E$9+1,1))-AVERAGE(OFFSET($H$3,0,0,'Données projet'!$E$9+1,1))</f>
        <v>458.52035423392317</v>
      </c>
      <c r="T160" s="59">
        <f t="shared" si="142"/>
        <v>79.222215389119214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36.911058866359532</v>
      </c>
      <c r="AA160" s="21">
        <f>EXP(-LN(2)/25)*AA159+(1-EXP(-LN(2)/25))/(LN(2)/25)*Calculateur!V160*Calculateur!X160*VLOOKUP('Données projet'!$B$9,Paramètres!$A$1:$I$89,3,0)*0.475*44/12</f>
        <v>3.5074493276631085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40.418508194022642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468.00000000000017</v>
      </c>
      <c r="AJ160" s="13">
        <f>AI160*VLOOKUP('Données projet'!$B$10,Paramètres!$A$1:$I$89,3,0)*VLOOKUP('Données projet'!$B$10,Paramètres!$A$1:$I$89,5,0)</f>
        <v>408.84480000000019</v>
      </c>
      <c r="AK160" s="13">
        <f t="shared" si="164"/>
        <v>93.567523819314616</v>
      </c>
      <c r="AL160" s="20">
        <f t="shared" si="165"/>
        <v>875.0347973186399</v>
      </c>
      <c r="AM160" s="59">
        <f t="shared" si="113"/>
        <v>1162.4934082452264</v>
      </c>
      <c r="AN160" s="59">
        <f ca="1">AVERAGE(OFFSET($AM$3,0,0,'Données projet'!$E$10+1,1))-AVERAGE(OFFSET($H$3,0,0,'Données projet'!$E$10+1,1))</f>
        <v>507.48930524664888</v>
      </c>
      <c r="AO160" s="59">
        <f t="shared" si="144"/>
        <v>88.371592365533019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41.80953652390231</v>
      </c>
      <c r="AV160" s="21">
        <f>EXP(-LN(2)/25)*AV159+(1-EXP(-LN(2)/25))/(LN(2)/25)*Calculateur!AQ160*Calculateur!AS160*VLOOKUP('Données projet'!$B$10,Paramètres!$A$1:$I$89,3,0)*0.475*44/12</f>
        <v>3.9210885236437356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45.730625047546042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402.00000000000051</v>
      </c>
      <c r="BE160" s="13">
        <f>BD160*VLOOKUP('Données projet'!$B$11,Paramètres!$A$1:$I$89,3,0)*VLOOKUP('Données projet'!$B$11,Paramètres!$A$1:$I$89,5,0)</f>
        <v>313.5600000000004</v>
      </c>
      <c r="BF160" s="13">
        <f t="shared" si="167"/>
        <v>74.011805068053846</v>
      </c>
      <c r="BG160" s="20">
        <f t="shared" si="168"/>
        <v>675.0208938268612</v>
      </c>
      <c r="BH160" s="59">
        <f t="shared" si="116"/>
        <v>962.47950475344783</v>
      </c>
      <c r="BI160" s="59">
        <f ca="1">AVERAGE(OFFSET($BH$3,0,0,'Données projet'!$E$11+1,1))-AVERAGE(OFFSET($H$3,0,0,'Données projet'!$E$11+1,1))</f>
        <v>406.57577648063943</v>
      </c>
      <c r="BJ160" s="59">
        <f t="shared" si="146"/>
        <v>76.079834371563976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31.819878333068559</v>
      </c>
      <c r="BQ160" s="21">
        <f>EXP(-LN(2)/25)*BQ159+(1-EXP(-LN(2)/25))/(LN(2)/25)*Calculateur!BL160*Calculateur!BN160*VLOOKUP('Données projet'!$B$11,Paramètres!$A$1:$I$89,3,0)*0.475*44/12</f>
        <v>3.02366321350268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34.843541546571238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402.00000000000051</v>
      </c>
      <c r="O161" s="13">
        <f>N161*VLOOKUP('Données projet'!$B$9,Paramètres!$A$1:$I$89,3,0)*VLOOKUP('Données projet'!$B$9,Paramètres!$A$1:$I$89,5,0)</f>
        <v>363.72960000000046</v>
      </c>
      <c r="P161" s="13">
        <f t="shared" si="141"/>
        <v>84.383216479569313</v>
      </c>
      <c r="Q161" s="20">
        <f t="shared" si="162"/>
        <v>780.46315536858401</v>
      </c>
      <c r="R161" s="59">
        <f t="shared" si="109"/>
        <v>1068.0236795950159</v>
      </c>
      <c r="S161" s="59">
        <f ca="1">AVERAGE(OFFSET($R$3,0,0,'Données projet'!$E$9+1,1))-AVERAGE(OFFSET($H$3,0,0,'Données projet'!$E$9+1,1))</f>
        <v>458.52035423392317</v>
      </c>
      <c r="T161" s="59">
        <f t="shared" si="142"/>
        <v>79.222215389119214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36.187255515513101</v>
      </c>
      <c r="AA161" s="21">
        <f>EXP(-LN(2)/25)*AA160+(1-EXP(-LN(2)/25))/(LN(2)/25)*Calculateur!V161*Calculateur!X161*VLOOKUP('Données projet'!$B$9,Paramètres!$A$1:$I$89,3,0)*0.475*44/12</f>
        <v>3.4115379413494171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39.598793456862516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468.00000000000017</v>
      </c>
      <c r="AJ161" s="13">
        <f>AI161*VLOOKUP('Données projet'!$B$10,Paramètres!$A$1:$I$89,3,0)*VLOOKUP('Données projet'!$B$10,Paramètres!$A$1:$I$89,5,0)</f>
        <v>408.84480000000019</v>
      </c>
      <c r="AK161" s="13">
        <f t="shared" si="164"/>
        <v>93.567523819314616</v>
      </c>
      <c r="AL161" s="20">
        <f t="shared" si="165"/>
        <v>875.0347973186399</v>
      </c>
      <c r="AM161" s="59">
        <f t="shared" si="113"/>
        <v>1162.5953215450718</v>
      </c>
      <c r="AN161" s="59">
        <f ca="1">AVERAGE(OFFSET($AM$3,0,0,'Données projet'!$E$10+1,1))-AVERAGE(OFFSET($H$3,0,0,'Données projet'!$E$10+1,1))</f>
        <v>507.48930524664888</v>
      </c>
      <c r="AO161" s="59">
        <f t="shared" si="144"/>
        <v>88.371592365533019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40.989677013967821</v>
      </c>
      <c r="AV161" s="21">
        <f>EXP(-LN(2)/25)*AV160+(1-EXP(-LN(2)/25))/(LN(2)/25)*Calculateur!AQ161*Calculateur!AS161*VLOOKUP('Données projet'!$B$10,Paramètres!$A$1:$I$89,3,0)*0.475*44/12</f>
        <v>3.8138661517636141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44.803543165731433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402.00000000000051</v>
      </c>
      <c r="BE161" s="13">
        <f>BD161*VLOOKUP('Données projet'!$B$11,Paramètres!$A$1:$I$89,3,0)*VLOOKUP('Données projet'!$B$11,Paramètres!$A$1:$I$89,5,0)</f>
        <v>313.5600000000004</v>
      </c>
      <c r="BF161" s="13">
        <f t="shared" si="167"/>
        <v>74.011805068053846</v>
      </c>
      <c r="BG161" s="20">
        <f t="shared" si="168"/>
        <v>675.0208938268612</v>
      </c>
      <c r="BH161" s="59">
        <f t="shared" si="116"/>
        <v>962.58141805329319</v>
      </c>
      <c r="BI161" s="59">
        <f ca="1">AVERAGE(OFFSET($BH$3,0,0,'Données projet'!$E$11+1,1))-AVERAGE(OFFSET($H$3,0,0,'Données projet'!$E$11+1,1))</f>
        <v>406.57577648063943</v>
      </c>
      <c r="BJ161" s="59">
        <f t="shared" si="146"/>
        <v>76.079834371563976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31.195909927166465</v>
      </c>
      <c r="BQ161" s="21">
        <f>EXP(-LN(2)/25)*BQ160+(1-EXP(-LN(2)/25))/(LN(2)/25)*Calculateur!BL161*Calculateur!BN161*VLOOKUP('Données projet'!$B$11,Paramètres!$A$1:$I$89,3,0)*0.475*44/12</f>
        <v>2.9409809839219117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34.136890911088379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402.00000000000051</v>
      </c>
      <c r="O162" s="13">
        <f>N162*VLOOKUP('Données projet'!$B$9,Paramètres!$A$1:$I$89,3,0)*VLOOKUP('Données projet'!$B$9,Paramètres!$A$1:$I$89,5,0)</f>
        <v>363.72960000000046</v>
      </c>
      <c r="P162" s="13">
        <f t="shared" si="141"/>
        <v>84.383216479569313</v>
      </c>
      <c r="Q162" s="20">
        <f t="shared" si="162"/>
        <v>780.46315536858401</v>
      </c>
      <c r="R162" s="59">
        <f t="shared" si="109"/>
        <v>1068.1238249269529</v>
      </c>
      <c r="S162" s="59">
        <f ca="1">AVERAGE(OFFSET($R$3,0,0,'Données projet'!$E$9+1,1))-AVERAGE(OFFSET($H$3,0,0,'Données projet'!$E$9+1,1))</f>
        <v>458.52035423392317</v>
      </c>
      <c r="T162" s="59">
        <f t="shared" si="142"/>
        <v>79.222215389119214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35.477645506900323</v>
      </c>
      <c r="AA162" s="21">
        <f>EXP(-LN(2)/25)*AA161+(1-EXP(-LN(2)/25))/(LN(2)/25)*Calculateur!V162*Calculateur!X162*VLOOKUP('Données projet'!$B$9,Paramètres!$A$1:$I$89,3,0)*0.475*44/12</f>
        <v>3.318249256938234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38.795894763838561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468.00000000000017</v>
      </c>
      <c r="AJ162" s="13">
        <f>AI162*VLOOKUP('Données projet'!$B$10,Paramètres!$A$1:$I$89,3,0)*VLOOKUP('Données projet'!$B$10,Paramètres!$A$1:$I$89,5,0)</f>
        <v>408.84480000000019</v>
      </c>
      <c r="AK162" s="13">
        <f t="shared" si="164"/>
        <v>93.567523819314616</v>
      </c>
      <c r="AL162" s="20">
        <f t="shared" si="165"/>
        <v>875.0347973186399</v>
      </c>
      <c r="AM162" s="59">
        <f t="shared" si="113"/>
        <v>1162.6954668770088</v>
      </c>
      <c r="AN162" s="59">
        <f ca="1">AVERAGE(OFFSET($AM$3,0,0,'Données projet'!$E$10+1,1))-AVERAGE(OFFSET($H$3,0,0,'Données projet'!$E$10+1,1))</f>
        <v>507.48930524664888</v>
      </c>
      <c r="AO162" s="59">
        <f t="shared" si="144"/>
        <v>88.371592365533019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40.185894448958223</v>
      </c>
      <c r="AV162" s="21">
        <f>EXP(-LN(2)/25)*AV161+(1-EXP(-LN(2)/25))/(LN(2)/25)*Calculateur!AQ162*Calculateur!AS162*VLOOKUP('Données projet'!$B$10,Paramètres!$A$1:$I$89,3,0)*0.475*44/12</f>
        <v>3.7095757812811341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43.895470230239354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402.00000000000051</v>
      </c>
      <c r="BE162" s="13">
        <f>BD162*VLOOKUP('Données projet'!$B$11,Paramètres!$A$1:$I$89,3,0)*VLOOKUP('Données projet'!$B$11,Paramètres!$A$1:$I$89,5,0)</f>
        <v>313.5600000000004</v>
      </c>
      <c r="BF162" s="13">
        <f t="shared" si="167"/>
        <v>74.011805068053846</v>
      </c>
      <c r="BG162" s="20">
        <f t="shared" si="168"/>
        <v>675.0208938268612</v>
      </c>
      <c r="BH162" s="59">
        <f t="shared" si="116"/>
        <v>962.68156338523022</v>
      </c>
      <c r="BI162" s="59">
        <f ca="1">AVERAGE(OFFSET($BH$3,0,0,'Données projet'!$E$11+1,1))-AVERAGE(OFFSET($H$3,0,0,'Données projet'!$E$11+1,1))</f>
        <v>406.57577648063943</v>
      </c>
      <c r="BJ162" s="59">
        <f t="shared" si="146"/>
        <v>76.079834371563976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30.584177161120962</v>
      </c>
      <c r="BQ162" s="21">
        <f>EXP(-LN(2)/25)*BQ161+(1-EXP(-LN(2)/25))/(LN(2)/25)*Calculateur!BL162*Calculateur!BN162*VLOOKUP('Données projet'!$B$11,Paramètres!$A$1:$I$89,3,0)*0.475*44/12</f>
        <v>2.8605597042570987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33.444736865378061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402.00000000000051</v>
      </c>
      <c r="O163" s="13">
        <f>N163*VLOOKUP('Données projet'!$B$9,Paramètres!$A$1:$I$89,3,0)*VLOOKUP('Données projet'!$B$9,Paramètres!$A$1:$I$89,5,0)</f>
        <v>363.72960000000046</v>
      </c>
      <c r="P163" s="13">
        <f t="shared" si="141"/>
        <v>84.383216479569313</v>
      </c>
      <c r="Q163" s="20">
        <f t="shared" si="162"/>
        <v>780.46315536858401</v>
      </c>
      <c r="R163" s="59">
        <f t="shared" si="109"/>
        <v>1068.2222329612723</v>
      </c>
      <c r="S163" s="59">
        <f ca="1">AVERAGE(OFFSET($R$3,0,0,'Données projet'!$E$9+1,1))-AVERAGE(OFFSET($H$3,0,0,'Données projet'!$E$9+1,1))</f>
        <v>458.52035423392317</v>
      </c>
      <c r="T163" s="59">
        <f t="shared" si="142"/>
        <v>79.222215389119214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34.781950517737073</v>
      </c>
      <c r="AA163" s="21">
        <f>EXP(-LN(2)/25)*AA162+(1-EXP(-LN(2)/25))/(LN(2)/25)*Calculateur!V163*Calculateur!X163*VLOOKUP('Données projet'!$B$9,Paramètres!$A$1:$I$89,3,0)*0.475*44/12</f>
        <v>3.2275115565081136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38.009462074245185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468.00000000000017</v>
      </c>
      <c r="AJ163" s="13">
        <f>AI163*VLOOKUP('Données projet'!$B$10,Paramètres!$A$1:$I$89,3,0)*VLOOKUP('Données projet'!$B$10,Paramètres!$A$1:$I$89,5,0)</f>
        <v>408.84480000000019</v>
      </c>
      <c r="AK163" s="13">
        <f t="shared" si="164"/>
        <v>93.567523819314616</v>
      </c>
      <c r="AL163" s="20">
        <f t="shared" si="165"/>
        <v>875.0347973186399</v>
      </c>
      <c r="AM163" s="59">
        <f t="shared" si="113"/>
        <v>1162.7938749113282</v>
      </c>
      <c r="AN163" s="59">
        <f ca="1">AVERAGE(OFFSET($AM$3,0,0,'Données projet'!$E$10+1,1))-AVERAGE(OFFSET($H$3,0,0,'Données projet'!$E$10+1,1))</f>
        <v>507.48930524664888</v>
      </c>
      <c r="AO163" s="59">
        <f t="shared" si="144"/>
        <v>88.371592365533019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39.39787356978951</v>
      </c>
      <c r="AV163" s="21">
        <f>EXP(-LN(2)/25)*AV162+(1-EXP(-LN(2)/25))/(LN(2)/25)*Calculateur!AQ163*Calculateur!AS163*VLOOKUP('Données projet'!$B$10,Paramètres!$A$1:$I$89,3,0)*0.475*44/12</f>
        <v>3.6081372364638895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43.0060108062534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402.00000000000051</v>
      </c>
      <c r="BE163" s="13">
        <f>BD163*VLOOKUP('Données projet'!$B$11,Paramètres!$A$1:$I$89,3,0)*VLOOKUP('Données projet'!$B$11,Paramètres!$A$1:$I$89,5,0)</f>
        <v>313.5600000000004</v>
      </c>
      <c r="BF163" s="13">
        <f t="shared" si="167"/>
        <v>74.011805068053846</v>
      </c>
      <c r="BG163" s="20">
        <f t="shared" si="168"/>
        <v>675.0208938268612</v>
      </c>
      <c r="BH163" s="59">
        <f t="shared" si="116"/>
        <v>962.77997141954961</v>
      </c>
      <c r="BI163" s="59">
        <f ca="1">AVERAGE(OFFSET($BH$3,0,0,'Données projet'!$E$11+1,1))-AVERAGE(OFFSET($H$3,0,0,'Données projet'!$E$11+1,1))</f>
        <v>406.57577648063943</v>
      </c>
      <c r="BJ163" s="59">
        <f t="shared" si="146"/>
        <v>76.079834371563976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29.984440101497469</v>
      </c>
      <c r="BQ163" s="21">
        <f>EXP(-LN(2)/25)*BQ162+(1-EXP(-LN(2)/25))/(LN(2)/25)*Calculateur!BL163*Calculateur!BN163*VLOOKUP('Données projet'!$B$11,Paramètres!$A$1:$I$89,3,0)*0.475*44/12</f>
        <v>2.7823375487138913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32.76677765021136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402.00000000000051</v>
      </c>
      <c r="O164" s="13">
        <f>N164*VLOOKUP('Données projet'!$B$9,Paramètres!$A$1:$I$89,3,0)*VLOOKUP('Données projet'!$B$9,Paramètres!$A$1:$I$89,5,0)</f>
        <v>363.72960000000046</v>
      </c>
      <c r="P164" s="13">
        <f t="shared" si="141"/>
        <v>84.383216479569313</v>
      </c>
      <c r="Q164" s="20">
        <f t="shared" si="162"/>
        <v>780.46315536858401</v>
      </c>
      <c r="R164" s="59">
        <f t="shared" si="109"/>
        <v>1068.3189338362038</v>
      </c>
      <c r="S164" s="59">
        <f ca="1">AVERAGE(OFFSET($R$3,0,0,'Données projet'!$E$9+1,1))-AVERAGE(OFFSET($H$3,0,0,'Données projet'!$E$9+1,1))</f>
        <v>458.52035423392317</v>
      </c>
      <c r="T164" s="59">
        <f t="shared" si="142"/>
        <v>79.222215389119214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34.099897682979268</v>
      </c>
      <c r="AA164" s="21">
        <f>EXP(-LN(2)/25)*AA163+(1-EXP(-LN(2)/25))/(LN(2)/25)*Calculateur!V164*Calculateur!X164*VLOOKUP('Données projet'!$B$9,Paramètres!$A$1:$I$89,3,0)*0.475*44/12</f>
        <v>3.1392550832679431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37.239152766247209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468.00000000000017</v>
      </c>
      <c r="AJ164" s="13">
        <f>AI164*VLOOKUP('Données projet'!$B$10,Paramètres!$A$1:$I$89,3,0)*VLOOKUP('Données projet'!$B$10,Paramètres!$A$1:$I$89,5,0)</f>
        <v>408.84480000000019</v>
      </c>
      <c r="AK164" s="13">
        <f t="shared" si="164"/>
        <v>93.567523819314616</v>
      </c>
      <c r="AL164" s="20">
        <f t="shared" si="165"/>
        <v>875.0347973186399</v>
      </c>
      <c r="AM164" s="59">
        <f t="shared" si="113"/>
        <v>1162.8905757862597</v>
      </c>
      <c r="AN164" s="59">
        <f ca="1">AVERAGE(OFFSET($AM$3,0,0,'Données projet'!$E$10+1,1))-AVERAGE(OFFSET($H$3,0,0,'Données projet'!$E$10+1,1))</f>
        <v>507.48930524664888</v>
      </c>
      <c r="AO164" s="59">
        <f t="shared" si="144"/>
        <v>88.371592365533019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38.62530529941602</v>
      </c>
      <c r="AV164" s="21">
        <f>EXP(-LN(2)/25)*AV163+(1-EXP(-LN(2)/25))/(LN(2)/25)*Calculateur!AQ164*Calculateur!AS164*VLOOKUP('Données projet'!$B$10,Paramètres!$A$1:$I$89,3,0)*0.475*44/12</f>
        <v>3.5094725339890935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42.13477783340511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402.00000000000051</v>
      </c>
      <c r="BE164" s="13">
        <f>BD164*VLOOKUP('Données projet'!$B$11,Paramètres!$A$1:$I$89,3,0)*VLOOKUP('Données projet'!$B$11,Paramètres!$A$1:$I$89,5,0)</f>
        <v>313.5600000000004</v>
      </c>
      <c r="BF164" s="13">
        <f t="shared" si="167"/>
        <v>74.011805068053846</v>
      </c>
      <c r="BG164" s="20">
        <f t="shared" si="168"/>
        <v>675.0208938268612</v>
      </c>
      <c r="BH164" s="59">
        <f t="shared" si="116"/>
        <v>962.87667229448084</v>
      </c>
      <c r="BI164" s="59">
        <f ca="1">AVERAGE(OFFSET($BH$3,0,0,'Données projet'!$E$11+1,1))-AVERAGE(OFFSET($H$3,0,0,'Données projet'!$E$11+1,1))</f>
        <v>406.57577648063943</v>
      </c>
      <c r="BJ164" s="59">
        <f t="shared" si="146"/>
        <v>76.079834371563976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29.396463519809707</v>
      </c>
      <c r="BQ164" s="21">
        <f>EXP(-LN(2)/25)*BQ163+(1-EXP(-LN(2)/25))/(LN(2)/25)*Calculateur!BL164*Calculateur!BN164*VLOOKUP('Données projet'!$B$11,Paramètres!$A$1:$I$89,3,0)*0.475*44/12</f>
        <v>2.7062543821275375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32.102717901937247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402.00000000000051</v>
      </c>
      <c r="O165" s="13">
        <f>N165*VLOOKUP('Données projet'!$B$9,Paramètres!$A$1:$I$89,3,0)*VLOOKUP('Données projet'!$B$9,Paramètres!$A$1:$I$89,5,0)</f>
        <v>363.72960000000046</v>
      </c>
      <c r="P165" s="13">
        <f t="shared" si="141"/>
        <v>84.383216479569313</v>
      </c>
      <c r="Q165" s="20">
        <f t="shared" si="162"/>
        <v>780.46315536858401</v>
      </c>
      <c r="R165" s="59">
        <f t="shared" si="109"/>
        <v>1068.4139571671458</v>
      </c>
      <c r="S165" s="59">
        <f ca="1">AVERAGE(OFFSET($R$3,0,0,'Données projet'!$E$9+1,1))-AVERAGE(OFFSET($H$3,0,0,'Données projet'!$E$9+1,1))</f>
        <v>458.52035423392317</v>
      </c>
      <c r="T165" s="59">
        <f t="shared" si="142"/>
        <v>79.222215389119214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33.431219488299909</v>
      </c>
      <c r="AA165" s="21">
        <f>EXP(-LN(2)/25)*AA164+(1-EXP(-LN(2)/25))/(LN(2)/25)*Calculateur!V165*Calculateur!X165*VLOOKUP('Données projet'!$B$9,Paramètres!$A$1:$I$89,3,0)*0.475*44/12</f>
        <v>3.0534119879297315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36.484631476229637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468.00000000000017</v>
      </c>
      <c r="AJ165" s="13">
        <f>AI165*VLOOKUP('Données projet'!$B$10,Paramètres!$A$1:$I$89,3,0)*VLOOKUP('Données projet'!$B$10,Paramètres!$A$1:$I$89,5,0)</f>
        <v>408.84480000000019</v>
      </c>
      <c r="AK165" s="13">
        <f t="shared" si="164"/>
        <v>93.567523819314616</v>
      </c>
      <c r="AL165" s="20">
        <f t="shared" si="165"/>
        <v>875.0347973186399</v>
      </c>
      <c r="AM165" s="59">
        <f t="shared" si="113"/>
        <v>1162.9855991172017</v>
      </c>
      <c r="AN165" s="59">
        <f ca="1">AVERAGE(OFFSET($AM$3,0,0,'Données projet'!$E$10+1,1))-AVERAGE(OFFSET($H$3,0,0,'Données projet'!$E$10+1,1))</f>
        <v>507.48930524664888</v>
      </c>
      <c r="AO165" s="59">
        <f t="shared" si="144"/>
        <v>88.371592365533019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37.867886621604434</v>
      </c>
      <c r="AV165" s="21">
        <f>EXP(-LN(2)/25)*AV164+(1-EXP(-LN(2)/25))/(LN(2)/25)*Calculateur!AQ165*Calculateur!AS165*VLOOKUP('Données projet'!$B$10,Paramètres!$A$1:$I$89,3,0)*0.475*44/12</f>
        <v>3.4135058229920223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41.281392444596456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402.00000000000051</v>
      </c>
      <c r="BE165" s="13">
        <f>BD165*VLOOKUP('Données projet'!$B$11,Paramètres!$A$1:$I$89,3,0)*VLOOKUP('Données projet'!$B$11,Paramètres!$A$1:$I$89,5,0)</f>
        <v>313.5600000000004</v>
      </c>
      <c r="BF165" s="13">
        <f t="shared" si="167"/>
        <v>74.011805068053846</v>
      </c>
      <c r="BG165" s="20">
        <f t="shared" si="168"/>
        <v>675.0208938268612</v>
      </c>
      <c r="BH165" s="59">
        <f t="shared" si="116"/>
        <v>962.97169562542285</v>
      </c>
      <c r="BI165" s="59">
        <f ca="1">AVERAGE(OFFSET($BH$3,0,0,'Données projet'!$E$11+1,1))-AVERAGE(OFFSET($H$3,0,0,'Données projet'!$E$11+1,1))</f>
        <v>406.57577648063943</v>
      </c>
      <c r="BJ165" s="59">
        <f t="shared" si="146"/>
        <v>76.079834371563976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28.820016800258539</v>
      </c>
      <c r="BQ165" s="21">
        <f>EXP(-LN(2)/25)*BQ164+(1-EXP(-LN(2)/25))/(LN(2)/25)*Calculateur!BL165*Calculateur!BN165*VLOOKUP('Données projet'!$B$11,Paramètres!$A$1:$I$89,3,0)*0.475*44/12</f>
        <v>2.6322517137325274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31.452268513991065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402.00000000000051</v>
      </c>
      <c r="O166" s="13">
        <f>N166*VLOOKUP('Données projet'!$B$9,Paramètres!$A$1:$I$89,3,0)*VLOOKUP('Données projet'!$B$9,Paramètres!$A$1:$I$89,5,0)</f>
        <v>363.72960000000046</v>
      </c>
      <c r="P166" s="13">
        <f t="shared" si="141"/>
        <v>84.383216479569313</v>
      </c>
      <c r="Q166" s="20">
        <f t="shared" si="162"/>
        <v>780.46315536858401</v>
      </c>
      <c r="R166" s="59">
        <f t="shared" si="109"/>
        <v>1068.5073320557362</v>
      </c>
      <c r="S166" s="59">
        <f ca="1">AVERAGE(OFFSET($R$3,0,0,'Données projet'!$E$9+1,1))-AVERAGE(OFFSET($H$3,0,0,'Données projet'!$E$9+1,1))</f>
        <v>458.52035423392317</v>
      </c>
      <c r="T166" s="59">
        <f t="shared" si="142"/>
        <v>79.222215389119214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32.775653665164789</v>
      </c>
      <c r="AA166" s="21">
        <f>EXP(-LN(2)/25)*AA165+(1-EXP(-LN(2)/25))/(LN(2)/25)*Calculateur!V166*Calculateur!X166*VLOOKUP('Données projet'!$B$9,Paramètres!$A$1:$I$89,3,0)*0.475*44/12</f>
        <v>2.9699162765478353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35.745569941712624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468.00000000000017</v>
      </c>
      <c r="AJ166" s="13">
        <f>AI166*VLOOKUP('Données projet'!$B$10,Paramètres!$A$1:$I$89,3,0)*VLOOKUP('Données projet'!$B$10,Paramètres!$A$1:$I$89,5,0)</f>
        <v>408.84480000000019</v>
      </c>
      <c r="AK166" s="13">
        <f t="shared" si="164"/>
        <v>93.567523819314616</v>
      </c>
      <c r="AL166" s="20">
        <f t="shared" si="165"/>
        <v>875.0347973186399</v>
      </c>
      <c r="AM166" s="59">
        <f t="shared" si="113"/>
        <v>1163.0789740057921</v>
      </c>
      <c r="AN166" s="59">
        <f ca="1">AVERAGE(OFFSET($AM$3,0,0,'Données projet'!$E$10+1,1))-AVERAGE(OFFSET($H$3,0,0,'Données projet'!$E$10+1,1))</f>
        <v>507.48930524664888</v>
      </c>
      <c r="AO166" s="59">
        <f t="shared" si="144"/>
        <v>88.371592365533019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37.125320462084957</v>
      </c>
      <c r="AV166" s="21">
        <f>EXP(-LN(2)/25)*AV165+(1-EXP(-LN(2)/25))/(LN(2)/25)*Calculateur!AQ166*Calculateur!AS166*VLOOKUP('Données projet'!$B$10,Paramètres!$A$1:$I$89,3,0)*0.475*44/12</f>
        <v>3.320163326753836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40.445483788838793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402.00000000000051</v>
      </c>
      <c r="BE166" s="13">
        <f>BD166*VLOOKUP('Données projet'!$B$11,Paramètres!$A$1:$I$89,3,0)*VLOOKUP('Données projet'!$B$11,Paramètres!$A$1:$I$89,5,0)</f>
        <v>313.5600000000004</v>
      </c>
      <c r="BF166" s="13">
        <f t="shared" si="167"/>
        <v>74.011805068053846</v>
      </c>
      <c r="BG166" s="20">
        <f t="shared" si="168"/>
        <v>675.0208938268612</v>
      </c>
      <c r="BH166" s="59">
        <f t="shared" si="116"/>
        <v>963.06507051401343</v>
      </c>
      <c r="BI166" s="59">
        <f ca="1">AVERAGE(OFFSET($BH$3,0,0,'Données projet'!$E$11+1,1))-AVERAGE(OFFSET($H$3,0,0,'Données projet'!$E$11+1,1))</f>
        <v>406.57577648063943</v>
      </c>
      <c r="BJ166" s="59">
        <f t="shared" si="146"/>
        <v>76.079834371563976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28.254873849279988</v>
      </c>
      <c r="BQ166" s="21">
        <f>EXP(-LN(2)/25)*BQ165+(1-EXP(-LN(2)/25))/(LN(2)/25)*Calculateur!BL166*Calculateur!BN166*VLOOKUP('Données projet'!$B$11,Paramètres!$A$1:$I$89,3,0)*0.475*44/12</f>
        <v>2.5602726521964101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30.815146501476399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402.00000000000051</v>
      </c>
      <c r="O167" s="13">
        <f>N167*VLOOKUP('Données projet'!$B$9,Paramètres!$A$1:$I$89,3,0)*VLOOKUP('Données projet'!$B$9,Paramètres!$A$1:$I$89,5,0)</f>
        <v>363.72960000000046</v>
      </c>
      <c r="P167" s="13">
        <f t="shared" si="141"/>
        <v>84.383216479569313</v>
      </c>
      <c r="Q167" s="20">
        <f t="shared" si="162"/>
        <v>780.46315536858401</v>
      </c>
      <c r="R167" s="59">
        <f t="shared" si="109"/>
        <v>1068.5990870987648</v>
      </c>
      <c r="S167" s="59">
        <f ca="1">AVERAGE(OFFSET($R$3,0,0,'Données projet'!$E$9+1,1))-AVERAGE(OFFSET($H$3,0,0,'Données projet'!$E$9+1,1))</f>
        <v>458.52035423392317</v>
      </c>
      <c r="T167" s="59">
        <f t="shared" si="142"/>
        <v>79.222215389119214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32.132943087965678</v>
      </c>
      <c r="AA167" s="21">
        <f>EXP(-LN(2)/25)*AA166+(1-EXP(-LN(2)/25))/(LN(2)/25)*Calculateur!V167*Calculateur!X167*VLOOKUP('Données projet'!$B$9,Paramètres!$A$1:$I$89,3,0)*0.475*44/12</f>
        <v>2.8887037597845255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35.021646847750205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468.00000000000017</v>
      </c>
      <c r="AJ167" s="13">
        <f>AI167*VLOOKUP('Données projet'!$B$10,Paramètres!$A$1:$I$89,3,0)*VLOOKUP('Données projet'!$B$10,Paramètres!$A$1:$I$89,5,0)</f>
        <v>408.84480000000019</v>
      </c>
      <c r="AK167" s="13">
        <f t="shared" si="164"/>
        <v>93.567523819314616</v>
      </c>
      <c r="AL167" s="20">
        <f t="shared" si="165"/>
        <v>875.0347973186399</v>
      </c>
      <c r="AM167" s="59">
        <f t="shared" si="113"/>
        <v>1163.1707290488207</v>
      </c>
      <c r="AN167" s="59">
        <f ca="1">AVERAGE(OFFSET($AM$3,0,0,'Données projet'!$E$10+1,1))-AVERAGE(OFFSET($H$3,0,0,'Données projet'!$E$10+1,1))</f>
        <v>507.48930524664888</v>
      </c>
      <c r="AO167" s="59">
        <f t="shared" si="144"/>
        <v>88.371592365533019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36.397315572033023</v>
      </c>
      <c r="AV167" s="21">
        <f>EXP(-LN(2)/25)*AV166+(1-EXP(-LN(2)/25))/(LN(2)/25)*Calculateur!AQ167*Calculateur!AS167*VLOOKUP('Données projet'!$B$10,Paramètres!$A$1:$I$89,3,0)*0.475*44/12</f>
        <v>3.2293732859839515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39.626688858016976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402.00000000000051</v>
      </c>
      <c r="BE167" s="13">
        <f>BD167*VLOOKUP('Données projet'!$B$11,Paramètres!$A$1:$I$89,3,0)*VLOOKUP('Données projet'!$B$11,Paramètres!$A$1:$I$89,5,0)</f>
        <v>313.5600000000004</v>
      </c>
      <c r="BF167" s="13">
        <f t="shared" si="167"/>
        <v>74.011805068053846</v>
      </c>
      <c r="BG167" s="20">
        <f t="shared" si="168"/>
        <v>675.0208938268612</v>
      </c>
      <c r="BH167" s="59">
        <f t="shared" si="116"/>
        <v>963.15682555704188</v>
      </c>
      <c r="BI167" s="59">
        <f ca="1">AVERAGE(OFFSET($BH$3,0,0,'Données projet'!$E$11+1,1))-AVERAGE(OFFSET($H$3,0,0,'Données projet'!$E$11+1,1))</f>
        <v>406.57577648063943</v>
      </c>
      <c r="BJ167" s="59">
        <f t="shared" si="146"/>
        <v>76.079834371563976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27.700813006866962</v>
      </c>
      <c r="BQ167" s="21">
        <f>EXP(-LN(2)/25)*BQ166+(1-EXP(-LN(2)/25))/(LN(2)/25)*Calculateur!BL167*Calculateur!BN167*VLOOKUP('Données projet'!$B$11,Paramètres!$A$1:$I$89,3,0)*0.475*44/12</f>
        <v>2.4902618618832122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30.191074868750174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402.00000000000051</v>
      </c>
      <c r="O168" s="13">
        <f>N168*VLOOKUP('Données projet'!$B$9,Paramètres!$A$1:$I$89,3,0)*VLOOKUP('Données projet'!$B$9,Paramètres!$A$1:$I$89,5,0)</f>
        <v>363.72960000000046</v>
      </c>
      <c r="P168" s="13">
        <f t="shared" si="141"/>
        <v>84.383216479569313</v>
      </c>
      <c r="Q168" s="20">
        <f t="shared" si="162"/>
        <v>780.46315536858401</v>
      </c>
      <c r="R168" s="59">
        <f t="shared" si="109"/>
        <v>1068.6892503969302</v>
      </c>
      <c r="S168" s="59">
        <f ca="1">AVERAGE(OFFSET($R$3,0,0,'Données projet'!$E$9+1,1))-AVERAGE(OFFSET($H$3,0,0,'Données projet'!$E$9+1,1))</f>
        <v>458.52035423392317</v>
      </c>
      <c r="T168" s="59">
        <f t="shared" si="142"/>
        <v>79.222215389119214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31.502835673170697</v>
      </c>
      <c r="AA168" s="21">
        <f>EXP(-LN(2)/25)*AA167+(1-EXP(-LN(2)/25))/(LN(2)/25)*Calculateur!V168*Calculateur!X168*VLOOKUP('Données projet'!$B$9,Paramètres!$A$1:$I$89,3,0)*0.475*44/12</f>
        <v>2.8097120035628893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34.312547676733587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468.00000000000017</v>
      </c>
      <c r="AJ168" s="13">
        <f>AI168*VLOOKUP('Données projet'!$B$10,Paramètres!$A$1:$I$89,3,0)*VLOOKUP('Données projet'!$B$10,Paramètres!$A$1:$I$89,5,0)</f>
        <v>408.84480000000019</v>
      </c>
      <c r="AK168" s="13">
        <f t="shared" si="164"/>
        <v>93.567523819314616</v>
      </c>
      <c r="AL168" s="20">
        <f t="shared" si="165"/>
        <v>875.0347973186399</v>
      </c>
      <c r="AM168" s="59">
        <f t="shared" si="113"/>
        <v>1163.2608923469861</v>
      </c>
      <c r="AN168" s="59">
        <f ca="1">AVERAGE(OFFSET($AM$3,0,0,'Données projet'!$E$10+1,1))-AVERAGE(OFFSET($H$3,0,0,'Données projet'!$E$10+1,1))</f>
        <v>507.48930524664888</v>
      </c>
      <c r="AO168" s="59">
        <f t="shared" si="144"/>
        <v>88.371592365533019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35.683586413835869</v>
      </c>
      <c r="AV168" s="21">
        <f>EXP(-LN(2)/25)*AV167+(1-EXP(-LN(2)/25))/(LN(2)/25)*Calculateur!AQ168*Calculateur!AS168*VLOOKUP('Données projet'!$B$10,Paramètres!$A$1:$I$89,3,0)*0.475*44/12</f>
        <v>3.1410659036533599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38.824652317489232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402.00000000000051</v>
      </c>
      <c r="BE168" s="13">
        <f>BD168*VLOOKUP('Données projet'!$B$11,Paramètres!$A$1:$I$89,3,0)*VLOOKUP('Données projet'!$B$11,Paramètres!$A$1:$I$89,5,0)</f>
        <v>313.5600000000004</v>
      </c>
      <c r="BF168" s="13">
        <f t="shared" si="167"/>
        <v>74.011805068053846</v>
      </c>
      <c r="BG168" s="20">
        <f t="shared" si="168"/>
        <v>675.0208938268612</v>
      </c>
      <c r="BH168" s="59">
        <f t="shared" si="116"/>
        <v>963.24698885520729</v>
      </c>
      <c r="BI168" s="59">
        <f ca="1">AVERAGE(OFFSET($BH$3,0,0,'Données projet'!$E$11+1,1))-AVERAGE(OFFSET($H$3,0,0,'Données projet'!$E$11+1,1))</f>
        <v>406.57577648063943</v>
      </c>
      <c r="BJ168" s="59">
        <f t="shared" si="146"/>
        <v>76.079834371563976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27.157616959629912</v>
      </c>
      <c r="BQ168" s="21">
        <f>EXP(-LN(2)/25)*BQ167+(1-EXP(-LN(2)/25))/(LN(2)/25)*Calculateur!BL168*Calculateur!BN168*VLOOKUP('Données projet'!$B$11,Paramètres!$A$1:$I$89,3,0)*0.475*44/12</f>
        <v>2.4221655203128361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29.57978247994275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402.00000000000051</v>
      </c>
      <c r="O169" s="13">
        <f>N169*VLOOKUP('Données projet'!$B$9,Paramètres!$A$1:$I$89,3,0)*VLOOKUP('Données projet'!$B$9,Paramètres!$A$1:$I$89,5,0)</f>
        <v>363.72960000000046</v>
      </c>
      <c r="P169" s="13">
        <f t="shared" si="141"/>
        <v>84.383216479569313</v>
      </c>
      <c r="Q169" s="20">
        <f t="shared" si="162"/>
        <v>780.46315536858401</v>
      </c>
      <c r="R169" s="59">
        <f t="shared" si="109"/>
        <v>1068.7778495634475</v>
      </c>
      <c r="S169" s="59">
        <f ca="1">AVERAGE(OFFSET($R$3,0,0,'Données projet'!$E$9+1,1))-AVERAGE(OFFSET($H$3,0,0,'Données projet'!$E$9+1,1))</f>
        <v>458.52035423392317</v>
      </c>
      <c r="T169" s="59">
        <f t="shared" si="142"/>
        <v>79.222215389119214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30.885084280452272</v>
      </c>
      <c r="AA169" s="21">
        <f>EXP(-LN(2)/25)*AA168+(1-EXP(-LN(2)/25))/(LN(2)/25)*Calculateur!V169*Calculateur!X169*VLOOKUP('Données projet'!$B$9,Paramètres!$A$1:$I$89,3,0)*0.475*44/12</f>
        <v>2.7328802810691295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33.617964561521404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468.00000000000017</v>
      </c>
      <c r="AJ169" s="13">
        <f>AI169*VLOOKUP('Données projet'!$B$10,Paramètres!$A$1:$I$89,3,0)*VLOOKUP('Données projet'!$B$10,Paramètres!$A$1:$I$89,5,0)</f>
        <v>408.84480000000019</v>
      </c>
      <c r="AK169" s="13">
        <f t="shared" si="164"/>
        <v>93.567523819314616</v>
      </c>
      <c r="AL169" s="20">
        <f t="shared" si="165"/>
        <v>875.0347973186399</v>
      </c>
      <c r="AM169" s="59">
        <f t="shared" si="113"/>
        <v>1163.3494915135034</v>
      </c>
      <c r="AN169" s="59">
        <f ca="1">AVERAGE(OFFSET($AM$3,0,0,'Données projet'!$E$10+1,1))-AVERAGE(OFFSET($H$3,0,0,'Données projet'!$E$10+1,1))</f>
        <v>507.48930524664888</v>
      </c>
      <c r="AO169" s="59">
        <f t="shared" si="144"/>
        <v>88.371592365533019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34.98385304909916</v>
      </c>
      <c r="AV169" s="21">
        <f>EXP(-LN(2)/25)*AV168+(1-EXP(-LN(2)/25))/(LN(2)/25)*Calculateur!AQ169*Calculateur!AS169*VLOOKUP('Données projet'!$B$10,Paramètres!$A$1:$I$89,3,0)*0.475*44/12</f>
        <v>3.055173291336482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38.03902634043564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402.00000000000051</v>
      </c>
      <c r="BE169" s="13">
        <f>BD169*VLOOKUP('Données projet'!$B$11,Paramètres!$A$1:$I$89,3,0)*VLOOKUP('Données projet'!$B$11,Paramètres!$A$1:$I$89,5,0)</f>
        <v>313.5600000000004</v>
      </c>
      <c r="BF169" s="13">
        <f t="shared" si="167"/>
        <v>74.011805068053846</v>
      </c>
      <c r="BG169" s="20">
        <f t="shared" si="168"/>
        <v>675.0208938268612</v>
      </c>
      <c r="BH169" s="59">
        <f t="shared" si="116"/>
        <v>963.33558802172456</v>
      </c>
      <c r="BI169" s="59">
        <f ca="1">AVERAGE(OFFSET($BH$3,0,0,'Données projet'!$E$11+1,1))-AVERAGE(OFFSET($H$3,0,0,'Données projet'!$E$11+1,1))</f>
        <v>406.57577648063943</v>
      </c>
      <c r="BJ169" s="59">
        <f t="shared" si="146"/>
        <v>76.079834371563976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26.625072655562306</v>
      </c>
      <c r="BQ169" s="21">
        <f>EXP(-LN(2)/25)*BQ168+(1-EXP(-LN(2)/25))/(LN(2)/25)*Calculateur!BL169*Calculateur!BN169*VLOOKUP('Données projet'!$B$11,Paramètres!$A$1:$I$89,3,0)*0.475*44/12</f>
        <v>2.3559312767837328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28.981003932346038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402.00000000000051</v>
      </c>
      <c r="O170" s="13">
        <f>N170*VLOOKUP('Données projet'!$B$9,Paramètres!$A$1:$I$89,3,0)*VLOOKUP('Données projet'!$B$9,Paramètres!$A$1:$I$89,5,0)</f>
        <v>363.72960000000046</v>
      </c>
      <c r="P170" s="13">
        <f t="shared" si="141"/>
        <v>84.383216479569313</v>
      </c>
      <c r="Q170" s="20">
        <f t="shared" si="162"/>
        <v>780.46315536858401</v>
      </c>
      <c r="R170" s="59">
        <f t="shared" si="109"/>
        <v>1068.8649117325035</v>
      </c>
      <c r="S170" s="59">
        <f ca="1">AVERAGE(OFFSET($R$3,0,0,'Données projet'!$E$9+1,1))-AVERAGE(OFFSET($H$3,0,0,'Données projet'!$E$9+1,1))</f>
        <v>458.52035423392317</v>
      </c>
      <c r="T170" s="59">
        <f t="shared" si="142"/>
        <v>79.222215389119214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30.279446615753912</v>
      </c>
      <c r="AA170" s="21">
        <f>EXP(-LN(2)/25)*AA169+(1-EXP(-LN(2)/25))/(LN(2)/25)*Calculateur!V170*Calculateur!X170*VLOOKUP('Données projet'!$B$9,Paramètres!$A$1:$I$89,3,0)*0.475*44/12</f>
        <v>2.6581495260673664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32.937596141821281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468.00000000000017</v>
      </c>
      <c r="AJ170" s="13">
        <f>AI170*VLOOKUP('Données projet'!$B$10,Paramètres!$A$1:$I$89,3,0)*VLOOKUP('Données projet'!$B$10,Paramètres!$A$1:$I$89,5,0)</f>
        <v>408.84480000000019</v>
      </c>
      <c r="AK170" s="13">
        <f t="shared" si="164"/>
        <v>93.567523819314616</v>
      </c>
      <c r="AL170" s="20">
        <f t="shared" si="165"/>
        <v>875.0347973186399</v>
      </c>
      <c r="AM170" s="59">
        <f t="shared" si="113"/>
        <v>1163.4365536825594</v>
      </c>
      <c r="AN170" s="59">
        <f ca="1">AVERAGE(OFFSET($AM$3,0,0,'Données projet'!$E$10+1,1))-AVERAGE(OFFSET($H$3,0,0,'Données projet'!$E$10+1,1))</f>
        <v>507.48930524664888</v>
      </c>
      <c r="AO170" s="59">
        <f t="shared" si="144"/>
        <v>88.371592365533019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34.297841028849732</v>
      </c>
      <c r="AV170" s="21">
        <f>EXP(-LN(2)/25)*AV169+(1-EXP(-LN(2)/25))/(LN(2)/25)*Calculateur!AQ170*Calculateur!AS170*VLOOKUP('Données projet'!$B$10,Paramètres!$A$1:$I$89,3,0)*0.475*44/12</f>
        <v>2.971629417020305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37.269470445870034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402.00000000000051</v>
      </c>
      <c r="BE170" s="13">
        <f>BD170*VLOOKUP('Données projet'!$B$11,Paramètres!$A$1:$I$89,3,0)*VLOOKUP('Données projet'!$B$11,Paramètres!$A$1:$I$89,5,0)</f>
        <v>313.5600000000004</v>
      </c>
      <c r="BF170" s="13">
        <f t="shared" si="167"/>
        <v>74.011805068053846</v>
      </c>
      <c r="BG170" s="20">
        <f t="shared" si="168"/>
        <v>675.0208938268612</v>
      </c>
      <c r="BH170" s="59">
        <f t="shared" si="116"/>
        <v>963.42265019078081</v>
      </c>
      <c r="BI170" s="59">
        <f ca="1">AVERAGE(OFFSET($BH$3,0,0,'Données projet'!$E$11+1,1))-AVERAGE(OFFSET($H$3,0,0,'Données projet'!$E$11+1,1))</f>
        <v>406.57577648063943</v>
      </c>
      <c r="BJ170" s="59">
        <f t="shared" si="146"/>
        <v>76.079834371563976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26.102971220477514</v>
      </c>
      <c r="BQ170" s="21">
        <f>EXP(-LN(2)/25)*BQ169+(1-EXP(-LN(2)/25))/(LN(2)/25)*Calculateur!BL170*Calculateur!BN170*VLOOKUP('Données projet'!$B$11,Paramètres!$A$1:$I$89,3,0)*0.475*44/12</f>
        <v>2.2915082121270403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28.394479432604555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402.00000000000051</v>
      </c>
      <c r="O171" s="13">
        <f>N171*VLOOKUP('Données projet'!$B$9,Paramètres!$A$1:$I$89,3,0)*VLOOKUP('Données projet'!$B$9,Paramètres!$A$1:$I$89,5,0)</f>
        <v>363.72960000000046</v>
      </c>
      <c r="P171" s="13">
        <f t="shared" si="141"/>
        <v>84.383216479569313</v>
      </c>
      <c r="Q171" s="20">
        <f t="shared" si="162"/>
        <v>780.46315536858401</v>
      </c>
      <c r="R171" s="59">
        <f t="shared" si="109"/>
        <v>1068.9504635675685</v>
      </c>
      <c r="S171" s="59">
        <f ca="1">AVERAGE(OFFSET($R$3,0,0,'Données projet'!$E$9+1,1))-AVERAGE(OFFSET($H$3,0,0,'Données projet'!$E$9+1,1))</f>
        <v>458.52035423392317</v>
      </c>
      <c r="T171" s="59">
        <f t="shared" si="142"/>
        <v>79.222215389119214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29.685685136257788</v>
      </c>
      <c r="AA171" s="21">
        <f>EXP(-LN(2)/25)*AA170+(1-EXP(-LN(2)/25))/(LN(2)/25)*Calculateur!V171*Calculateur!X171*VLOOKUP('Données projet'!$B$9,Paramètres!$A$1:$I$89,3,0)*0.475*44/12</f>
        <v>2.5854622874910458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32.271147423748836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468.00000000000017</v>
      </c>
      <c r="AJ171" s="13">
        <f>AI171*VLOOKUP('Données projet'!$B$10,Paramètres!$A$1:$I$89,3,0)*VLOOKUP('Données projet'!$B$10,Paramètres!$A$1:$I$89,5,0)</f>
        <v>408.84480000000019</v>
      </c>
      <c r="AK171" s="13">
        <f t="shared" si="164"/>
        <v>93.567523819314616</v>
      </c>
      <c r="AL171" s="20">
        <f t="shared" si="165"/>
        <v>875.0347973186399</v>
      </c>
      <c r="AM171" s="59">
        <f t="shared" si="113"/>
        <v>1163.5221055176244</v>
      </c>
      <c r="AN171" s="59">
        <f ca="1">AVERAGE(OFFSET($AM$3,0,0,'Données projet'!$E$10+1,1))-AVERAGE(OFFSET($H$3,0,0,'Données projet'!$E$10+1,1))</f>
        <v>507.48930524664888</v>
      </c>
      <c r="AO171" s="59">
        <f t="shared" si="144"/>
        <v>88.371592365533019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33.625281285891376</v>
      </c>
      <c r="AV171" s="21">
        <f>EXP(-LN(2)/25)*AV170+(1-EXP(-LN(2)/25))/(LN(2)/25)*Calculateur!AQ171*Calculateur!AS171*VLOOKUP('Données projet'!$B$10,Paramètres!$A$1:$I$89,3,0)*0.475*44/12</f>
        <v>2.8903700543406856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36.515651340232061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402.00000000000051</v>
      </c>
      <c r="BE171" s="13">
        <f>BD171*VLOOKUP('Données projet'!$B$11,Paramètres!$A$1:$I$89,3,0)*VLOOKUP('Données projet'!$B$11,Paramètres!$A$1:$I$89,5,0)</f>
        <v>313.5600000000004</v>
      </c>
      <c r="BF171" s="13">
        <f t="shared" si="167"/>
        <v>74.011805068053846</v>
      </c>
      <c r="BG171" s="20">
        <f t="shared" si="168"/>
        <v>675.0208938268612</v>
      </c>
      <c r="BH171" s="59">
        <f t="shared" si="116"/>
        <v>963.50820202584578</v>
      </c>
      <c r="BI171" s="59">
        <f ca="1">AVERAGE(OFFSET($BH$3,0,0,'Données projet'!$E$11+1,1))-AVERAGE(OFFSET($H$3,0,0,'Données projet'!$E$11+1,1))</f>
        <v>406.57577648063943</v>
      </c>
      <c r="BJ171" s="59">
        <f t="shared" si="146"/>
        <v>76.079834371563976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25.591107876084301</v>
      </c>
      <c r="BQ171" s="21">
        <f>EXP(-LN(2)/25)*BQ170+(1-EXP(-LN(2)/25))/(LN(2)/25)*Calculateur!BL171*Calculateur!BN171*VLOOKUP('Données projet'!$B$11,Paramètres!$A$1:$I$89,3,0)*0.475*44/12</f>
        <v>2.2288467995612469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27.819954675645548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402.00000000000051</v>
      </c>
      <c r="O172" s="13">
        <f>N172*VLOOKUP('Données projet'!$B$9,Paramètres!$A$1:$I$89,3,0)*VLOOKUP('Données projet'!$B$9,Paramètres!$A$1:$I$89,5,0)</f>
        <v>363.72960000000046</v>
      </c>
      <c r="P172" s="13">
        <f t="shared" si="141"/>
        <v>84.383216479569313</v>
      </c>
      <c r="Q172" s="20">
        <f t="shared" si="162"/>
        <v>780.46315536858401</v>
      </c>
      <c r="R172" s="59">
        <f t="shared" si="109"/>
        <v>1069.0345312695604</v>
      </c>
      <c r="S172" s="59">
        <f ca="1">AVERAGE(OFFSET($R$3,0,0,'Données projet'!$E$9+1,1))-AVERAGE(OFFSET($H$3,0,0,'Données projet'!$E$9+1,1))</f>
        <v>458.52035423392317</v>
      </c>
      <c r="T172" s="59">
        <f t="shared" si="142"/>
        <v>79.222215389119214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29.10356695721584</v>
      </c>
      <c r="AA172" s="21">
        <f>EXP(-LN(2)/25)*AA171+(1-EXP(-LN(2)/25))/(LN(2)/25)*Calculateur!V172*Calculateur!X172*VLOOKUP('Données projet'!$B$9,Paramètres!$A$1:$I$89,3,0)*0.475*44/12</f>
        <v>2.5147626852760507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31.61832964249189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468.00000000000017</v>
      </c>
      <c r="AJ172" s="13">
        <f>AI172*VLOOKUP('Données projet'!$B$10,Paramètres!$A$1:$I$89,3,0)*VLOOKUP('Données projet'!$B$10,Paramètres!$A$1:$I$89,5,0)</f>
        <v>408.84480000000019</v>
      </c>
      <c r="AK172" s="13">
        <f t="shared" si="164"/>
        <v>93.567523819314616</v>
      </c>
      <c r="AL172" s="20">
        <f t="shared" si="165"/>
        <v>875.0347973186399</v>
      </c>
      <c r="AM172" s="59">
        <f t="shared" si="113"/>
        <v>1163.6061732196163</v>
      </c>
      <c r="AN172" s="59">
        <f ca="1">AVERAGE(OFFSET($AM$3,0,0,'Données projet'!$E$10+1,1))-AVERAGE(OFFSET($H$3,0,0,'Données projet'!$E$10+1,1))</f>
        <v>507.48930524664888</v>
      </c>
      <c r="AO172" s="59">
        <f t="shared" si="144"/>
        <v>88.371592365533019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32.965910029271498</v>
      </c>
      <c r="AV172" s="21">
        <f>EXP(-LN(2)/25)*AV171+(1-EXP(-LN(2)/25))/(LN(2)/25)*Calculateur!AQ172*Calculateur!AS172*VLOOKUP('Données projet'!$B$10,Paramètres!$A$1:$I$89,3,0)*0.475*44/12</f>
        <v>2.8113327332067843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35.777242762478281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402.00000000000051</v>
      </c>
      <c r="BE172" s="13">
        <f>BD172*VLOOKUP('Données projet'!$B$11,Paramètres!$A$1:$I$89,3,0)*VLOOKUP('Données projet'!$B$11,Paramètres!$A$1:$I$89,5,0)</f>
        <v>313.5600000000004</v>
      </c>
      <c r="BF172" s="13">
        <f t="shared" si="167"/>
        <v>74.011805068053846</v>
      </c>
      <c r="BG172" s="20">
        <f t="shared" si="168"/>
        <v>675.0208938268612</v>
      </c>
      <c r="BH172" s="59">
        <f t="shared" si="116"/>
        <v>963.59226972783767</v>
      </c>
      <c r="BI172" s="59">
        <f ca="1">AVERAGE(OFFSET($BH$3,0,0,'Données projet'!$E$11+1,1))-AVERAGE(OFFSET($H$3,0,0,'Données projet'!$E$11+1,1))</f>
        <v>406.57577648063943</v>
      </c>
      <c r="BJ172" s="59">
        <f t="shared" si="146"/>
        <v>76.079834371563976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25.089281859668827</v>
      </c>
      <c r="BQ172" s="21">
        <f>EXP(-LN(2)/25)*BQ171+(1-EXP(-LN(2)/25))/(LN(2)/25)*Calculateur!BL172*Calculateur!BN172*VLOOKUP('Données projet'!$B$11,Paramètres!$A$1:$I$89,3,0)*0.475*44/12</f>
        <v>2.1678988666172856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27.257180726286112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402.00000000000051</v>
      </c>
      <c r="O173" s="13">
        <f>N173*VLOOKUP('Données projet'!$B$9,Paramètres!$A$1:$I$89,3,0)*VLOOKUP('Données projet'!$B$9,Paramètres!$A$1:$I$89,5,0)</f>
        <v>363.72960000000046</v>
      </c>
      <c r="P173" s="13">
        <f t="shared" si="141"/>
        <v>84.383216479569313</v>
      </c>
      <c r="Q173" s="20">
        <f t="shared" si="162"/>
        <v>780.46315536858401</v>
      </c>
      <c r="R173" s="59">
        <f t="shared" si="109"/>
        <v>1069.11714058487</v>
      </c>
      <c r="S173" s="59">
        <f ca="1">AVERAGE(OFFSET($R$3,0,0,'Données projet'!$E$9+1,1))-AVERAGE(OFFSET($H$3,0,0,'Données projet'!$E$9+1,1))</f>
        <v>458.52035423392317</v>
      </c>
      <c r="T173" s="59">
        <f t="shared" si="142"/>
        <v>79.222215389119214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28.532863760607874</v>
      </c>
      <c r="AA173" s="21">
        <f>EXP(-LN(2)/25)*AA172+(1-EXP(-LN(2)/25))/(LN(2)/25)*Calculateur!V173*Calculateur!X173*VLOOKUP('Données projet'!$B$9,Paramètres!$A$1:$I$89,3,0)*0.475*44/12</f>
        <v>2.445996367401555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30.97886012800943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468.00000000000017</v>
      </c>
      <c r="AJ173" s="13">
        <f>AI173*VLOOKUP('Données projet'!$B$10,Paramètres!$A$1:$I$89,3,0)*VLOOKUP('Données projet'!$B$10,Paramètres!$A$1:$I$89,5,0)</f>
        <v>408.84480000000019</v>
      </c>
      <c r="AK173" s="13">
        <f t="shared" si="164"/>
        <v>93.567523819314616</v>
      </c>
      <c r="AL173" s="20">
        <f t="shared" si="165"/>
        <v>875.0347973186399</v>
      </c>
      <c r="AM173" s="59">
        <f t="shared" si="113"/>
        <v>1163.6887825349258</v>
      </c>
      <c r="AN173" s="59">
        <f ca="1">AVERAGE(OFFSET($AM$3,0,0,'Données projet'!$E$10+1,1))-AVERAGE(OFFSET($H$3,0,0,'Données projet'!$E$10+1,1))</f>
        <v>507.48930524664888</v>
      </c>
      <c r="AO173" s="59">
        <f t="shared" si="144"/>
        <v>88.371592365533019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32.319468640817178</v>
      </c>
      <c r="AV173" s="21">
        <f>EXP(-LN(2)/25)*AV172+(1-EXP(-LN(2)/25))/(LN(2)/25)*Calculateur!AQ173*Calculateur!AS173*VLOOKUP('Données projet'!$B$10,Paramètres!$A$1:$I$89,3,0)*0.475*44/12</f>
        <v>2.7344566917756818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35.053925332592861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402.00000000000051</v>
      </c>
      <c r="BE173" s="13">
        <f>BD173*VLOOKUP('Données projet'!$B$11,Paramètres!$A$1:$I$89,3,0)*VLOOKUP('Données projet'!$B$11,Paramètres!$A$1:$I$89,5,0)</f>
        <v>313.5600000000004</v>
      </c>
      <c r="BF173" s="13">
        <f t="shared" si="167"/>
        <v>74.011805068053846</v>
      </c>
      <c r="BG173" s="20">
        <f t="shared" si="168"/>
        <v>675.0208938268612</v>
      </c>
      <c r="BH173" s="59">
        <f t="shared" si="116"/>
        <v>963.67487904314703</v>
      </c>
      <c r="BI173" s="59">
        <f ca="1">AVERAGE(OFFSET($BH$3,0,0,'Données projet'!$E$11+1,1))-AVERAGE(OFFSET($H$3,0,0,'Données projet'!$E$11+1,1))</f>
        <v>406.57577648063943</v>
      </c>
      <c r="BJ173" s="59">
        <f t="shared" si="146"/>
        <v>76.079834371563976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24.597296345351616</v>
      </c>
      <c r="BQ173" s="21">
        <f>EXP(-LN(2)/25)*BQ172+(1-EXP(-LN(2)/25))/(LN(2)/25)*Calculateur!BL173*Calculateur!BN173*VLOOKUP('Données projet'!$B$11,Paramètres!$A$1:$I$89,3,0)*0.475*44/12</f>
        <v>2.1086175581047892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26.705913903456405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402.00000000000051</v>
      </c>
      <c r="O174" s="13">
        <f>N174*VLOOKUP('Données projet'!$B$9,Paramètres!$A$1:$I$89,3,0)*VLOOKUP('Données projet'!$B$9,Paramètres!$A$1:$I$89,5,0)</f>
        <v>363.72960000000046</v>
      </c>
      <c r="P174" s="13">
        <f t="shared" si="141"/>
        <v>84.383216479569313</v>
      </c>
      <c r="Q174" s="20">
        <f t="shared" si="162"/>
        <v>780.46315536858401</v>
      </c>
      <c r="R174" s="59">
        <f t="shared" si="109"/>
        <v>1069.1983168132456</v>
      </c>
      <c r="S174" s="59">
        <f ca="1">AVERAGE(OFFSET($R$3,0,0,'Données projet'!$E$9+1,1))-AVERAGE(OFFSET($H$3,0,0,'Données projet'!$E$9+1,1))</f>
        <v>458.52035423392317</v>
      </c>
      <c r="T174" s="59">
        <f t="shared" si="142"/>
        <v>79.222215389119214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27.973351705590812</v>
      </c>
      <c r="AA174" s="21">
        <f>EXP(-LN(2)/25)*AA173+(1-EXP(-LN(2)/25))/(LN(2)/25)*Calculateur!V174*Calculateur!X174*VLOOKUP('Données projet'!$B$9,Paramètres!$A$1:$I$89,3,0)*0.475*44/12</f>
        <v>2.3791104681056008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30.352462173696413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468.00000000000017</v>
      </c>
      <c r="AJ174" s="13">
        <f>AI174*VLOOKUP('Données projet'!$B$10,Paramètres!$A$1:$I$89,3,0)*VLOOKUP('Données projet'!$B$10,Paramètres!$A$1:$I$89,5,0)</f>
        <v>408.84480000000019</v>
      </c>
      <c r="AK174" s="13">
        <f t="shared" si="164"/>
        <v>93.567523819314616</v>
      </c>
      <c r="AL174" s="20">
        <f t="shared" si="165"/>
        <v>875.0347973186399</v>
      </c>
      <c r="AM174" s="59">
        <f t="shared" si="113"/>
        <v>1163.7699587633015</v>
      </c>
      <c r="AN174" s="59">
        <f ca="1">AVERAGE(OFFSET($AM$3,0,0,'Données projet'!$E$10+1,1))-AVERAGE(OFFSET($H$3,0,0,'Données projet'!$E$10+1,1))</f>
        <v>507.48930524664888</v>
      </c>
      <c r="AO174" s="59">
        <f t="shared" si="144"/>
        <v>88.371592365533019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31.685703573700135</v>
      </c>
      <c r="AV174" s="21">
        <f>EXP(-LN(2)/25)*AV173+(1-EXP(-LN(2)/25))/(LN(2)/25)*Calculateur!AQ174*Calculateur!AS174*VLOOKUP('Données projet'!$B$10,Paramètres!$A$1:$I$89,3,0)*0.475*44/12</f>
        <v>2.6596828297402482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34.345386403440386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402.00000000000051</v>
      </c>
      <c r="BE174" s="13">
        <f>BD174*VLOOKUP('Données projet'!$B$11,Paramètres!$A$1:$I$89,3,0)*VLOOKUP('Données projet'!$B$11,Paramètres!$A$1:$I$89,5,0)</f>
        <v>313.5600000000004</v>
      </c>
      <c r="BF174" s="13">
        <f t="shared" si="167"/>
        <v>74.011805068053846</v>
      </c>
      <c r="BG174" s="20">
        <f t="shared" si="168"/>
        <v>675.0208938268612</v>
      </c>
      <c r="BH174" s="59">
        <f t="shared" si="116"/>
        <v>963.75605527152265</v>
      </c>
      <c r="BI174" s="59">
        <f ca="1">AVERAGE(OFFSET($BH$3,0,0,'Données projet'!$E$11+1,1))-AVERAGE(OFFSET($H$3,0,0,'Données projet'!$E$11+1,1))</f>
        <v>406.57577648063943</v>
      </c>
      <c r="BJ174" s="59">
        <f t="shared" si="146"/>
        <v>76.079834371563976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24.114958366888629</v>
      </c>
      <c r="BQ174" s="21">
        <f>EXP(-LN(2)/25)*BQ173+(1-EXP(-LN(2)/25))/(LN(2)/25)*Calculateur!BL174*Calculateur!BN174*VLOOKUP('Données projet'!$B$11,Paramètres!$A$1:$I$89,3,0)*0.475*44/12</f>
        <v>2.0509573000910355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26.165915666979664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402.00000000000051</v>
      </c>
      <c r="O175" s="13">
        <f>N175*VLOOKUP('Données projet'!$B$9,Paramètres!$A$1:$I$89,3,0)*VLOOKUP('Données projet'!$B$9,Paramètres!$A$1:$I$89,5,0)</f>
        <v>363.72960000000046</v>
      </c>
      <c r="P175" s="13">
        <f t="shared" si="141"/>
        <v>84.383216479569313</v>
      </c>
      <c r="Q175" s="20">
        <f t="shared" si="162"/>
        <v>780.46315536858401</v>
      </c>
      <c r="R175" s="59">
        <f t="shared" si="109"/>
        <v>1069.2780848155417</v>
      </c>
      <c r="S175" s="59">
        <f ca="1">AVERAGE(OFFSET($R$3,0,0,'Données projet'!$E$9+1,1))-AVERAGE(OFFSET($H$3,0,0,'Données projet'!$E$9+1,1))</f>
        <v>458.52035423392317</v>
      </c>
      <c r="T175" s="59">
        <f t="shared" si="142"/>
        <v>79.222215389119214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27.424811340703979</v>
      </c>
      <c r="AA175" s="21">
        <f>EXP(-LN(2)/25)*AA174+(1-EXP(-LN(2)/25))/(LN(2)/25)*Calculateur!V175*Calculateur!X175*VLOOKUP('Données projet'!$B$9,Paramètres!$A$1:$I$89,3,0)*0.475*44/12</f>
        <v>2.3140535672432709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29.738864907947249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468.00000000000017</v>
      </c>
      <c r="AJ175" s="13">
        <f>AI175*VLOOKUP('Données projet'!$B$10,Paramètres!$A$1:$I$89,3,0)*VLOOKUP('Données projet'!$B$10,Paramètres!$A$1:$I$89,5,0)</f>
        <v>408.84480000000019</v>
      </c>
      <c r="AK175" s="13">
        <f t="shared" si="164"/>
        <v>93.567523819314616</v>
      </c>
      <c r="AL175" s="20">
        <f t="shared" si="165"/>
        <v>875.0347973186399</v>
      </c>
      <c r="AM175" s="59">
        <f t="shared" si="113"/>
        <v>1163.8497267655976</v>
      </c>
      <c r="AN175" s="59">
        <f ca="1">AVERAGE(OFFSET($AM$3,0,0,'Données projet'!$E$10+1,1))-AVERAGE(OFFSET($H$3,0,0,'Données projet'!$E$10+1,1))</f>
        <v>507.48930524664888</v>
      </c>
      <c r="AO175" s="59">
        <f t="shared" si="144"/>
        <v>88.371592365533019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31.064366252990734</v>
      </c>
      <c r="AV175" s="21">
        <f>EXP(-LN(2)/25)*AV174+(1-EXP(-LN(2)/25))/(LN(2)/25)*Calculateur!AQ175*Calculateur!AS175*VLOOKUP('Données projet'!$B$10,Paramètres!$A$1:$I$89,3,0)*0.475*44/12</f>
        <v>2.5869536628943597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33.651319915885097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402.00000000000051</v>
      </c>
      <c r="BE175" s="13">
        <f>BD175*VLOOKUP('Données projet'!$B$11,Paramètres!$A$1:$I$89,3,0)*VLOOKUP('Données projet'!$B$11,Paramètres!$A$1:$I$89,5,0)</f>
        <v>313.5600000000004</v>
      </c>
      <c r="BF175" s="13">
        <f t="shared" si="167"/>
        <v>74.011805068053846</v>
      </c>
      <c r="BG175" s="20">
        <f t="shared" si="168"/>
        <v>675.0208938268612</v>
      </c>
      <c r="BH175" s="59">
        <f t="shared" si="116"/>
        <v>963.83582327381885</v>
      </c>
      <c r="BI175" s="59">
        <f ca="1">AVERAGE(OFFSET($BH$3,0,0,'Données projet'!$E$11+1,1))-AVERAGE(OFFSET($H$3,0,0,'Données projet'!$E$11+1,1))</f>
        <v>406.57577648063943</v>
      </c>
      <c r="BJ175" s="59">
        <f t="shared" si="146"/>
        <v>76.079834371563976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23.642078741986186</v>
      </c>
      <c r="BQ175" s="21">
        <f>EXP(-LN(2)/25)*BQ174+(1-EXP(-LN(2)/25))/(LN(2)/25)*Calculateur!BL175*Calculateur!BN175*VLOOKUP('Données projet'!$B$11,Paramètres!$A$1:$I$89,3,0)*0.475*44/12</f>
        <v>1.9948737648648893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25.636952506851074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402.00000000000051</v>
      </c>
      <c r="O176" s="13">
        <f>N176*VLOOKUP('Données projet'!$B$9,Paramètres!$A$1:$I$89,3,0)*VLOOKUP('Données projet'!$B$9,Paramètres!$A$1:$I$89,5,0)</f>
        <v>363.72960000000046</v>
      </c>
      <c r="P176" s="13">
        <f t="shared" si="141"/>
        <v>84.383216479569313</v>
      </c>
      <c r="Q176" s="20">
        <f t="shared" si="162"/>
        <v>780.46315536858401</v>
      </c>
      <c r="R176" s="59">
        <f t="shared" si="109"/>
        <v>1069.3564690213325</v>
      </c>
      <c r="S176" s="59">
        <f ca="1">AVERAGE(OFFSET($R$3,0,0,'Données projet'!$E$9+1,1))-AVERAGE(OFFSET($H$3,0,0,'Données projet'!$E$9+1,1))</f>
        <v>458.52035423392317</v>
      </c>
      <c r="T176" s="59">
        <f t="shared" si="142"/>
        <v>79.222215389119214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26.887027517795989</v>
      </c>
      <c r="AA176" s="21">
        <f>EXP(-LN(2)/25)*AA175+(1-EXP(-LN(2)/25))/(LN(2)/25)*Calculateur!V176*Calculateur!X176*VLOOKUP('Données projet'!$B$9,Paramètres!$A$1:$I$89,3,0)*0.475*44/12</f>
        <v>2.2507756507562156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29.137803168552203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468.00000000000017</v>
      </c>
      <c r="AJ176" s="13">
        <f>AI176*VLOOKUP('Données projet'!$B$10,Paramètres!$A$1:$I$89,3,0)*VLOOKUP('Données projet'!$B$10,Paramètres!$A$1:$I$89,5,0)</f>
        <v>408.84480000000019</v>
      </c>
      <c r="AK176" s="13">
        <f t="shared" si="164"/>
        <v>93.567523819314616</v>
      </c>
      <c r="AL176" s="20">
        <f t="shared" si="165"/>
        <v>875.0347973186399</v>
      </c>
      <c r="AM176" s="59">
        <f t="shared" si="113"/>
        <v>1163.9281109713884</v>
      </c>
      <c r="AN176" s="59">
        <f ca="1">AVERAGE(OFFSET($AM$3,0,0,'Données projet'!$E$10+1,1))-AVERAGE(OFFSET($H$3,0,0,'Données projet'!$E$10+1,1))</f>
        <v>507.48930524664888</v>
      </c>
      <c r="AO176" s="59">
        <f t="shared" si="144"/>
        <v>88.371592365533019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30.455212978162102</v>
      </c>
      <c r="AV176" s="21">
        <f>EXP(-LN(2)/25)*AV175+(1-EXP(-LN(2)/25))/(LN(2)/25)*Calculateur!AQ176*Calculateur!AS176*VLOOKUP('Données projet'!$B$10,Paramètres!$A$1:$I$89,3,0)*0.475*44/12</f>
        <v>2.5162132789405329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32.971426257102635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402.00000000000051</v>
      </c>
      <c r="BE176" s="13">
        <f>BD176*VLOOKUP('Données projet'!$B$11,Paramètres!$A$1:$I$89,3,0)*VLOOKUP('Données projet'!$B$11,Paramètres!$A$1:$I$89,5,0)</f>
        <v>313.5600000000004</v>
      </c>
      <c r="BF176" s="13">
        <f t="shared" si="167"/>
        <v>74.011805068053846</v>
      </c>
      <c r="BG176" s="20">
        <f t="shared" si="168"/>
        <v>675.0208938268612</v>
      </c>
      <c r="BH176" s="59">
        <f t="shared" si="116"/>
        <v>963.91420747960967</v>
      </c>
      <c r="BI176" s="59">
        <f ca="1">AVERAGE(OFFSET($BH$3,0,0,'Données projet'!$E$11+1,1))-AVERAGE(OFFSET($H$3,0,0,'Données projet'!$E$11+1,1))</f>
        <v>406.57577648063943</v>
      </c>
      <c r="BJ176" s="59">
        <f t="shared" si="146"/>
        <v>76.079834371563976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23.17847199809999</v>
      </c>
      <c r="BQ176" s="21">
        <f>EXP(-LN(2)/25)*BQ175+(1-EXP(-LN(2)/25))/(LN(2)/25)*Calculateur!BL176*Calculateur!BN176*VLOOKUP('Données projet'!$B$11,Paramètres!$A$1:$I$89,3,0)*0.475*44/12</f>
        <v>1.9403238368588069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25.118795834958796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402.00000000000051</v>
      </c>
      <c r="O177" s="13">
        <f>N177*VLOOKUP('Données projet'!$B$9,Paramètres!$A$1:$I$89,3,0)*VLOOKUP('Données projet'!$B$9,Paramètres!$A$1:$I$89,5,0)</f>
        <v>363.72960000000046</v>
      </c>
      <c r="P177" s="13">
        <f t="shared" si="141"/>
        <v>84.383216479569313</v>
      </c>
      <c r="Q177" s="20">
        <f t="shared" si="162"/>
        <v>780.46315536858401</v>
      </c>
      <c r="R177" s="59">
        <f t="shared" si="109"/>
        <v>1069.4334934363937</v>
      </c>
      <c r="S177" s="59">
        <f ca="1">AVERAGE(OFFSET($R$3,0,0,'Données projet'!$E$9+1,1))-AVERAGE(OFFSET($H$3,0,0,'Données projet'!$E$9+1,1))</f>
        <v>458.52035423392317</v>
      </c>
      <c r="T177" s="59">
        <f t="shared" si="142"/>
        <v>79.222215389119214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26.359789307639481</v>
      </c>
      <c r="AA177" s="21">
        <f>EXP(-LN(2)/25)*AA176+(1-EXP(-LN(2)/25))/(LN(2)/25)*Calculateur!V177*Calculateur!X177*VLOOKUP('Données projet'!$B$9,Paramètres!$A$1:$I$89,3,0)*0.475*44/12</f>
        <v>2.1892280722231394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28.549017379862619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468.00000000000017</v>
      </c>
      <c r="AJ177" s="13">
        <f>AI177*VLOOKUP('Données projet'!$B$10,Paramètres!$A$1:$I$89,3,0)*VLOOKUP('Données projet'!$B$10,Paramètres!$A$1:$I$89,5,0)</f>
        <v>408.84480000000019</v>
      </c>
      <c r="AK177" s="13">
        <f t="shared" si="164"/>
        <v>93.567523819314616</v>
      </c>
      <c r="AL177" s="20">
        <f t="shared" si="165"/>
        <v>875.0347973186399</v>
      </c>
      <c r="AM177" s="59">
        <f t="shared" si="113"/>
        <v>1164.0051353864496</v>
      </c>
      <c r="AN177" s="59">
        <f ca="1">AVERAGE(OFFSET($AM$3,0,0,'Données projet'!$E$10+1,1))-AVERAGE(OFFSET($H$3,0,0,'Données projet'!$E$10+1,1))</f>
        <v>507.48930524664888</v>
      </c>
      <c r="AO177" s="59">
        <f t="shared" si="144"/>
        <v>88.371592365533019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29.858004827506047</v>
      </c>
      <c r="AV177" s="21">
        <f>EXP(-LN(2)/25)*AV176+(1-EXP(-LN(2)/25))/(LN(2)/25)*Calculateur!AQ177*Calculateur!AS177*VLOOKUP('Données projet'!$B$10,Paramètres!$A$1:$I$89,3,0)*0.475*44/12</f>
        <v>2.4474072945059988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32.305412122012044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402.00000000000051</v>
      </c>
      <c r="BE177" s="13">
        <f>BD177*VLOOKUP('Données projet'!$B$11,Paramètres!$A$1:$I$89,3,0)*VLOOKUP('Données projet'!$B$11,Paramètres!$A$1:$I$89,5,0)</f>
        <v>313.5600000000004</v>
      </c>
      <c r="BF177" s="13">
        <f t="shared" si="167"/>
        <v>74.011805068053846</v>
      </c>
      <c r="BG177" s="20">
        <f t="shared" si="168"/>
        <v>675.0208938268612</v>
      </c>
      <c r="BH177" s="59">
        <f t="shared" si="116"/>
        <v>963.99123189467093</v>
      </c>
      <c r="BI177" s="59">
        <f ca="1">AVERAGE(OFFSET($BH$3,0,0,'Données projet'!$E$11+1,1))-AVERAGE(OFFSET($H$3,0,0,'Données projet'!$E$11+1,1))</f>
        <v>406.57577648063943</v>
      </c>
      <c r="BJ177" s="59">
        <f t="shared" si="146"/>
        <v>76.079834371563976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22.72395629968921</v>
      </c>
      <c r="BQ177" s="21">
        <f>EXP(-LN(2)/25)*BQ176+(1-EXP(-LN(2)/25))/(LN(2)/25)*Calculateur!BL177*Calculateur!BN177*VLOOKUP('Données projet'!$B$11,Paramètres!$A$1:$I$89,3,0)*0.475*44/12</f>
        <v>1.8872655795027069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24.611221879191916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402.00000000000051</v>
      </c>
      <c r="O178" s="13">
        <f>N178*VLOOKUP('Données projet'!$B$9,Paramètres!$A$1:$I$89,3,0)*VLOOKUP('Données projet'!$B$9,Paramètres!$A$1:$I$89,5,0)</f>
        <v>363.72960000000046</v>
      </c>
      <c r="P178" s="13">
        <f t="shared" si="141"/>
        <v>84.383216479569313</v>
      </c>
      <c r="Q178" s="20">
        <f t="shared" si="162"/>
        <v>780.46315536858401</v>
      </c>
      <c r="R178" s="59">
        <f t="shared" si="109"/>
        <v>1069.5091816500544</v>
      </c>
      <c r="S178" s="59">
        <f ca="1">AVERAGE(OFFSET($R$3,0,0,'Données projet'!$E$9+1,1))-AVERAGE(OFFSET($H$3,0,0,'Données projet'!$E$9+1,1))</f>
        <v>458.52035423392317</v>
      </c>
      <c r="T178" s="59">
        <f t="shared" si="142"/>
        <v>79.222215389119214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25.842889917200591</v>
      </c>
      <c r="AA178" s="21">
        <f>EXP(-LN(2)/25)*AA177+(1-EXP(-LN(2)/25))/(LN(2)/25)*Calculateur!V178*Calculateur!X178*VLOOKUP('Données projet'!$B$9,Paramètres!$A$1:$I$89,3,0)*0.475*44/12</f>
        <v>2.129363515461697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27.972253432662288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468.00000000000017</v>
      </c>
      <c r="AJ178" s="13">
        <f>AI178*VLOOKUP('Données projet'!$B$10,Paramètres!$A$1:$I$89,3,0)*VLOOKUP('Données projet'!$B$10,Paramètres!$A$1:$I$89,5,0)</f>
        <v>408.84480000000019</v>
      </c>
      <c r="AK178" s="13">
        <f t="shared" si="164"/>
        <v>93.567523819314616</v>
      </c>
      <c r="AL178" s="20">
        <f t="shared" si="165"/>
        <v>875.0347973186399</v>
      </c>
      <c r="AM178" s="59">
        <f t="shared" si="113"/>
        <v>1164.0808236001103</v>
      </c>
      <c r="AN178" s="59">
        <f ca="1">AVERAGE(OFFSET($AM$3,0,0,'Données projet'!$E$10+1,1))-AVERAGE(OFFSET($H$3,0,0,'Données projet'!$E$10+1,1))</f>
        <v>507.48930524664888</v>
      </c>
      <c r="AO178" s="59">
        <f t="shared" si="144"/>
        <v>88.371592365533019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29.272507564423353</v>
      </c>
      <c r="AV178" s="21">
        <f>EXP(-LN(2)/25)*AV177+(1-EXP(-LN(2)/25))/(LN(2)/25)*Calculateur!AQ178*Calculateur!AS178*VLOOKUP('Données projet'!$B$10,Paramètres!$A$1:$I$89,3,0)*0.475*44/12</f>
        <v>2.3804828133341762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31.652990377757529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402.00000000000051</v>
      </c>
      <c r="BE178" s="13">
        <f>BD178*VLOOKUP('Données projet'!$B$11,Paramètres!$A$1:$I$89,3,0)*VLOOKUP('Données projet'!$B$11,Paramètres!$A$1:$I$89,5,0)</f>
        <v>313.5600000000004</v>
      </c>
      <c r="BF178" s="13">
        <f t="shared" si="167"/>
        <v>74.011805068053846</v>
      </c>
      <c r="BG178" s="20">
        <f t="shared" si="168"/>
        <v>675.0208938268612</v>
      </c>
      <c r="BH178" s="59">
        <f t="shared" si="116"/>
        <v>964.0669201083316</v>
      </c>
      <c r="BI178" s="59">
        <f ca="1">AVERAGE(OFFSET($BH$3,0,0,'Données projet'!$E$11+1,1))-AVERAGE(OFFSET($H$3,0,0,'Données projet'!$E$11+1,1))</f>
        <v>406.57577648063943</v>
      </c>
      <c r="BJ178" s="59">
        <f t="shared" si="146"/>
        <v>76.079834371563976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22.278353376897062</v>
      </c>
      <c r="BQ178" s="21">
        <f>EXP(-LN(2)/25)*BQ177+(1-EXP(-LN(2)/25))/(LN(2)/25)*Calculateur!BL178*Calculateur!BN178*VLOOKUP('Données projet'!$B$11,Paramètres!$A$1:$I$89,3,0)*0.475*44/12</f>
        <v>1.8356582029842219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24.114011579881286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402.00000000000051</v>
      </c>
      <c r="O179" s="13">
        <f>N179*VLOOKUP('Données projet'!$B$9,Paramètres!$A$1:$I$89,3,0)*VLOOKUP('Données projet'!$B$9,Paramètres!$A$1:$I$89,5,0)</f>
        <v>363.72960000000046</v>
      </c>
      <c r="P179" s="13">
        <f t="shared" si="141"/>
        <v>84.383216479569313</v>
      </c>
      <c r="Q179" s="20">
        <f t="shared" si="162"/>
        <v>780.46315536858401</v>
      </c>
      <c r="R179" s="59">
        <f t="shared" si="109"/>
        <v>1069.5835568424216</v>
      </c>
      <c r="S179" s="59">
        <f ca="1">AVERAGE(OFFSET($R$3,0,0,'Données projet'!$E$9+1,1))-AVERAGE(OFFSET($H$3,0,0,'Données projet'!$E$9+1,1))</f>
        <v>458.52035423392317</v>
      </c>
      <c r="T179" s="59">
        <f t="shared" si="142"/>
        <v>79.222215389119214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25.336126608530709</v>
      </c>
      <c r="AA179" s="21">
        <f>EXP(-LN(2)/25)*AA178+(1-EXP(-LN(2)/25))/(LN(2)/25)*Calculateur!V179*Calculateur!X179*VLOOKUP('Données projet'!$B$9,Paramètres!$A$1:$I$89,3,0)*0.475*44/12</f>
        <v>2.0711359581530364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27.407262566683745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468.00000000000017</v>
      </c>
      <c r="AJ179" s="13">
        <f>AI179*VLOOKUP('Données projet'!$B$10,Paramètres!$A$1:$I$89,3,0)*VLOOKUP('Données projet'!$B$10,Paramètres!$A$1:$I$89,5,0)</f>
        <v>408.84480000000019</v>
      </c>
      <c r="AK179" s="13">
        <f t="shared" si="164"/>
        <v>93.567523819314616</v>
      </c>
      <c r="AL179" s="20">
        <f t="shared" si="165"/>
        <v>875.0347973186399</v>
      </c>
      <c r="AM179" s="59">
        <f t="shared" si="113"/>
        <v>1164.1551987924774</v>
      </c>
      <c r="AN179" s="59">
        <f ca="1">AVERAGE(OFFSET($AM$3,0,0,'Données projet'!$E$10+1,1))-AVERAGE(OFFSET($H$3,0,0,'Données projet'!$E$10+1,1))</f>
        <v>507.48930524664888</v>
      </c>
      <c r="AO179" s="59">
        <f t="shared" si="144"/>
        <v>88.371592365533019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28.698491545551644</v>
      </c>
      <c r="AV179" s="21">
        <f>EXP(-LN(2)/25)*AV178+(1-EXP(-LN(2)/25))/(LN(2)/25)*Calculateur!AQ179*Calculateur!AS179*VLOOKUP('Données projet'!$B$10,Paramètres!$A$1:$I$89,3,0)*0.475*44/12</f>
        <v>2.3153883856194026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31.013879931171047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402.00000000000051</v>
      </c>
      <c r="BE179" s="13">
        <f>BD179*VLOOKUP('Données projet'!$B$11,Paramètres!$A$1:$I$89,3,0)*VLOOKUP('Données projet'!$B$11,Paramètres!$A$1:$I$89,5,0)</f>
        <v>313.5600000000004</v>
      </c>
      <c r="BF179" s="13">
        <f t="shared" si="167"/>
        <v>74.011805068053846</v>
      </c>
      <c r="BG179" s="20">
        <f t="shared" si="168"/>
        <v>675.0208938268612</v>
      </c>
      <c r="BH179" s="59">
        <f t="shared" si="116"/>
        <v>964.14129530069886</v>
      </c>
      <c r="BI179" s="59">
        <f ca="1">AVERAGE(OFFSET($BH$3,0,0,'Données projet'!$E$11+1,1))-AVERAGE(OFFSET($H$3,0,0,'Données projet'!$E$11+1,1))</f>
        <v>406.57577648063943</v>
      </c>
      <c r="BJ179" s="59">
        <f t="shared" si="146"/>
        <v>76.079834371563976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21.841488455629921</v>
      </c>
      <c r="BQ179" s="21">
        <f>EXP(-LN(2)/25)*BQ178+(1-EXP(-LN(2)/25))/(LN(2)/25)*Calculateur!BL179*Calculateur!BN179*VLOOKUP('Données projet'!$B$11,Paramètres!$A$1:$I$89,3,0)*0.475*44/12</f>
        <v>1.7854620328905488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23.626950488520471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402.00000000000051</v>
      </c>
      <c r="O180" s="13">
        <f>N180*VLOOKUP('Données projet'!$B$9,Paramètres!$A$1:$I$89,3,0)*VLOOKUP('Données projet'!$B$9,Paramètres!$A$1:$I$89,5,0)</f>
        <v>363.72960000000046</v>
      </c>
      <c r="P180" s="13">
        <f t="shared" si="141"/>
        <v>84.383216479569313</v>
      </c>
      <c r="Q180" s="20">
        <f t="shared" si="162"/>
        <v>780.46315536858401</v>
      </c>
      <c r="R180" s="59">
        <f t="shared" si="109"/>
        <v>1069.6566417914792</v>
      </c>
      <c r="S180" s="59">
        <f ca="1">AVERAGE(OFFSET($R$3,0,0,'Données projet'!$E$9+1,1))-AVERAGE(OFFSET($H$3,0,0,'Données projet'!$E$9+1,1))</f>
        <v>458.52035423392317</v>
      </c>
      <c r="T180" s="59">
        <f t="shared" si="142"/>
        <v>79.222215389119214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24.839300619248746</v>
      </c>
      <c r="AA180" s="21">
        <f>EXP(-LN(2)/25)*AA179+(1-EXP(-LN(2)/25))/(LN(2)/25)*Calculateur!V180*Calculateur!X180*VLOOKUP('Données projet'!$B$9,Paramètres!$A$1:$I$89,3,0)*0.475*44/12</f>
        <v>2.0145006364610354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26.853801255709783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468.00000000000017</v>
      </c>
      <c r="AJ180" s="13">
        <f>AI180*VLOOKUP('Données projet'!$B$10,Paramètres!$A$1:$I$89,3,0)*VLOOKUP('Données projet'!$B$10,Paramètres!$A$1:$I$89,5,0)</f>
        <v>408.84480000000019</v>
      </c>
      <c r="AK180" s="13">
        <f t="shared" si="164"/>
        <v>93.567523819314616</v>
      </c>
      <c r="AL180" s="20">
        <f t="shared" si="165"/>
        <v>875.0347973186399</v>
      </c>
      <c r="AM180" s="59">
        <f t="shared" si="113"/>
        <v>1164.2282837415351</v>
      </c>
      <c r="AN180" s="59">
        <f ca="1">AVERAGE(OFFSET($AM$3,0,0,'Données projet'!$E$10+1,1))-AVERAGE(OFFSET($H$3,0,0,'Données projet'!$E$10+1,1))</f>
        <v>507.48930524664888</v>
      </c>
      <c r="AO180" s="59">
        <f t="shared" si="144"/>
        <v>88.371592365533019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28.135731630694806</v>
      </c>
      <c r="AV180" s="21">
        <f>EXP(-LN(2)/25)*AV179+(1-EXP(-LN(2)/25))/(LN(2)/25)*Calculateur!AQ180*Calculateur!AS180*VLOOKUP('Données projet'!$B$10,Paramètres!$A$1:$I$89,3,0)*0.475*44/12</f>
        <v>2.2520739684536566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30.387805599148464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402.00000000000051</v>
      </c>
      <c r="BE180" s="13">
        <f>BD180*VLOOKUP('Données projet'!$B$11,Paramètres!$A$1:$I$89,3,0)*VLOOKUP('Données projet'!$B$11,Paramètres!$A$1:$I$89,5,0)</f>
        <v>313.5600000000004</v>
      </c>
      <c r="BF180" s="13">
        <f t="shared" si="167"/>
        <v>74.011805068053846</v>
      </c>
      <c r="BG180" s="20">
        <f t="shared" si="168"/>
        <v>675.0208938268612</v>
      </c>
      <c r="BH180" s="59">
        <f t="shared" si="116"/>
        <v>964.21438024975646</v>
      </c>
      <c r="BI180" s="59">
        <f ca="1">AVERAGE(OFFSET($BH$3,0,0,'Données projet'!$E$11+1,1))-AVERAGE(OFFSET($H$3,0,0,'Données projet'!$E$11+1,1))</f>
        <v>406.57577648063943</v>
      </c>
      <c r="BJ180" s="59">
        <f t="shared" si="146"/>
        <v>76.079834371563976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21.41319018900754</v>
      </c>
      <c r="BQ180" s="21">
        <f>EXP(-LN(2)/25)*BQ179+(1-EXP(-LN(2)/25))/(LN(2)/25)*Calculateur!BL180*Calculateur!BN180*VLOOKUP('Données projet'!$B$11,Paramètres!$A$1:$I$89,3,0)*0.475*44/12</f>
        <v>1.7366384797077892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23.14982866871533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402.00000000000051</v>
      </c>
      <c r="O181" s="13">
        <f>N181*VLOOKUP('Données projet'!$B$9,Paramètres!$A$1:$I$89,3,0)*VLOOKUP('Données projet'!$B$9,Paramètres!$A$1:$I$89,5,0)</f>
        <v>363.72960000000046</v>
      </c>
      <c r="P181" s="13">
        <f t="shared" si="141"/>
        <v>84.383216479569313</v>
      </c>
      <c r="Q181" s="20">
        <f t="shared" si="162"/>
        <v>780.46315536858401</v>
      </c>
      <c r="R181" s="59">
        <f t="shared" si="109"/>
        <v>1069.7284588800642</v>
      </c>
      <c r="S181" s="59">
        <f ca="1">AVERAGE(OFFSET($R$3,0,0,'Données projet'!$E$9+1,1))-AVERAGE(OFFSET($H$3,0,0,'Données projet'!$E$9+1,1))</f>
        <v>458.52035423392317</v>
      </c>
      <c r="T181" s="59">
        <f t="shared" si="142"/>
        <v>79.222215389119214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24.352217084582669</v>
      </c>
      <c r="AA181" s="21">
        <f>EXP(-LN(2)/25)*AA180+(1-EXP(-LN(2)/25))/(LN(2)/25)*Calculateur!V181*Calculateur!X181*VLOOKUP('Données projet'!$B$9,Paramètres!$A$1:$I$89,3,0)*0.475*44/12</f>
        <v>1.9594140106190241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26.311631095201694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468.00000000000017</v>
      </c>
      <c r="AJ181" s="13">
        <f>AI181*VLOOKUP('Données projet'!$B$10,Paramètres!$A$1:$I$89,3,0)*VLOOKUP('Données projet'!$B$10,Paramètres!$A$1:$I$89,5,0)</f>
        <v>408.84480000000019</v>
      </c>
      <c r="AK181" s="13">
        <f t="shared" si="164"/>
        <v>93.567523819314616</v>
      </c>
      <c r="AL181" s="20">
        <f t="shared" si="165"/>
        <v>875.0347973186399</v>
      </c>
      <c r="AM181" s="59">
        <f t="shared" si="113"/>
        <v>1164.3001008301201</v>
      </c>
      <c r="AN181" s="59">
        <f ca="1">AVERAGE(OFFSET($AM$3,0,0,'Données projet'!$E$10+1,1))-AVERAGE(OFFSET($H$3,0,0,'Données projet'!$E$10+1,1))</f>
        <v>507.48930524664888</v>
      </c>
      <c r="AO181" s="59">
        <f t="shared" si="144"/>
        <v>88.371592365533019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27.584007094518658</v>
      </c>
      <c r="AV181" s="21">
        <f>EXP(-LN(2)/25)*AV180+(1-EXP(-LN(2)/25))/(LN(2)/25)*Calculateur!AQ181*Calculateur!AS181*VLOOKUP('Données projet'!$B$10,Paramètres!$A$1:$I$89,3,0)*0.475*44/12</f>
        <v>2.1904908873548687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29.774497981873527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402.00000000000051</v>
      </c>
      <c r="BE181" s="13">
        <f>BD181*VLOOKUP('Données projet'!$B$11,Paramètres!$A$1:$I$89,3,0)*VLOOKUP('Données projet'!$B$11,Paramètres!$A$1:$I$89,5,0)</f>
        <v>313.5600000000004</v>
      </c>
      <c r="BF181" s="13">
        <f t="shared" si="167"/>
        <v>74.011805068053846</v>
      </c>
      <c r="BG181" s="20">
        <f t="shared" si="168"/>
        <v>675.0208938268612</v>
      </c>
      <c r="BH181" s="59">
        <f t="shared" si="116"/>
        <v>964.28619733834137</v>
      </c>
      <c r="BI181" s="59">
        <f ca="1">AVERAGE(OFFSET($BH$3,0,0,'Données projet'!$E$11+1,1))-AVERAGE(OFFSET($H$3,0,0,'Données projet'!$E$11+1,1))</f>
        <v>406.57577648063943</v>
      </c>
      <c r="BJ181" s="59">
        <f t="shared" si="146"/>
        <v>76.079834371563976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20.993290590157475</v>
      </c>
      <c r="BQ181" s="21">
        <f>EXP(-LN(2)/25)*BQ180+(1-EXP(-LN(2)/25))/(LN(2)/25)*Calculateur!BL181*Calculateur!BN181*VLOOKUP('Données projet'!$B$11,Paramètres!$A$1:$I$89,3,0)*0.475*44/12</f>
        <v>1.6891500091543312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22.682440599311807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402.00000000000051</v>
      </c>
      <c r="O182" s="13">
        <f>N182*VLOOKUP('Données projet'!$B$9,Paramètres!$A$1:$I$89,3,0)*VLOOKUP('Données projet'!$B$9,Paramètres!$A$1:$I$89,5,0)</f>
        <v>363.72960000000046</v>
      </c>
      <c r="P182" s="13">
        <f t="shared" si="141"/>
        <v>84.383216479569313</v>
      </c>
      <c r="Q182" s="20">
        <f t="shared" si="162"/>
        <v>780.46315536858401</v>
      </c>
      <c r="R182" s="59">
        <f t="shared" si="109"/>
        <v>1069.7990301027212</v>
      </c>
      <c r="S182" s="59">
        <f ca="1">AVERAGE(OFFSET($R$3,0,0,'Données projet'!$E$9+1,1))-AVERAGE(OFFSET($H$3,0,0,'Données projet'!$E$9+1,1))</f>
        <v>458.52035423392317</v>
      </c>
      <c r="T182" s="59">
        <f t="shared" si="142"/>
        <v>79.222215389119214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23.874684960939774</v>
      </c>
      <c r="AA182" s="21">
        <f>EXP(-LN(2)/25)*AA181+(1-EXP(-LN(2)/25))/(LN(2)/25)*Calculateur!V182*Calculateur!X182*VLOOKUP('Données projet'!$B$9,Paramètres!$A$1:$I$89,3,0)*0.475*44/12</f>
        <v>1.9058337314575424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25.780518692397315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468.00000000000017</v>
      </c>
      <c r="AJ182" s="13">
        <f>AI182*VLOOKUP('Données projet'!$B$10,Paramètres!$A$1:$I$89,3,0)*VLOOKUP('Données projet'!$B$10,Paramètres!$A$1:$I$89,5,0)</f>
        <v>408.84480000000019</v>
      </c>
      <c r="AK182" s="13">
        <f t="shared" si="164"/>
        <v>93.567523819314616</v>
      </c>
      <c r="AL182" s="20">
        <f t="shared" si="165"/>
        <v>875.0347973186399</v>
      </c>
      <c r="AM182" s="59">
        <f t="shared" si="113"/>
        <v>1164.3706720527771</v>
      </c>
      <c r="AN182" s="59">
        <f ca="1">AVERAGE(OFFSET($AM$3,0,0,'Données projet'!$E$10+1,1))-AVERAGE(OFFSET($H$3,0,0,'Données projet'!$E$10+1,1))</f>
        <v>507.48930524664888</v>
      </c>
      <c r="AO182" s="59">
        <f t="shared" si="144"/>
        <v>88.371592365533019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27.043101539978185</v>
      </c>
      <c r="AV182" s="21">
        <f>EXP(-LN(2)/25)*AV181+(1-EXP(-LN(2)/25))/(LN(2)/25)*Calculateur!AQ182*Calculateur!AS182*VLOOKUP('Données projet'!$B$10,Paramètres!$A$1:$I$89,3,0)*0.475*44/12</f>
        <v>2.1305917988472407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29.173693338825426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402.00000000000051</v>
      </c>
      <c r="BE182" s="13">
        <f>BD182*VLOOKUP('Données projet'!$B$11,Paramètres!$A$1:$I$89,3,0)*VLOOKUP('Données projet'!$B$11,Paramètres!$A$1:$I$89,5,0)</f>
        <v>313.5600000000004</v>
      </c>
      <c r="BF182" s="13">
        <f t="shared" si="167"/>
        <v>74.011805068053846</v>
      </c>
      <c r="BG182" s="20">
        <f t="shared" si="168"/>
        <v>675.0208938268612</v>
      </c>
      <c r="BH182" s="59">
        <f t="shared" si="116"/>
        <v>964.35676856099826</v>
      </c>
      <c r="BI182" s="59">
        <f ca="1">AVERAGE(OFFSET($BH$3,0,0,'Données projet'!$E$11+1,1))-AVERAGE(OFFSET($H$3,0,0,'Données projet'!$E$11+1,1))</f>
        <v>406.57577648063943</v>
      </c>
      <c r="BJ182" s="59">
        <f t="shared" si="146"/>
        <v>76.079834371563976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20.581624966327393</v>
      </c>
      <c r="BQ182" s="21">
        <f>EXP(-LN(2)/25)*BQ181+(1-EXP(-LN(2)/25))/(LN(2)/25)*Calculateur!BL182*Calculateur!BN182*VLOOKUP('Données projet'!$B$11,Paramètres!$A$1:$I$89,3,0)*0.475*44/12</f>
        <v>1.6429601133254677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22.224585079652861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402.00000000000051</v>
      </c>
      <c r="O183" s="13">
        <f>N183*VLOOKUP('Données projet'!$B$9,Paramètres!$A$1:$I$89,3,0)*VLOOKUP('Données projet'!$B$9,Paramètres!$A$1:$I$89,5,0)</f>
        <v>363.72960000000046</v>
      </c>
      <c r="P183" s="13">
        <f t="shared" si="141"/>
        <v>84.383216479569313</v>
      </c>
      <c r="Q183" s="20">
        <f t="shared" si="162"/>
        <v>780.46315536858401</v>
      </c>
      <c r="R183" s="59">
        <f t="shared" si="109"/>
        <v>1069.8683770724388</v>
      </c>
      <c r="S183" s="59">
        <f ca="1">AVERAGE(OFFSET($R$3,0,0,'Données projet'!$E$9+1,1))-AVERAGE(OFFSET($H$3,0,0,'Données projet'!$E$9+1,1))</f>
        <v>458.52035423392317</v>
      </c>
      <c r="T183" s="59">
        <f t="shared" si="142"/>
        <v>79.222215389119214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23.406516950975682</v>
      </c>
      <c r="AA183" s="21">
        <f>EXP(-LN(2)/25)*AA182+(1-EXP(-LN(2)/25))/(LN(2)/25)*Calculateur!V183*Calculateur!X183*VLOOKUP('Données projet'!$B$9,Paramètres!$A$1:$I$89,3,0)*0.475*44/12</f>
        <v>1.8537186078473957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25.260235558823076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468.00000000000017</v>
      </c>
      <c r="AJ183" s="13">
        <f>AI183*VLOOKUP('Données projet'!$B$10,Paramètres!$A$1:$I$89,3,0)*VLOOKUP('Données projet'!$B$10,Paramètres!$A$1:$I$89,5,0)</f>
        <v>408.84480000000019</v>
      </c>
      <c r="AK183" s="13">
        <f t="shared" si="164"/>
        <v>93.567523819314616</v>
      </c>
      <c r="AL183" s="20">
        <f t="shared" si="165"/>
        <v>875.0347973186399</v>
      </c>
      <c r="AM183" s="59">
        <f t="shared" si="113"/>
        <v>1164.4400190224947</v>
      </c>
      <c r="AN183" s="59">
        <f ca="1">AVERAGE(OFFSET($AM$3,0,0,'Données projet'!$E$10+1,1))-AVERAGE(OFFSET($H$3,0,0,'Données projet'!$E$10+1,1))</f>
        <v>507.48930524664888</v>
      </c>
      <c r="AO183" s="59">
        <f t="shared" si="144"/>
        <v>88.371592365533019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26.512802813442438</v>
      </c>
      <c r="AV183" s="21">
        <f>EXP(-LN(2)/25)*AV182+(1-EXP(-LN(2)/25))/(LN(2)/25)*Calculateur!AQ183*Calculateur!AS183*VLOOKUP('Données projet'!$B$10,Paramètres!$A$1:$I$89,3,0)*0.475*44/12</f>
        <v>2.0723306540648099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28.585133467507248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402.00000000000051</v>
      </c>
      <c r="BE183" s="13">
        <f>BD183*VLOOKUP('Données projet'!$B$11,Paramètres!$A$1:$I$89,3,0)*VLOOKUP('Données projet'!$B$11,Paramètres!$A$1:$I$89,5,0)</f>
        <v>313.5600000000004</v>
      </c>
      <c r="BF183" s="13">
        <f t="shared" si="167"/>
        <v>74.011805068053846</v>
      </c>
      <c r="BG183" s="20">
        <f t="shared" si="168"/>
        <v>675.0208938268612</v>
      </c>
      <c r="BH183" s="59">
        <f t="shared" si="116"/>
        <v>964.42611553071583</v>
      </c>
      <c r="BI183" s="59">
        <f ca="1">AVERAGE(OFFSET($BH$3,0,0,'Données projet'!$E$11+1,1))-AVERAGE(OFFSET($H$3,0,0,'Données projet'!$E$11+1,1))</f>
        <v>406.57577648063943</v>
      </c>
      <c r="BJ183" s="59">
        <f t="shared" si="146"/>
        <v>76.079834371563976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20.178031854289383</v>
      </c>
      <c r="BQ183" s="21">
        <f>EXP(-LN(2)/25)*BQ182+(1-EXP(-LN(2)/25))/(LN(2)/25)*Calculateur!BL183*Calculateur!BN183*VLOOKUP('Données projet'!$B$11,Paramètres!$A$1:$I$89,3,0)*0.475*44/12</f>
        <v>1.5980332826270653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21.776065136916447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402.00000000000051</v>
      </c>
      <c r="O184" s="13">
        <f>N184*VLOOKUP('Données projet'!$B$9,Paramètres!$A$1:$I$89,3,0)*VLOOKUP('Données projet'!$B$9,Paramètres!$A$1:$I$89,5,0)</f>
        <v>363.72960000000046</v>
      </c>
      <c r="P184" s="13">
        <f t="shared" si="141"/>
        <v>84.383216479569313</v>
      </c>
      <c r="Q184" s="20">
        <f t="shared" si="162"/>
        <v>780.46315536858401</v>
      </c>
      <c r="R184" s="59">
        <f t="shared" si="109"/>
        <v>1069.9365210272681</v>
      </c>
      <c r="S184" s="59">
        <f ca="1">AVERAGE(OFFSET($R$3,0,0,'Données projet'!$E$9+1,1))-AVERAGE(OFFSET($H$3,0,0,'Données projet'!$E$9+1,1))</f>
        <v>458.52035423392317</v>
      </c>
      <c r="T184" s="59">
        <f t="shared" si="142"/>
        <v>79.222215389119214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22.947529430132697</v>
      </c>
      <c r="AA184" s="21">
        <f>EXP(-LN(2)/25)*AA183+(1-EXP(-LN(2)/25))/(LN(2)/25)*Calculateur!V184*Calculateur!X184*VLOOKUP('Données projet'!$B$9,Paramètres!$A$1:$I$89,3,0)*0.475*44/12</f>
        <v>1.8030285750329837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24.750558005165679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468.00000000000017</v>
      </c>
      <c r="AJ184" s="13">
        <f>AI184*VLOOKUP('Données projet'!$B$10,Paramètres!$A$1:$I$89,3,0)*VLOOKUP('Données projet'!$B$10,Paramètres!$A$1:$I$89,5,0)</f>
        <v>408.84480000000019</v>
      </c>
      <c r="AK184" s="13">
        <f t="shared" si="164"/>
        <v>93.567523819314616</v>
      </c>
      <c r="AL184" s="20">
        <f t="shared" si="165"/>
        <v>875.0347973186399</v>
      </c>
      <c r="AM184" s="59">
        <f t="shared" si="113"/>
        <v>1164.508162977324</v>
      </c>
      <c r="AN184" s="59">
        <f ca="1">AVERAGE(OFFSET($AM$3,0,0,'Données projet'!$E$10+1,1))-AVERAGE(OFFSET($H$3,0,0,'Données projet'!$E$10+1,1))</f>
        <v>507.48930524664888</v>
      </c>
      <c r="AO184" s="59">
        <f t="shared" si="144"/>
        <v>88.371592365533019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25.992902921483772</v>
      </c>
      <c r="AV184" s="21">
        <f>EXP(-LN(2)/25)*AV183+(1-EXP(-LN(2)/25))/(LN(2)/25)*Calculateur!AQ184*Calculateur!AS184*VLOOKUP('Données projet'!$B$10,Paramètres!$A$1:$I$89,3,0)*0.475*44/12</f>
        <v>2.015662663350275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28.008565584834045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402.00000000000051</v>
      </c>
      <c r="BE184" s="13">
        <f>BD184*VLOOKUP('Données projet'!$B$11,Paramètres!$A$1:$I$89,3,0)*VLOOKUP('Données projet'!$B$11,Paramètres!$A$1:$I$89,5,0)</f>
        <v>313.5600000000004</v>
      </c>
      <c r="BF184" s="13">
        <f t="shared" si="167"/>
        <v>74.011805068053846</v>
      </c>
      <c r="BG184" s="20">
        <f t="shared" si="168"/>
        <v>675.0208938268612</v>
      </c>
      <c r="BH184" s="59">
        <f t="shared" si="116"/>
        <v>964.49425948554529</v>
      </c>
      <c r="BI184" s="59">
        <f ca="1">AVERAGE(OFFSET($BH$3,0,0,'Données projet'!$E$11+1,1))-AVERAGE(OFFSET($H$3,0,0,'Données projet'!$E$11+1,1))</f>
        <v>406.57577648063943</v>
      </c>
      <c r="BJ184" s="59">
        <f t="shared" si="146"/>
        <v>76.079834371563976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19.782352957010946</v>
      </c>
      <c r="BQ184" s="21">
        <f>EXP(-LN(2)/25)*BQ183+(1-EXP(-LN(2)/25))/(LN(2)/25)*Calculateur!BL184*Calculateur!BN184*VLOOKUP('Données projet'!$B$11,Paramètres!$A$1:$I$89,3,0)*0.475*44/12</f>
        <v>1.5543349784767102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21.336687935487657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402.00000000000051</v>
      </c>
      <c r="O185" s="13">
        <f>N185*VLOOKUP('Données projet'!$B$9,Paramètres!$A$1:$I$89,3,0)*VLOOKUP('Données projet'!$B$9,Paramètres!$A$1:$I$89,5,0)</f>
        <v>363.72960000000046</v>
      </c>
      <c r="P185" s="13">
        <f t="shared" si="141"/>
        <v>84.383216479569313</v>
      </c>
      <c r="Q185" s="20">
        <f t="shared" si="162"/>
        <v>780.46315536858401</v>
      </c>
      <c r="R185" s="59">
        <f t="shared" si="109"/>
        <v>1070.0034828368284</v>
      </c>
      <c r="S185" s="59">
        <f ca="1">AVERAGE(OFFSET($R$3,0,0,'Données projet'!$E$9+1,1))-AVERAGE(OFFSET($H$3,0,0,'Données projet'!$E$9+1,1))</f>
        <v>458.52035423392317</v>
      </c>
      <c r="T185" s="59">
        <f t="shared" si="142"/>
        <v>79.222215389119214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22.497542374618696</v>
      </c>
      <c r="AA185" s="21">
        <f>EXP(-LN(2)/25)*AA184+(1-EXP(-LN(2)/25))/(LN(2)/25)*Calculateur!V185*Calculateur!X185*VLOOKUP('Données projet'!$B$9,Paramètres!$A$1:$I$89,3,0)*0.475*44/12</f>
        <v>1.7537246638315549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24.251267038450251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468.00000000000017</v>
      </c>
      <c r="AJ185" s="13">
        <f>AI185*VLOOKUP('Données projet'!$B$10,Paramètres!$A$1:$I$89,3,0)*VLOOKUP('Données projet'!$B$10,Paramètres!$A$1:$I$89,5,0)</f>
        <v>408.84480000000019</v>
      </c>
      <c r="AK185" s="13">
        <f t="shared" si="164"/>
        <v>93.567523819314616</v>
      </c>
      <c r="AL185" s="20">
        <f t="shared" si="165"/>
        <v>875.0347973186399</v>
      </c>
      <c r="AM185" s="59">
        <f t="shared" si="113"/>
        <v>1164.5751247868843</v>
      </c>
      <c r="AN185" s="59">
        <f ca="1">AVERAGE(OFFSET($AM$3,0,0,'Données projet'!$E$10+1,1))-AVERAGE(OFFSET($H$3,0,0,'Données projet'!$E$10+1,1))</f>
        <v>507.48930524664888</v>
      </c>
      <c r="AO185" s="59">
        <f t="shared" si="144"/>
        <v>88.371592365533019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25.483197949298795</v>
      </c>
      <c r="AV185" s="21">
        <f>EXP(-LN(2)/25)*AV184+(1-EXP(-LN(2)/25))/(LN(2)/25)*Calculateur!AQ185*Calculateur!AS185*VLOOKUP('Données projet'!$B$10,Paramètres!$A$1:$I$89,3,0)*0.475*44/12</f>
        <v>1.9605442618218691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27.443742211120664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402.00000000000051</v>
      </c>
      <c r="BE185" s="13">
        <f>BD185*VLOOKUP('Données projet'!$B$11,Paramètres!$A$1:$I$89,3,0)*VLOOKUP('Données projet'!$B$11,Paramètres!$A$1:$I$89,5,0)</f>
        <v>313.5600000000004</v>
      </c>
      <c r="BF185" s="13">
        <f t="shared" si="167"/>
        <v>74.011805068053846</v>
      </c>
      <c r="BG185" s="20">
        <f t="shared" si="168"/>
        <v>675.0208938268612</v>
      </c>
      <c r="BH185" s="59">
        <f t="shared" si="116"/>
        <v>964.56122129510561</v>
      </c>
      <c r="BI185" s="59">
        <f ca="1">AVERAGE(OFFSET($BH$3,0,0,'Données projet'!$E$11+1,1))-AVERAGE(OFFSET($H$3,0,0,'Données projet'!$E$11+1,1))</f>
        <v>406.57577648063943</v>
      </c>
      <c r="BJ185" s="59">
        <f t="shared" si="146"/>
        <v>76.079834371563976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19.394433081567843</v>
      </c>
      <c r="BQ185" s="21">
        <f>EXP(-LN(2)/25)*BQ184+(1-EXP(-LN(2)/25))/(LN(2)/25)*Calculateur!BL185*Calculateur!BN185*VLOOKUP('Données projet'!$B$11,Paramètres!$A$1:$I$89,3,0)*0.475*44/12</f>
        <v>1.5118316067513404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20.906264688319183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402.00000000000051</v>
      </c>
      <c r="O186" s="13">
        <f>N186*VLOOKUP('Données projet'!$B$9,Paramètres!$A$1:$I$89,3,0)*VLOOKUP('Données projet'!$B$9,Paramètres!$A$1:$I$89,5,0)</f>
        <v>363.72960000000046</v>
      </c>
      <c r="P186" s="13">
        <f t="shared" si="141"/>
        <v>84.383216479569313</v>
      </c>
      <c r="Q186" s="20">
        <f t="shared" si="162"/>
        <v>780.46315536858401</v>
      </c>
      <c r="R186" s="59">
        <f t="shared" si="109"/>
        <v>1070.0692830086969</v>
      </c>
      <c r="S186" s="59">
        <f ca="1">AVERAGE(OFFSET($R$3,0,0,'Données projet'!$E$9+1,1))-AVERAGE(OFFSET($H$3,0,0,'Données projet'!$E$9+1,1))</f>
        <v>458.52035423392317</v>
      </c>
      <c r="T186" s="59">
        <f t="shared" si="142"/>
        <v>79.222215389119214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22.056379290798322</v>
      </c>
      <c r="AA186" s="21">
        <f>EXP(-LN(2)/25)*AA185+(1-EXP(-LN(2)/25))/(LN(2)/25)*Calculateur!V186*Calculateur!X186*VLOOKUP('Données projet'!$B$9,Paramètres!$A$1:$I$89,3,0)*0.475*44/12</f>
        <v>1.7057689706747092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23.76214826147303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468.00000000000017</v>
      </c>
      <c r="AJ186" s="13">
        <f>AI186*VLOOKUP('Données projet'!$B$10,Paramètres!$A$1:$I$89,3,0)*VLOOKUP('Données projet'!$B$10,Paramètres!$A$1:$I$89,5,0)</f>
        <v>408.84480000000019</v>
      </c>
      <c r="AK186" s="13">
        <f t="shared" si="164"/>
        <v>93.567523819314616</v>
      </c>
      <c r="AL186" s="20">
        <f t="shared" si="165"/>
        <v>875.0347973186399</v>
      </c>
      <c r="AM186" s="59">
        <f t="shared" si="113"/>
        <v>1164.6409249587527</v>
      </c>
      <c r="AN186" s="59">
        <f ca="1">AVERAGE(OFFSET($AM$3,0,0,'Données projet'!$E$10+1,1))-AVERAGE(OFFSET($H$3,0,0,'Données projet'!$E$10+1,1))</f>
        <v>507.48930524664888</v>
      </c>
      <c r="AO186" s="59">
        <f t="shared" si="144"/>
        <v>88.371592365533019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24.983487980729031</v>
      </c>
      <c r="AV186" s="21">
        <f>EXP(-LN(2)/25)*AV185+(1-EXP(-LN(2)/25))/(LN(2)/25)*Calculateur!AQ186*Calculateur!AS186*VLOOKUP('Données projet'!$B$10,Paramètres!$A$1:$I$89,3,0)*0.475*44/12</f>
        <v>1.9069330758818084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26.89042105661084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402.00000000000051</v>
      </c>
      <c r="BE186" s="13">
        <f>BD186*VLOOKUP('Données projet'!$B$11,Paramètres!$A$1:$I$89,3,0)*VLOOKUP('Données projet'!$B$11,Paramètres!$A$1:$I$89,5,0)</f>
        <v>313.5600000000004</v>
      </c>
      <c r="BF186" s="13">
        <f t="shared" si="167"/>
        <v>74.011805068053846</v>
      </c>
      <c r="BG186" s="20">
        <f t="shared" si="168"/>
        <v>675.0208938268612</v>
      </c>
      <c r="BH186" s="59">
        <f t="shared" si="116"/>
        <v>964.62702146697416</v>
      </c>
      <c r="BI186" s="59">
        <f ca="1">AVERAGE(OFFSET($BH$3,0,0,'Données projet'!$E$11+1,1))-AVERAGE(OFFSET($H$3,0,0,'Données projet'!$E$11+1,1))</f>
        <v>406.57577648063943</v>
      </c>
      <c r="BJ186" s="59">
        <f t="shared" si="146"/>
        <v>76.079834371563976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19.014120078274416</v>
      </c>
      <c r="BQ186" s="21">
        <f>EXP(-LN(2)/25)*BQ185+(1-EXP(-LN(2)/25))/(LN(2)/25)*Calculateur!BL186*Calculateur!BN186*VLOOKUP('Données projet'!$B$11,Paramètres!$A$1:$I$89,3,0)*0.475*44/12</f>
        <v>1.4704904919609563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20.484610570235372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402.00000000000051</v>
      </c>
      <c r="O187" s="13">
        <f>N187*VLOOKUP('Données projet'!$B$9,Paramètres!$A$1:$I$89,3,0)*VLOOKUP('Données projet'!$B$9,Paramètres!$A$1:$I$89,5,0)</f>
        <v>363.72960000000046</v>
      </c>
      <c r="P187" s="13">
        <f t="shared" si="141"/>
        <v>84.383216479569313</v>
      </c>
      <c r="Q187" s="20">
        <f t="shared" si="162"/>
        <v>780.46315536858401</v>
      </c>
      <c r="R187" s="59">
        <f t="shared" si="109"/>
        <v>1070.1339416946907</v>
      </c>
      <c r="S187" s="59">
        <f ca="1">AVERAGE(OFFSET($R$3,0,0,'Données projet'!$E$9+1,1))-AVERAGE(OFFSET($H$3,0,0,'Données projet'!$E$9+1,1))</f>
        <v>458.52035423392317</v>
      </c>
      <c r="T187" s="59">
        <f t="shared" si="142"/>
        <v>79.222215389119214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21.623867145968756</v>
      </c>
      <c r="AA187" s="21">
        <f>EXP(-LN(2)/25)*AA186+(1-EXP(-LN(2)/25))/(LN(2)/25)*Calculateur!V187*Calculateur!X187*VLOOKUP('Données projet'!$B$9,Paramètres!$A$1:$I$89,3,0)*0.475*44/12</f>
        <v>1.6591246284691177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23.282991774437875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468.00000000000017</v>
      </c>
      <c r="AJ187" s="13">
        <f>AI187*VLOOKUP('Données projet'!$B$10,Paramètres!$A$1:$I$89,3,0)*VLOOKUP('Données projet'!$B$10,Paramètres!$A$1:$I$89,5,0)</f>
        <v>408.84480000000019</v>
      </c>
      <c r="AK187" s="13">
        <f t="shared" si="164"/>
        <v>93.567523819314616</v>
      </c>
      <c r="AL187" s="20">
        <f t="shared" si="165"/>
        <v>875.0347973186399</v>
      </c>
      <c r="AM187" s="59">
        <f t="shared" si="113"/>
        <v>1164.7055836447466</v>
      </c>
      <c r="AN187" s="59">
        <f ca="1">AVERAGE(OFFSET($AM$3,0,0,'Données projet'!$E$10+1,1))-AVERAGE(OFFSET($H$3,0,0,'Données projet'!$E$10+1,1))</f>
        <v>507.48930524664888</v>
      </c>
      <c r="AO187" s="59">
        <f t="shared" si="144"/>
        <v>88.371592365533019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24.493577019849933</v>
      </c>
      <c r="AV187" s="21">
        <f>EXP(-LN(2)/25)*AV186+(1-EXP(-LN(2)/25))/(LN(2)/25)*Calculateur!AQ187*Calculateur!AS187*VLOOKUP('Données projet'!$B$10,Paramètres!$A$1:$I$89,3,0)*0.475*44/12</f>
        <v>1.8547878906405681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26.348364910490503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402.00000000000051</v>
      </c>
      <c r="BE187" s="13">
        <f>BD187*VLOOKUP('Données projet'!$B$11,Paramètres!$A$1:$I$89,3,0)*VLOOKUP('Données projet'!$B$11,Paramètres!$A$1:$I$89,5,0)</f>
        <v>313.5600000000004</v>
      </c>
      <c r="BF187" s="13">
        <f t="shared" si="167"/>
        <v>74.011805068053846</v>
      </c>
      <c r="BG187" s="20">
        <f t="shared" si="168"/>
        <v>675.0208938268612</v>
      </c>
      <c r="BH187" s="59">
        <f t="shared" si="116"/>
        <v>964.69168015296793</v>
      </c>
      <c r="BI187" s="59">
        <f ca="1">AVERAGE(OFFSET($BH$3,0,0,'Données projet'!$E$11+1,1))-AVERAGE(OFFSET($H$3,0,0,'Données projet'!$E$11+1,1))</f>
        <v>406.57577648063943</v>
      </c>
      <c r="BJ187" s="59">
        <f t="shared" si="146"/>
        <v>76.079834371563976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18.641264781007546</v>
      </c>
      <c r="BQ187" s="21">
        <f>EXP(-LN(2)/25)*BQ186+(1-EXP(-LN(2)/25))/(LN(2)/25)*Calculateur!BL187*Calculateur!BN187*VLOOKUP('Données projet'!$B$11,Paramètres!$A$1:$I$89,3,0)*0.475*44/12</f>
        <v>1.4302798521285498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20.071544633136096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402.00000000000051</v>
      </c>
      <c r="O188" s="13">
        <f>N188*VLOOKUP('Données projet'!$B$9,Paramètres!$A$1:$I$89,3,0)*VLOOKUP('Données projet'!$B$9,Paramètres!$A$1:$I$89,5,0)</f>
        <v>363.72960000000046</v>
      </c>
      <c r="P188" s="13">
        <f t="shared" si="141"/>
        <v>84.383216479569313</v>
      </c>
      <c r="Q188" s="20">
        <f t="shared" si="162"/>
        <v>780.46315536858401</v>
      </c>
      <c r="R188" s="59">
        <f t="shared" si="109"/>
        <v>1070.1974786970377</v>
      </c>
      <c r="S188" s="59">
        <f ca="1">AVERAGE(OFFSET($R$3,0,0,'Données projet'!$E$9+1,1))-AVERAGE(OFFSET($H$3,0,0,'Données projet'!$E$9+1,1))</f>
        <v>458.52035423392317</v>
      </c>
      <c r="T188" s="59">
        <f t="shared" si="142"/>
        <v>79.222215389119214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21.199836300492937</v>
      </c>
      <c r="AA188" s="21">
        <f>EXP(-LN(2)/25)*AA187+(1-EXP(-LN(2)/25))/(LN(2)/25)*Calculateur!V188*Calculateur!X188*VLOOKUP('Données projet'!$B$9,Paramètres!$A$1:$I$89,3,0)*0.475*44/12</f>
        <v>1.6137557782540575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22.813592078746993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468.00000000000017</v>
      </c>
      <c r="AJ188" s="13">
        <f>AI188*VLOOKUP('Données projet'!$B$10,Paramètres!$A$1:$I$89,3,0)*VLOOKUP('Données projet'!$B$10,Paramètres!$A$1:$I$89,5,0)</f>
        <v>408.84480000000019</v>
      </c>
      <c r="AK188" s="13">
        <f t="shared" si="164"/>
        <v>93.567523819314616</v>
      </c>
      <c r="AL188" s="20">
        <f t="shared" si="165"/>
        <v>875.0347973186399</v>
      </c>
      <c r="AM188" s="59">
        <f t="shared" si="113"/>
        <v>1164.7691206470936</v>
      </c>
      <c r="AN188" s="59">
        <f ca="1">AVERAGE(OFFSET($AM$3,0,0,'Données projet'!$E$10+1,1))-AVERAGE(OFFSET($H$3,0,0,'Données projet'!$E$10+1,1))</f>
        <v>507.48930524664888</v>
      </c>
      <c r="AO188" s="59">
        <f t="shared" si="144"/>
        <v>88.371592365533019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24.013272914097495</v>
      </c>
      <c r="AV188" s="21">
        <f>EXP(-LN(2)/25)*AV187+(1-EXP(-LN(2)/25))/(LN(2)/25)*Calculateur!AQ188*Calculateur!AS188*VLOOKUP('Données projet'!$B$10,Paramètres!$A$1:$I$89,3,0)*0.475*44/12</f>
        <v>1.8040686182319459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25.81734153232944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402.00000000000051</v>
      </c>
      <c r="BE188" s="13">
        <f>BD188*VLOOKUP('Données projet'!$B$11,Paramètres!$A$1:$I$89,3,0)*VLOOKUP('Données projet'!$B$11,Paramètres!$A$1:$I$89,5,0)</f>
        <v>313.5600000000004</v>
      </c>
      <c r="BF188" s="13">
        <f t="shared" si="167"/>
        <v>74.011805068053846</v>
      </c>
      <c r="BG188" s="20">
        <f t="shared" si="168"/>
        <v>675.0208938268612</v>
      </c>
      <c r="BH188" s="59">
        <f t="shared" si="116"/>
        <v>964.75521715531499</v>
      </c>
      <c r="BI188" s="59">
        <f ca="1">AVERAGE(OFFSET($BH$3,0,0,'Données projet'!$E$11+1,1))-AVERAGE(OFFSET($H$3,0,0,'Données projet'!$E$11+1,1))</f>
        <v>406.57577648063943</v>
      </c>
      <c r="BJ188" s="59">
        <f t="shared" si="146"/>
        <v>76.079834371563976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18.275720948700805</v>
      </c>
      <c r="BQ188" s="21">
        <f>EXP(-LN(2)/25)*BQ187+(1-EXP(-LN(2)/25))/(LN(2)/25)*Calculateur!BL188*Calculateur!BN188*VLOOKUP('Données projet'!$B$11,Paramètres!$A$1:$I$89,3,0)*0.475*44/12</f>
        <v>1.3911687743569461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19.66688972305775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402.00000000000051</v>
      </c>
      <c r="O189" s="13">
        <f>N189*VLOOKUP('Données projet'!$B$9,Paramètres!$A$1:$I$89,3,0)*VLOOKUP('Données projet'!$B$9,Paramètres!$A$1:$I$89,5,0)</f>
        <v>363.72960000000046</v>
      </c>
      <c r="P189" s="13">
        <f t="shared" si="141"/>
        <v>84.383216479569313</v>
      </c>
      <c r="Q189" s="20">
        <f t="shared" si="162"/>
        <v>780.46315536858401</v>
      </c>
      <c r="R189" s="59">
        <f t="shared" si="109"/>
        <v>1070.2599134744414</v>
      </c>
      <c r="S189" s="59">
        <f ca="1">AVERAGE(OFFSET($R$3,0,0,'Données projet'!$E$9+1,1))-AVERAGE(OFFSET($H$3,0,0,'Données projet'!$E$9+1,1))</f>
        <v>458.52035423392317</v>
      </c>
      <c r="T189" s="59">
        <f t="shared" si="142"/>
        <v>79.222215389119214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20.784120441263621</v>
      </c>
      <c r="AA189" s="21">
        <f>EXP(-LN(2)/25)*AA188+(1-EXP(-LN(2)/25))/(LN(2)/25)*Calculateur!V189*Calculateur!X189*VLOOKUP('Données projet'!$B$9,Paramètres!$A$1:$I$89,3,0)*0.475*44/12</f>
        <v>1.5696275416339722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22.353747982897595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468.00000000000017</v>
      </c>
      <c r="AJ189" s="13">
        <f>AI189*VLOOKUP('Données projet'!$B$10,Paramètres!$A$1:$I$89,3,0)*VLOOKUP('Données projet'!$B$10,Paramètres!$A$1:$I$89,5,0)</f>
        <v>408.84480000000019</v>
      </c>
      <c r="AK189" s="13">
        <f t="shared" si="164"/>
        <v>93.567523819314616</v>
      </c>
      <c r="AL189" s="20">
        <f t="shared" si="165"/>
        <v>875.0347973186399</v>
      </c>
      <c r="AM189" s="59">
        <f t="shared" si="113"/>
        <v>1164.8315554244973</v>
      </c>
      <c r="AN189" s="59">
        <f ca="1">AVERAGE(OFFSET($AM$3,0,0,'Données projet'!$E$10+1,1))-AVERAGE(OFFSET($H$3,0,0,'Données projet'!$E$10+1,1))</f>
        <v>507.48930524664888</v>
      </c>
      <c r="AO189" s="59">
        <f t="shared" si="144"/>
        <v>88.371592365533019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23.542387278902286</v>
      </c>
      <c r="AV189" s="21">
        <f>EXP(-LN(2)/25)*AV188+(1-EXP(-LN(2)/25))/(LN(2)/25)*Calculateur!AQ189*Calculateur!AS189*VLOOKUP('Données projet'!$B$10,Paramètres!$A$1:$I$89,3,0)*0.475*44/12</f>
        <v>1.7547362669945479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25.297123545896834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402.00000000000051</v>
      </c>
      <c r="BE189" s="13">
        <f>BD189*VLOOKUP('Données projet'!$B$11,Paramètres!$A$1:$I$89,3,0)*VLOOKUP('Données projet'!$B$11,Paramètres!$A$1:$I$89,5,0)</f>
        <v>313.5600000000004</v>
      </c>
      <c r="BF189" s="13">
        <f t="shared" si="167"/>
        <v>74.011805068053846</v>
      </c>
      <c r="BG189" s="20">
        <f t="shared" si="168"/>
        <v>675.0208938268612</v>
      </c>
      <c r="BH189" s="59">
        <f t="shared" si="116"/>
        <v>964.8176519327186</v>
      </c>
      <c r="BI189" s="59">
        <f ca="1">AVERAGE(OFFSET($BH$3,0,0,'Données projet'!$E$11+1,1))-AVERAGE(OFFSET($H$3,0,0,'Données projet'!$E$11+1,1))</f>
        <v>406.57577648063943</v>
      </c>
      <c r="BJ189" s="59">
        <f t="shared" si="146"/>
        <v>76.079834371563976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17.917345207985878</v>
      </c>
      <c r="BQ189" s="21">
        <f>EXP(-LN(2)/25)*BQ188+(1-EXP(-LN(2)/25))/(LN(2)/25)*Calculateur!BL189*Calculateur!BN189*VLOOKUP('Données projet'!$B$11,Paramètres!$A$1:$I$89,3,0)*0.475*44/12</f>
        <v>1.353127191063769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19.270472399049648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402.00000000000051</v>
      </c>
      <c r="O190" s="13">
        <f>N190*VLOOKUP('Données projet'!$B$9,Paramètres!$A$1:$I$89,3,0)*VLOOKUP('Données projet'!$B$9,Paramètres!$A$1:$I$89,5,0)</f>
        <v>363.72960000000046</v>
      </c>
      <c r="P190" s="13">
        <f t="shared" si="141"/>
        <v>84.383216479569313</v>
      </c>
      <c r="Q190" s="20">
        <f t="shared" si="162"/>
        <v>780.46315536858401</v>
      </c>
      <c r="R190" s="59">
        <f t="shared" si="109"/>
        <v>1070.3212651480403</v>
      </c>
      <c r="S190" s="59">
        <f ca="1">AVERAGE(OFFSET($R$3,0,0,'Données projet'!$E$9+1,1))-AVERAGE(OFFSET($H$3,0,0,'Données projet'!$E$9+1,1))</f>
        <v>458.52035423392317</v>
      </c>
      <c r="T190" s="59">
        <f t="shared" si="142"/>
        <v>79.222215389119214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20.376556516472153</v>
      </c>
      <c r="AA190" s="21">
        <f>EXP(-LN(2)/25)*AA189+(1-EXP(-LN(2)/25))/(LN(2)/25)*Calculateur!V190*Calculateur!X190*VLOOKUP('Données projet'!$B$9,Paramètres!$A$1:$I$89,3,0)*0.475*44/12</f>
        <v>1.5267059939648662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21.90326251043702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468.00000000000017</v>
      </c>
      <c r="AJ190" s="13">
        <f>AI190*VLOOKUP('Données projet'!$B$10,Paramètres!$A$1:$I$89,3,0)*VLOOKUP('Données projet'!$B$10,Paramètres!$A$1:$I$89,5,0)</f>
        <v>408.84480000000019</v>
      </c>
      <c r="AK190" s="13">
        <f t="shared" si="164"/>
        <v>93.567523819314616</v>
      </c>
      <c r="AL190" s="20">
        <f t="shared" si="165"/>
        <v>875.0347973186399</v>
      </c>
      <c r="AM190" s="59">
        <f t="shared" si="113"/>
        <v>1164.8929070980962</v>
      </c>
      <c r="AN190" s="59">
        <f ca="1">AVERAGE(OFFSET($AM$3,0,0,'Données projet'!$E$10+1,1))-AVERAGE(OFFSET($H$3,0,0,'Données projet'!$E$10+1,1))</f>
        <v>507.48930524664888</v>
      </c>
      <c r="AO190" s="59">
        <f t="shared" si="144"/>
        <v>88.371592365533019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23.080735423801375</v>
      </c>
      <c r="AV190" s="21">
        <f>EXP(-LN(2)/25)*AV189+(1-EXP(-LN(2)/25))/(LN(2)/25)*Calculateur!AQ190*Calculateur!AS190*VLOOKUP('Données projet'!$B$10,Paramètres!$A$1:$I$89,3,0)*0.475*44/12</f>
        <v>1.7067529114960123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24.787488335297386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402.00000000000051</v>
      </c>
      <c r="BE190" s="13">
        <f>BD190*VLOOKUP('Données projet'!$B$11,Paramètres!$A$1:$I$89,3,0)*VLOOKUP('Données projet'!$B$11,Paramètres!$A$1:$I$89,5,0)</f>
        <v>313.5600000000004</v>
      </c>
      <c r="BF190" s="13">
        <f t="shared" si="167"/>
        <v>74.011805068053846</v>
      </c>
      <c r="BG190" s="20">
        <f t="shared" si="168"/>
        <v>675.0208938268612</v>
      </c>
      <c r="BH190" s="59">
        <f t="shared" si="116"/>
        <v>964.87900360631761</v>
      </c>
      <c r="BI190" s="59">
        <f ca="1">AVERAGE(OFFSET($BH$3,0,0,'Données projet'!$E$11+1,1))-AVERAGE(OFFSET($H$3,0,0,'Données projet'!$E$11+1,1))</f>
        <v>406.57577648063943</v>
      </c>
      <c r="BJ190" s="59">
        <f t="shared" si="146"/>
        <v>76.079834371563976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17.565996996958752</v>
      </c>
      <c r="BQ190" s="21">
        <f>EXP(-LN(2)/25)*BQ189+(1-EXP(-LN(2)/25))/(LN(2)/25)*Calculateur!BL190*Calculateur!BN190*VLOOKUP('Données projet'!$B$11,Paramètres!$A$1:$I$89,3,0)*0.475*44/12</f>
        <v>1.3161258568662639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18.882122853825017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402.00000000000051</v>
      </c>
      <c r="O191" s="13">
        <f>N191*VLOOKUP('Données projet'!$B$9,Paramètres!$A$1:$I$89,3,0)*VLOOKUP('Données projet'!$B$9,Paramètres!$A$1:$I$89,5,0)</f>
        <v>363.72960000000046</v>
      </c>
      <c r="P191" s="13">
        <f t="shared" si="141"/>
        <v>84.383216479569313</v>
      </c>
      <c r="Q191" s="20">
        <f t="shared" si="162"/>
        <v>780.46315536858401</v>
      </c>
      <c r="R191" s="59">
        <f t="shared" si="109"/>
        <v>1070.3815525072641</v>
      </c>
      <c r="S191" s="59">
        <f ca="1">AVERAGE(OFFSET($R$3,0,0,'Données projet'!$E$9+1,1))-AVERAGE(OFFSET($H$3,0,0,'Données projet'!$E$9+1,1))</f>
        <v>458.52035423392317</v>
      </c>
      <c r="T191" s="59">
        <f t="shared" si="142"/>
        <v>79.222215389119214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19.9769846716564</v>
      </c>
      <c r="AA191" s="21">
        <f>EXP(-LN(2)/25)*AA190+(1-EXP(-LN(2)/25))/(LN(2)/25)*Calculateur!V191*Calculateur!X191*VLOOKUP('Données projet'!$B$9,Paramètres!$A$1:$I$89,3,0)*0.475*44/12</f>
        <v>1.4849581382739181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21.461942809930317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468.00000000000017</v>
      </c>
      <c r="AJ191" s="13">
        <f>AI191*VLOOKUP('Données projet'!$B$10,Paramètres!$A$1:$I$89,3,0)*VLOOKUP('Données projet'!$B$10,Paramètres!$A$1:$I$89,5,0)</f>
        <v>408.84480000000019</v>
      </c>
      <c r="AK191" s="13">
        <f t="shared" si="164"/>
        <v>93.567523819314616</v>
      </c>
      <c r="AL191" s="20">
        <f t="shared" si="165"/>
        <v>875.0347973186399</v>
      </c>
      <c r="AM191" s="59">
        <f t="shared" si="113"/>
        <v>1164.95319445732</v>
      </c>
      <c r="AN191" s="59">
        <f ca="1">AVERAGE(OFFSET($AM$3,0,0,'Données projet'!$E$10+1,1))-AVERAGE(OFFSET($H$3,0,0,'Données projet'!$E$10+1,1))</f>
        <v>507.48930524664888</v>
      </c>
      <c r="AO191" s="59">
        <f t="shared" si="144"/>
        <v>88.371592365533019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22.628136279999165</v>
      </c>
      <c r="AV191" s="21">
        <f>EXP(-LN(2)/25)*AV190+(1-EXP(-LN(2)/25))/(LN(2)/25)*Calculateur!AQ191*Calculateur!AS191*VLOOKUP('Données projet'!$B$10,Paramètres!$A$1:$I$89,3,0)*0.475*44/12</f>
        <v>1.6600816633769191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24.288217943376083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402.00000000000051</v>
      </c>
      <c r="BE191" s="13">
        <f>BD191*VLOOKUP('Données projet'!$B$11,Paramètres!$A$1:$I$89,3,0)*VLOOKUP('Données projet'!$B$11,Paramètres!$A$1:$I$89,5,0)</f>
        <v>313.5600000000004</v>
      </c>
      <c r="BF191" s="13">
        <f t="shared" si="167"/>
        <v>74.011805068053846</v>
      </c>
      <c r="BG191" s="20">
        <f t="shared" si="168"/>
        <v>675.0208938268612</v>
      </c>
      <c r="BH191" s="59">
        <f t="shared" si="116"/>
        <v>964.93929096554143</v>
      </c>
      <c r="BI191" s="59">
        <f ca="1">AVERAGE(OFFSET($BH$3,0,0,'Données projet'!$E$11+1,1))-AVERAGE(OFFSET($H$3,0,0,'Données projet'!$E$11+1,1))</f>
        <v>406.57577648063943</v>
      </c>
      <c r="BJ191" s="59">
        <f t="shared" si="146"/>
        <v>76.079834371563976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17.221538510048621</v>
      </c>
      <c r="BQ191" s="21">
        <f>EXP(-LN(2)/25)*BQ190+(1-EXP(-LN(2)/25))/(LN(2)/25)*Calculateur!BL191*Calculateur!BN191*VLOOKUP('Données projet'!$B$11,Paramètres!$A$1:$I$89,3,0)*0.475*44/12</f>
        <v>1.2801363260982053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18.501674836146826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402.00000000000051</v>
      </c>
      <c r="O192" s="13">
        <f>N192*VLOOKUP('Données projet'!$B$9,Paramètres!$A$1:$I$89,3,0)*VLOOKUP('Données projet'!$B$9,Paramètres!$A$1:$I$89,5,0)</f>
        <v>363.72960000000046</v>
      </c>
      <c r="P192" s="13">
        <f t="shared" si="141"/>
        <v>84.383216479569313</v>
      </c>
      <c r="Q192" s="20">
        <f t="shared" si="162"/>
        <v>780.46315536858401</v>
      </c>
      <c r="R192" s="59">
        <f t="shared" si="109"/>
        <v>1070.4407940155879</v>
      </c>
      <c r="S192" s="59">
        <f ca="1">AVERAGE(OFFSET($R$3,0,0,'Données projet'!$E$9+1,1))-AVERAGE(OFFSET($H$3,0,0,'Données projet'!$E$9+1,1))</f>
        <v>458.52035423392317</v>
      </c>
      <c r="T192" s="59">
        <f t="shared" si="142"/>
        <v>79.222215389119214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19.585248187002723</v>
      </c>
      <c r="AA192" s="21">
        <f>EXP(-LN(2)/25)*AA191+(1-EXP(-LN(2)/25))/(LN(2)/25)*Calculateur!V192*Calculateur!X192*VLOOKUP('Données projet'!$B$9,Paramètres!$A$1:$I$89,3,0)*0.475*44/12</f>
        <v>1.4443518798922632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21.029600066894986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468.00000000000017</v>
      </c>
      <c r="AJ192" s="13">
        <f>AI192*VLOOKUP('Données projet'!$B$10,Paramètres!$A$1:$I$89,3,0)*VLOOKUP('Données projet'!$B$10,Paramètres!$A$1:$I$89,5,0)</f>
        <v>408.84480000000019</v>
      </c>
      <c r="AK192" s="13">
        <f t="shared" si="164"/>
        <v>93.567523819314616</v>
      </c>
      <c r="AL192" s="20">
        <f t="shared" si="165"/>
        <v>875.0347973186399</v>
      </c>
      <c r="AM192" s="59">
        <f t="shared" si="113"/>
        <v>1165.0124359656438</v>
      </c>
      <c r="AN192" s="59">
        <f ca="1">AVERAGE(OFFSET($AM$3,0,0,'Données projet'!$E$10+1,1))-AVERAGE(OFFSET($H$3,0,0,'Données projet'!$E$10+1,1))</f>
        <v>507.48930524664888</v>
      </c>
      <c r="AO192" s="59">
        <f t="shared" si="144"/>
        <v>88.371592365533019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22.184412329348696</v>
      </c>
      <c r="AV192" s="21">
        <f>EXP(-LN(2)/25)*AV191+(1-EXP(-LN(2)/25))/(LN(2)/25)*Calculateur!AQ192*Calculateur!AS192*VLOOKUP('Données projet'!$B$10,Paramètres!$A$1:$I$89,3,0)*0.475*44/12</f>
        <v>1.6146866429919768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23.799098972340673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402.00000000000051</v>
      </c>
      <c r="BE192" s="13">
        <f>BD192*VLOOKUP('Données projet'!$B$11,Paramètres!$A$1:$I$89,3,0)*VLOOKUP('Données projet'!$B$11,Paramètres!$A$1:$I$89,5,0)</f>
        <v>313.5600000000004</v>
      </c>
      <c r="BF192" s="13">
        <f t="shared" si="167"/>
        <v>74.011805068053846</v>
      </c>
      <c r="BG192" s="20">
        <f t="shared" si="168"/>
        <v>675.0208938268612</v>
      </c>
      <c r="BH192" s="59">
        <f t="shared" si="116"/>
        <v>964.998532473865</v>
      </c>
      <c r="BI192" s="59">
        <f ca="1">AVERAGE(OFFSET($BH$3,0,0,'Données projet'!$E$11+1,1))-AVERAGE(OFFSET($H$3,0,0,'Données projet'!$E$11+1,1))</f>
        <v>406.57577648063943</v>
      </c>
      <c r="BJ192" s="59">
        <f t="shared" si="146"/>
        <v>76.079834371563976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16.883834643967866</v>
      </c>
      <c r="BQ192" s="21">
        <f>EXP(-LN(2)/25)*BQ191+(1-EXP(-LN(2)/25))/(LN(2)/25)*Calculateur!BL192*Calculateur!BN192*VLOOKUP('Données projet'!$B$11,Paramètres!$A$1:$I$89,3,0)*0.475*44/12</f>
        <v>1.2451309309416063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18.128965574909472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402.00000000000051</v>
      </c>
      <c r="O193" s="13">
        <f>N193*VLOOKUP('Données projet'!$B$9,Paramètres!$A$1:$I$89,3,0)*VLOOKUP('Données projet'!$B$9,Paramètres!$A$1:$I$89,5,0)</f>
        <v>363.72960000000046</v>
      </c>
      <c r="P193" s="13">
        <f t="shared" si="141"/>
        <v>84.383216479569313</v>
      </c>
      <c r="Q193" s="20">
        <f t="shared" si="162"/>
        <v>780.46315536858401</v>
      </c>
      <c r="R193" s="59">
        <f t="shared" si="109"/>
        <v>1070.4990078161863</v>
      </c>
      <c r="S193" s="59">
        <f ca="1">AVERAGE(OFFSET($R$3,0,0,'Données projet'!$E$9+1,1))-AVERAGE(OFFSET($H$3,0,0,'Données projet'!$E$9+1,1))</f>
        <v>458.52035423392317</v>
      </c>
      <c r="T193" s="59">
        <f t="shared" si="142"/>
        <v>79.222215389119214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19.201193415877441</v>
      </c>
      <c r="AA193" s="21">
        <f>EXP(-LN(2)/25)*AA192+(1-EXP(-LN(2)/25))/(LN(2)/25)*Calculateur!V193*Calculateur!X193*VLOOKUP('Données projet'!$B$9,Paramètres!$A$1:$I$89,3,0)*0.475*44/12</f>
        <v>1.4048560017814451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20.606049417658888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468.00000000000017</v>
      </c>
      <c r="AJ193" s="13">
        <f>AI193*VLOOKUP('Données projet'!$B$10,Paramètres!$A$1:$I$89,3,0)*VLOOKUP('Données projet'!$B$10,Paramètres!$A$1:$I$89,5,0)</f>
        <v>408.84480000000019</v>
      </c>
      <c r="AK193" s="13">
        <f t="shared" si="164"/>
        <v>93.567523819314616</v>
      </c>
      <c r="AL193" s="20">
        <f t="shared" si="165"/>
        <v>875.0347973186399</v>
      </c>
      <c r="AM193" s="59">
        <f t="shared" si="113"/>
        <v>1165.0706497662422</v>
      </c>
      <c r="AN193" s="59">
        <f ca="1">AVERAGE(OFFSET($AM$3,0,0,'Données projet'!$E$10+1,1))-AVERAGE(OFFSET($H$3,0,0,'Données projet'!$E$10+1,1))</f>
        <v>507.48930524664888</v>
      </c>
      <c r="AO193" s="59">
        <f t="shared" si="144"/>
        <v>88.371592365533019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21.749389534725598</v>
      </c>
      <c r="AV193" s="21">
        <f>EXP(-LN(2)/25)*AV192+(1-EXP(-LN(2)/25))/(LN(2)/25)*Calculateur!AQ193*Calculateur!AS193*VLOOKUP('Données projet'!$B$10,Paramètres!$A$1:$I$89,3,0)*0.475*44/12</f>
        <v>1.5705329518266811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23.319922486552279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402.00000000000051</v>
      </c>
      <c r="BE193" s="13">
        <f>BD193*VLOOKUP('Données projet'!$B$11,Paramètres!$A$1:$I$89,3,0)*VLOOKUP('Données projet'!$B$11,Paramètres!$A$1:$I$89,5,0)</f>
        <v>313.5600000000004</v>
      </c>
      <c r="BF193" s="13">
        <f t="shared" si="167"/>
        <v>74.011805068053846</v>
      </c>
      <c r="BG193" s="20">
        <f t="shared" si="168"/>
        <v>675.0208938268612</v>
      </c>
      <c r="BH193" s="59">
        <f t="shared" si="116"/>
        <v>965.05674627446342</v>
      </c>
      <c r="BI193" s="59">
        <f ca="1">AVERAGE(OFFSET($BH$3,0,0,'Données projet'!$E$11+1,1))-AVERAGE(OFFSET($H$3,0,0,'Données projet'!$E$11+1,1))</f>
        <v>406.57577648063943</v>
      </c>
      <c r="BJ193" s="59">
        <f t="shared" si="146"/>
        <v>76.079834371563976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16.552752944721934</v>
      </c>
      <c r="BQ193" s="21">
        <f>EXP(-LN(2)/25)*BQ192+(1-EXP(-LN(2)/25))/(LN(2)/25)*Calculateur!BL193*Calculateur!BN193*VLOOKUP('Données projet'!$B$11,Paramètres!$A$1:$I$89,3,0)*0.475*44/12</f>
        <v>1.2110827601564182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17.763835704878353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402.00000000000051</v>
      </c>
      <c r="O194" s="13">
        <f>N194*VLOOKUP('Données projet'!$B$9,Paramètres!$A$1:$I$89,3,0)*VLOOKUP('Données projet'!$B$9,Paramètres!$A$1:$I$89,5,0)</f>
        <v>363.72960000000046</v>
      </c>
      <c r="P194" s="13">
        <f t="shared" si="141"/>
        <v>84.383216479569313</v>
      </c>
      <c r="Q194" s="20">
        <f t="shared" si="162"/>
        <v>780.46315536858401</v>
      </c>
      <c r="R194" s="59">
        <f t="shared" si="109"/>
        <v>1070.5562117374909</v>
      </c>
      <c r="S194" s="59">
        <f ca="1">AVERAGE(OFFSET($R$3,0,0,'Données projet'!$E$9+1,1))-AVERAGE(OFFSET($H$3,0,0,'Données projet'!$E$9+1,1))</f>
        <v>458.52035423392317</v>
      </c>
      <c r="T194" s="59">
        <f t="shared" si="142"/>
        <v>79.222215389119214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18.824669724563645</v>
      </c>
      <c r="AA194" s="21">
        <f>EXP(-LN(2)/25)*AA193+(1-EXP(-LN(2)/25))/(LN(2)/25)*Calculateur!V194*Calculateur!X194*VLOOKUP('Données projet'!$B$9,Paramètres!$A$1:$I$89,3,0)*0.475*44/12</f>
        <v>1.3664401405345652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20.191109865098209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468.00000000000017</v>
      </c>
      <c r="AJ194" s="13">
        <f>AI194*VLOOKUP('Données projet'!$B$10,Paramètres!$A$1:$I$89,3,0)*VLOOKUP('Données projet'!$B$10,Paramètres!$A$1:$I$89,5,0)</f>
        <v>408.84480000000019</v>
      </c>
      <c r="AK194" s="13">
        <f t="shared" si="164"/>
        <v>93.567523819314616</v>
      </c>
      <c r="AL194" s="20">
        <f t="shared" si="165"/>
        <v>875.0347973186399</v>
      </c>
      <c r="AM194" s="59">
        <f t="shared" si="113"/>
        <v>1165.1278536875468</v>
      </c>
      <c r="AN194" s="59">
        <f ca="1">AVERAGE(OFFSET($AM$3,0,0,'Données projet'!$E$10+1,1))-AVERAGE(OFFSET($H$3,0,0,'Données projet'!$E$10+1,1))</f>
        <v>507.48930524664888</v>
      </c>
      <c r="AO194" s="59">
        <f t="shared" si="144"/>
        <v>88.371592365533019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21.322897271767353</v>
      </c>
      <c r="AV194" s="21">
        <f>EXP(-LN(2)/25)*AV193+(1-EXP(-LN(2)/25))/(LN(2)/25)*Calculateur!AQ194*Calculateur!AS194*VLOOKUP('Données projet'!$B$10,Paramètres!$A$1:$I$89,3,0)*0.475*44/12</f>
        <v>1.5275866456682421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22.850483917435596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402.00000000000051</v>
      </c>
      <c r="BE194" s="13">
        <f>BD194*VLOOKUP('Données projet'!$B$11,Paramètres!$A$1:$I$89,3,0)*VLOOKUP('Données projet'!$B$11,Paramètres!$A$1:$I$89,5,0)</f>
        <v>313.5600000000004</v>
      </c>
      <c r="BF194" s="13">
        <f t="shared" si="167"/>
        <v>74.011805068053846</v>
      </c>
      <c r="BG194" s="20">
        <f t="shared" si="168"/>
        <v>675.0208938268612</v>
      </c>
      <c r="BH194" s="59">
        <f t="shared" si="116"/>
        <v>965.11395019576798</v>
      </c>
      <c r="BI194" s="59">
        <f ca="1">AVERAGE(OFFSET($BH$3,0,0,'Données projet'!$E$11+1,1))-AVERAGE(OFFSET($H$3,0,0,'Données projet'!$E$11+1,1))</f>
        <v>406.57577648063943</v>
      </c>
      <c r="BJ194" s="59">
        <f t="shared" si="146"/>
        <v>76.079834371563976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16.22816355565832</v>
      </c>
      <c r="BQ194" s="21">
        <f>EXP(-LN(2)/25)*BQ193+(1-EXP(-LN(2)/25))/(LN(2)/25)*Calculateur!BL194*Calculateur!BN194*VLOOKUP('Données projet'!$B$11,Paramètres!$A$1:$I$89,3,0)*0.475*44/12</f>
        <v>1.1779656383918666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17.406129194050187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402.00000000000051</v>
      </c>
      <c r="O195" s="13">
        <f>N195*VLOOKUP('Données projet'!$B$9,Paramètres!$A$1:$I$89,3,0)*VLOOKUP('Données projet'!$B$9,Paramètres!$A$1:$I$89,5,0)</f>
        <v>363.72960000000046</v>
      </c>
      <c r="P195" s="13">
        <f t="shared" si="141"/>
        <v>84.383216479569313</v>
      </c>
      <c r="Q195" s="20">
        <f t="shared" si="162"/>
        <v>780.46315536858401</v>
      </c>
      <c r="R195" s="59">
        <f t="shared" ref="R195:R203" si="191">Q195+(I195+J195)*44/12</f>
        <v>1070.6124232986497</v>
      </c>
      <c r="S195" s="59">
        <f ca="1">AVERAGE(OFFSET($R$3,0,0,'Données projet'!$E$9+1,1))-AVERAGE(OFFSET($H$3,0,0,'Données projet'!$E$9+1,1))</f>
        <v>458.52035423392317</v>
      </c>
      <c r="T195" s="59">
        <f t="shared" si="142"/>
        <v>79.222215389119214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18.455529433179738</v>
      </c>
      <c r="AA195" s="21">
        <f>EXP(-LN(2)/25)*AA194+(1-EXP(-LN(2)/25))/(LN(2)/25)*Calculateur!V195*Calculateur!X195*VLOOKUP('Données projet'!$B$9,Paramètres!$A$1:$I$89,3,0)*0.475*44/12</f>
        <v>1.3290747630336837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19.784604196213422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468.00000000000017</v>
      </c>
      <c r="AJ195" s="13">
        <f>AI195*VLOOKUP('Données projet'!$B$10,Paramètres!$A$1:$I$89,3,0)*VLOOKUP('Données projet'!$B$10,Paramètres!$A$1:$I$89,5,0)</f>
        <v>408.84480000000019</v>
      </c>
      <c r="AK195" s="13">
        <f t="shared" si="164"/>
        <v>93.567523819314616</v>
      </c>
      <c r="AL195" s="20">
        <f t="shared" si="165"/>
        <v>875.0347973186399</v>
      </c>
      <c r="AM195" s="59">
        <f t="shared" si="113"/>
        <v>1165.1840652487056</v>
      </c>
      <c r="AN195" s="59">
        <f ca="1">AVERAGE(OFFSET($AM$3,0,0,'Données projet'!$E$10+1,1))-AVERAGE(OFFSET($H$3,0,0,'Données projet'!$E$10+1,1))</f>
        <v>507.48930524664888</v>
      </c>
      <c r="AO195" s="59">
        <f t="shared" si="144"/>
        <v>88.371592365533019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20.904768261951126</v>
      </c>
      <c r="AV195" s="21">
        <f>EXP(-LN(2)/25)*AV194+(1-EXP(-LN(2)/25))/(LN(2)/25)*Calculateur!AQ195*Calculateur!AS195*VLOOKUP('Données projet'!$B$10,Paramètres!$A$1:$I$89,3,0)*0.475*44/12</f>
        <v>1.4858147085101536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22.390582970461281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402.00000000000051</v>
      </c>
      <c r="BE195" s="13">
        <f>BD195*VLOOKUP('Données projet'!$B$11,Paramètres!$A$1:$I$89,3,0)*VLOOKUP('Données projet'!$B$11,Paramètres!$A$1:$I$89,5,0)</f>
        <v>313.5600000000004</v>
      </c>
      <c r="BF195" s="13">
        <f t="shared" si="167"/>
        <v>74.011805068053846</v>
      </c>
      <c r="BG195" s="20">
        <f t="shared" si="168"/>
        <v>675.0208938268612</v>
      </c>
      <c r="BH195" s="59">
        <f t="shared" si="116"/>
        <v>965.17016175692686</v>
      </c>
      <c r="BI195" s="59">
        <f ca="1">AVERAGE(OFFSET($BH$3,0,0,'Données projet'!$E$11+1,1))-AVERAGE(OFFSET($H$3,0,0,'Données projet'!$E$11+1,1))</f>
        <v>406.57577648063943</v>
      </c>
      <c r="BJ195" s="59">
        <f t="shared" si="146"/>
        <v>76.079834371563976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15.909939166534263</v>
      </c>
      <c r="BQ195" s="21">
        <f>EXP(-LN(2)/25)*BQ194+(1-EXP(-LN(2)/25))/(LN(2)/25)*Calculateur!BL195*Calculateur!BN195*VLOOKUP('Données projet'!$B$11,Paramètres!$A$1:$I$89,3,0)*0.475*44/12</f>
        <v>1.1457541060635204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17.055693272597782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402.00000000000051</v>
      </c>
      <c r="O196" s="13">
        <f>N196*VLOOKUP('Données projet'!$B$9,Paramètres!$A$1:$I$89,3,0)*VLOOKUP('Données projet'!$B$9,Paramètres!$A$1:$I$89,5,0)</f>
        <v>363.72960000000046</v>
      </c>
      <c r="P196" s="13">
        <f t="shared" si="141"/>
        <v>84.383216479569313</v>
      </c>
      <c r="Q196" s="20">
        <f t="shared" si="162"/>
        <v>780.46315536858401</v>
      </c>
      <c r="R196" s="59">
        <f t="shared" si="191"/>
        <v>1070.6676597148926</v>
      </c>
      <c r="S196" s="59">
        <f ca="1">AVERAGE(OFFSET($R$3,0,0,'Données projet'!$E$9+1,1))-AVERAGE(OFFSET($H$3,0,0,'Données projet'!$E$9+1,1))</f>
        <v>458.52035423392317</v>
      </c>
      <c r="T196" s="59">
        <f t="shared" si="142"/>
        <v>79.222215389119214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18.093627757756526</v>
      </c>
      <c r="AA196" s="21">
        <f>EXP(-LN(2)/25)*AA195+(1-EXP(-LN(2)/25))/(LN(2)/25)*Calculateur!V196*Calculateur!X196*VLOOKUP('Données projet'!$B$9,Paramètres!$A$1:$I$89,3,0)*0.475*44/12</f>
        <v>1.2927311437455233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19.386358901502049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468.00000000000017</v>
      </c>
      <c r="AJ196" s="13">
        <f>AI196*VLOOKUP('Données projet'!$B$10,Paramètres!$A$1:$I$89,3,0)*VLOOKUP('Données projet'!$B$10,Paramètres!$A$1:$I$89,5,0)</f>
        <v>408.84480000000019</v>
      </c>
      <c r="AK196" s="13">
        <f t="shared" si="164"/>
        <v>93.567523819314616</v>
      </c>
      <c r="AL196" s="20">
        <f t="shared" si="165"/>
        <v>875.0347973186399</v>
      </c>
      <c r="AM196" s="59">
        <f t="shared" ref="AM196:AM203" si="193">AL196+(AD196+AE196)*44/12</f>
        <v>1165.2393016649485</v>
      </c>
      <c r="AN196" s="59">
        <f ca="1">AVERAGE(OFFSET($AM$3,0,0,'Données projet'!$E$10+1,1))-AVERAGE(OFFSET($H$3,0,0,'Données projet'!$E$10+1,1))</f>
        <v>507.48930524664888</v>
      </c>
      <c r="AO196" s="59">
        <f t="shared" si="144"/>
        <v>88.371592365533019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20.494838506983882</v>
      </c>
      <c r="AV196" s="21">
        <f>EXP(-LN(2)/25)*AV195+(1-EXP(-LN(2)/25))/(LN(2)/25)*Calculateur!AQ196*Calculateur!AS196*VLOOKUP('Données projet'!$B$10,Paramètres!$A$1:$I$89,3,0)*0.475*44/12</f>
        <v>1.4451850271703439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21.940023534154225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402.00000000000051</v>
      </c>
      <c r="BE196" s="13">
        <f>BD196*VLOOKUP('Données projet'!$B$11,Paramètres!$A$1:$I$89,3,0)*VLOOKUP('Données projet'!$B$11,Paramètres!$A$1:$I$89,5,0)</f>
        <v>313.5600000000004</v>
      </c>
      <c r="BF196" s="13">
        <f t="shared" si="167"/>
        <v>74.011805068053846</v>
      </c>
      <c r="BG196" s="20">
        <f t="shared" si="168"/>
        <v>675.0208938268612</v>
      </c>
      <c r="BH196" s="59">
        <f t="shared" ref="BH196:BH203" si="194">BG196+(AY196+AZ196)*44/12</f>
        <v>965.22539817316965</v>
      </c>
      <c r="BI196" s="59">
        <f ca="1">AVERAGE(OFFSET($BH$3,0,0,'Données projet'!$E$11+1,1))-AVERAGE(OFFSET($H$3,0,0,'Données projet'!$E$11+1,1))</f>
        <v>406.57577648063943</v>
      </c>
      <c r="BJ196" s="59">
        <f t="shared" si="146"/>
        <v>76.079834371563976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15.597954963583216</v>
      </c>
      <c r="BQ196" s="21">
        <f>EXP(-LN(2)/25)*BQ195+(1-EXP(-LN(2)/25))/(LN(2)/25)*Calculateur!BL196*Calculateur!BN196*VLOOKUP('Données projet'!$B$11,Paramètres!$A$1:$I$89,3,0)*0.475*44/12</f>
        <v>1.1144233997806237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16.71237836336384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402.00000000000051</v>
      </c>
      <c r="O197" s="13">
        <f>N197*VLOOKUP('Données projet'!$B$9,Paramètres!$A$1:$I$89,3,0)*VLOOKUP('Données projet'!$B$9,Paramètres!$A$1:$I$89,5,0)</f>
        <v>363.72960000000046</v>
      </c>
      <c r="P197" s="13">
        <f t="shared" ref="P197:P203" si="203">EXP(-1.0587+0.8836*LN(O197)+0.284)</f>
        <v>84.383216479569313</v>
      </c>
      <c r="Q197" s="20">
        <f t="shared" si="162"/>
        <v>780.46315536858401</v>
      </c>
      <c r="R197" s="59">
        <f t="shared" si="191"/>
        <v>1070.7219379028038</v>
      </c>
      <c r="S197" s="59">
        <f ca="1">AVERAGE(OFFSET($R$3,0,0,'Données projet'!$E$9+1,1))-AVERAGE(OFFSET($H$3,0,0,'Données projet'!$E$9+1,1))</f>
        <v>458.52035423392317</v>
      </c>
      <c r="T197" s="59">
        <f t="shared" ref="T197:T203" si="204">$T$3</f>
        <v>79.222215389119214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17.738822753450137</v>
      </c>
      <c r="AA197" s="21">
        <f>EXP(-LN(2)/25)*AA196+(1-EXP(-LN(2)/25))/(LN(2)/25)*Calculateur!V197*Calculateur!X197*VLOOKUP('Données projet'!$B$9,Paramètres!$A$1:$I$89,3,0)*0.475*44/12</f>
        <v>1.2573813426380258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18.996204096088164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468.00000000000017</v>
      </c>
      <c r="AJ197" s="13">
        <f>AI197*VLOOKUP('Données projet'!$B$10,Paramètres!$A$1:$I$89,3,0)*VLOOKUP('Données projet'!$B$10,Paramètres!$A$1:$I$89,5,0)</f>
        <v>408.84480000000019</v>
      </c>
      <c r="AK197" s="13">
        <f t="shared" si="164"/>
        <v>93.567523819314616</v>
      </c>
      <c r="AL197" s="20">
        <f t="shared" si="165"/>
        <v>875.0347973186399</v>
      </c>
      <c r="AM197" s="59">
        <f t="shared" si="193"/>
        <v>1165.2935798528597</v>
      </c>
      <c r="AN197" s="59">
        <f ca="1">AVERAGE(OFFSET($AM$3,0,0,'Données projet'!$E$10+1,1))-AVERAGE(OFFSET($H$3,0,0,'Données projet'!$E$10+1,1))</f>
        <v>507.48930524664888</v>
      </c>
      <c r="AO197" s="59">
        <f t="shared" ref="AO197:AO203" si="205">$AO$3</f>
        <v>88.371592365533019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20.092947224479083</v>
      </c>
      <c r="AV197" s="21">
        <f>EXP(-LN(2)/25)*AV196+(1-EXP(-LN(2)/25))/(LN(2)/25)*Calculateur!AQ197*Calculateur!AS197*VLOOKUP('Données projet'!$B$10,Paramètres!$A$1:$I$89,3,0)*0.475*44/12</f>
        <v>1.4056663666033933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21.498613591082478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402.00000000000051</v>
      </c>
      <c r="BE197" s="13">
        <f>BD197*VLOOKUP('Données projet'!$B$11,Paramètres!$A$1:$I$89,3,0)*VLOOKUP('Données projet'!$B$11,Paramètres!$A$1:$I$89,5,0)</f>
        <v>313.5600000000004</v>
      </c>
      <c r="BF197" s="13">
        <f t="shared" si="167"/>
        <v>74.011805068053846</v>
      </c>
      <c r="BG197" s="20">
        <f t="shared" si="168"/>
        <v>675.0208938268612</v>
      </c>
      <c r="BH197" s="59">
        <f t="shared" si="194"/>
        <v>965.27967636108087</v>
      </c>
      <c r="BI197" s="59">
        <f ca="1">AVERAGE(OFFSET($BH$3,0,0,'Données projet'!$E$11+1,1))-AVERAGE(OFFSET($H$3,0,0,'Données projet'!$E$11+1,1))</f>
        <v>406.57577648063943</v>
      </c>
      <c r="BJ197" s="59">
        <f t="shared" ref="BJ197:BJ203" si="206">$BJ$3</f>
        <v>76.079834371563976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15.292088580560467</v>
      </c>
      <c r="BQ197" s="21">
        <f>EXP(-LN(2)/25)*BQ196+(1-EXP(-LN(2)/25))/(LN(2)/25)*Calculateur!BL197*Calculateur!BN197*VLOOKUP('Données projet'!$B$11,Paramètres!$A$1:$I$89,3,0)*0.475*44/12</f>
        <v>1.083949433308643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16.37603801386911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402.00000000000051</v>
      </c>
      <c r="O198" s="13">
        <f>N198*VLOOKUP('Données projet'!$B$9,Paramètres!$A$1:$I$89,3,0)*VLOOKUP('Données projet'!$B$9,Paramètres!$A$1:$I$89,5,0)</f>
        <v>363.72960000000046</v>
      </c>
      <c r="P198" s="13">
        <f t="shared" si="203"/>
        <v>84.383216479569313</v>
      </c>
      <c r="Q198" s="20">
        <f t="shared" si="162"/>
        <v>780.46315536858401</v>
      </c>
      <c r="R198" s="59">
        <f t="shared" si="191"/>
        <v>1070.7752744855025</v>
      </c>
      <c r="S198" s="59">
        <f ca="1">AVERAGE(OFFSET($R$3,0,0,'Données projet'!$E$9+1,1))-AVERAGE(OFFSET($H$3,0,0,'Données projet'!$E$9+1,1))</f>
        <v>458.52035423392317</v>
      </c>
      <c r="T198" s="59">
        <f t="shared" si="204"/>
        <v>79.222215389119214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17.390975258868512</v>
      </c>
      <c r="AA198" s="21">
        <f>EXP(-LN(2)/25)*AA197+(1-EXP(-LN(2)/25))/(LN(2)/25)*Calculateur!V198*Calculateur!X198*VLOOKUP('Données projet'!$B$9,Paramètres!$A$1:$I$89,3,0)*0.475*44/12</f>
        <v>1.222998183700778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18.613973442569289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468.00000000000017</v>
      </c>
      <c r="AJ198" s="13">
        <f>AI198*VLOOKUP('Données projet'!$B$10,Paramètres!$A$1:$I$89,3,0)*VLOOKUP('Données projet'!$B$10,Paramètres!$A$1:$I$89,5,0)</f>
        <v>408.84480000000019</v>
      </c>
      <c r="AK198" s="13">
        <f t="shared" si="164"/>
        <v>93.567523819314616</v>
      </c>
      <c r="AL198" s="20">
        <f t="shared" si="165"/>
        <v>875.0347973186399</v>
      </c>
      <c r="AM198" s="59">
        <f t="shared" si="193"/>
        <v>1165.3469164355583</v>
      </c>
      <c r="AN198" s="59">
        <f ca="1">AVERAGE(OFFSET($AM$3,0,0,'Données projet'!$E$10+1,1))-AVERAGE(OFFSET($H$3,0,0,'Données projet'!$E$10+1,1))</f>
        <v>507.48930524664888</v>
      </c>
      <c r="AO198" s="59">
        <f t="shared" si="205"/>
        <v>88.371592365533019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19.698936784894727</v>
      </c>
      <c r="AV198" s="21">
        <f>EXP(-LN(2)/25)*AV197+(1-EXP(-LN(2)/25))/(LN(2)/25)*Calculateur!AQ198*Calculateur!AS198*VLOOKUP('Données projet'!$B$10,Paramètres!$A$1:$I$89,3,0)*0.475*44/12</f>
        <v>1.367228345887842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21.066165130782569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402.00000000000051</v>
      </c>
      <c r="BE198" s="13">
        <f>BD198*VLOOKUP('Données projet'!$B$11,Paramètres!$A$1:$I$89,3,0)*VLOOKUP('Données projet'!$B$11,Paramètres!$A$1:$I$89,5,0)</f>
        <v>313.5600000000004</v>
      </c>
      <c r="BF198" s="13">
        <f t="shared" si="167"/>
        <v>74.011805068053846</v>
      </c>
      <c r="BG198" s="20">
        <f t="shared" si="168"/>
        <v>675.0208938268612</v>
      </c>
      <c r="BH198" s="59">
        <f t="shared" si="194"/>
        <v>965.33301294377975</v>
      </c>
      <c r="BI198" s="59">
        <f ca="1">AVERAGE(OFFSET($BH$3,0,0,'Données projet'!$E$11+1,1))-AVERAGE(OFFSET($H$3,0,0,'Données projet'!$E$11+1,1))</f>
        <v>406.57577648063943</v>
      </c>
      <c r="BJ198" s="59">
        <f t="shared" si="206"/>
        <v>76.079834371563976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14.99222005074872</v>
      </c>
      <c r="BQ198" s="21">
        <f>EXP(-LN(2)/25)*BQ197+(1-EXP(-LN(2)/25))/(LN(2)/25)*Calculateur!BL198*Calculateur!BN198*VLOOKUP('Données projet'!$B$11,Paramètres!$A$1:$I$89,3,0)*0.475*44/12</f>
        <v>1.0543087790523948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16.046528829801115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402.00000000000051</v>
      </c>
      <c r="O199" s="13">
        <f>N199*VLOOKUP('Données projet'!$B$9,Paramètres!$A$1:$I$89,3,0)*VLOOKUP('Données projet'!$B$9,Paramètres!$A$1:$I$89,5,0)</f>
        <v>363.72960000000046</v>
      </c>
      <c r="P199" s="13">
        <f t="shared" si="203"/>
        <v>84.383216479569313</v>
      </c>
      <c r="Q199" s="20">
        <f t="shared" si="162"/>
        <v>780.46315536858401</v>
      </c>
      <c r="R199" s="59">
        <f t="shared" si="191"/>
        <v>1070.8276857977341</v>
      </c>
      <c r="S199" s="59">
        <f ca="1">AVERAGE(OFFSET($R$3,0,0,'Données projet'!$E$9+1,1))-AVERAGE(OFFSET($H$3,0,0,'Données projet'!$E$9+1,1))</f>
        <v>458.52035423392317</v>
      </c>
      <c r="T199" s="59">
        <f t="shared" si="204"/>
        <v>79.222215389119214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17.049948841489609</v>
      </c>
      <c r="AA199" s="21">
        <f>EXP(-LN(2)/25)*AA198+(1-EXP(-LN(2)/25))/(LN(2)/25)*Calculateur!V199*Calculateur!X199*VLOOKUP('Données projet'!$B$9,Paramètres!$A$1:$I$89,3,0)*0.475*44/12</f>
        <v>1.1895552340528008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18.23950407554241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468.00000000000017</v>
      </c>
      <c r="AJ199" s="13">
        <f>AI199*VLOOKUP('Données projet'!$B$10,Paramètres!$A$1:$I$89,3,0)*VLOOKUP('Données projet'!$B$10,Paramètres!$A$1:$I$89,5,0)</f>
        <v>408.84480000000019</v>
      </c>
      <c r="AK199" s="13">
        <f t="shared" si="164"/>
        <v>93.567523819314616</v>
      </c>
      <c r="AL199" s="20">
        <f t="shared" si="165"/>
        <v>875.0347973186399</v>
      </c>
      <c r="AM199" s="59">
        <f t="shared" si="193"/>
        <v>1165.39932774779</v>
      </c>
      <c r="AN199" s="59">
        <f ca="1">AVERAGE(OFFSET($AM$3,0,0,'Données projet'!$E$10+1,1))-AVERAGE(OFFSET($H$3,0,0,'Données projet'!$E$10+1,1))</f>
        <v>507.48930524664888</v>
      </c>
      <c r="AO199" s="59">
        <f t="shared" si="205"/>
        <v>88.371592365533019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19.312652649707982</v>
      </c>
      <c r="AV199" s="21">
        <f>EXP(-LN(2)/25)*AV198+(1-EXP(-LN(2)/25))/(LN(2)/25)*Calculateur!AQ199*Calculateur!AS199*VLOOKUP('Données projet'!$B$10,Paramètres!$A$1:$I$89,3,0)*0.475*44/12</f>
        <v>1.3298414148701252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20.642494064578106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402.00000000000051</v>
      </c>
      <c r="BE199" s="13">
        <f>BD199*VLOOKUP('Données projet'!$B$11,Paramètres!$A$1:$I$89,3,0)*VLOOKUP('Données projet'!$B$11,Paramètres!$A$1:$I$89,5,0)</f>
        <v>313.5600000000004</v>
      </c>
      <c r="BF199" s="13">
        <f t="shared" si="167"/>
        <v>74.011805068053846</v>
      </c>
      <c r="BG199" s="20">
        <f t="shared" si="168"/>
        <v>675.0208938268612</v>
      </c>
      <c r="BH199" s="59">
        <f t="shared" si="194"/>
        <v>965.38542425601145</v>
      </c>
      <c r="BI199" s="59">
        <f ca="1">AVERAGE(OFFSET($BH$3,0,0,'Données projet'!$E$11+1,1))-AVERAGE(OFFSET($H$3,0,0,'Données projet'!$E$11+1,1))</f>
        <v>406.57577648063943</v>
      </c>
      <c r="BJ199" s="59">
        <f t="shared" si="206"/>
        <v>76.079834371563976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14.698231759904839</v>
      </c>
      <c r="BQ199" s="21">
        <f>EXP(-LN(2)/25)*BQ198+(1-EXP(-LN(2)/25))/(LN(2)/25)*Calculateur!BL199*Calculateur!BN199*VLOOKUP('Données projet'!$B$11,Paramètres!$A$1:$I$89,3,0)*0.475*44/12</f>
        <v>1.025478650045518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15.723710409950357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402.00000000000051</v>
      </c>
      <c r="O200" s="13">
        <f>N200*VLOOKUP('Données projet'!$B$9,Paramètres!$A$1:$I$89,3,0)*VLOOKUP('Données projet'!$B$9,Paramètres!$A$1:$I$89,5,0)</f>
        <v>363.72960000000046</v>
      </c>
      <c r="P200" s="13">
        <f t="shared" si="203"/>
        <v>84.383216479569313</v>
      </c>
      <c r="Q200" s="20">
        <f t="shared" si="162"/>
        <v>780.46315536858401</v>
      </c>
      <c r="R200" s="59">
        <f t="shared" si="191"/>
        <v>1070.8791878908728</v>
      </c>
      <c r="S200" s="59">
        <f ca="1">AVERAGE(OFFSET($R$3,0,0,'Données projet'!$E$9+1,1))-AVERAGE(OFFSET($H$3,0,0,'Données projet'!$E$9+1,1))</f>
        <v>458.52035423392317</v>
      </c>
      <c r="T200" s="59">
        <f t="shared" si="204"/>
        <v>79.222215389119214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16.715609744149933</v>
      </c>
      <c r="AA200" s="21">
        <f>EXP(-LN(2)/25)*AA199+(1-EXP(-LN(2)/25))/(LN(2)/25)*Calculateur!V200*Calculateur!X200*VLOOKUP('Données projet'!$B$9,Paramètres!$A$1:$I$89,3,0)*0.475*44/12</f>
        <v>1.1570267836216359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17.872636527771569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468.00000000000017</v>
      </c>
      <c r="AJ200" s="13">
        <f>AI200*VLOOKUP('Données projet'!$B$10,Paramètres!$A$1:$I$89,3,0)*VLOOKUP('Données projet'!$B$10,Paramètres!$A$1:$I$89,5,0)</f>
        <v>408.84480000000019</v>
      </c>
      <c r="AK200" s="13">
        <f t="shared" si="164"/>
        <v>93.567523819314616</v>
      </c>
      <c r="AL200" s="20">
        <f t="shared" si="165"/>
        <v>875.0347973186399</v>
      </c>
      <c r="AM200" s="59">
        <f t="shared" si="193"/>
        <v>1165.4508298409287</v>
      </c>
      <c r="AN200" s="59">
        <f ca="1">AVERAGE(OFFSET($AM$3,0,0,'Données projet'!$E$10+1,1))-AVERAGE(OFFSET($H$3,0,0,'Données projet'!$E$10+1,1))</f>
        <v>507.48930524664888</v>
      </c>
      <c r="AO200" s="59">
        <f t="shared" si="205"/>
        <v>88.371592365533019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18.933943310802189</v>
      </c>
      <c r="AV200" s="21">
        <f>EXP(-LN(2)/25)*AV199+(1-EXP(-LN(2)/25))/(LN(2)/25)*Calculateur!AQ200*Calculateur!AS200*VLOOKUP('Données projet'!$B$10,Paramètres!$A$1:$I$89,3,0)*0.475*44/12</f>
        <v>1.293476831447181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20.227420142249368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402.00000000000051</v>
      </c>
      <c r="BE200" s="13">
        <f>BD200*VLOOKUP('Données projet'!$B$11,Paramètres!$A$1:$I$89,3,0)*VLOOKUP('Données projet'!$B$11,Paramètres!$A$1:$I$89,5,0)</f>
        <v>313.5600000000004</v>
      </c>
      <c r="BF200" s="13">
        <f t="shared" si="167"/>
        <v>74.011805068053846</v>
      </c>
      <c r="BG200" s="20">
        <f t="shared" si="168"/>
        <v>675.0208938268612</v>
      </c>
      <c r="BH200" s="59">
        <f t="shared" si="194"/>
        <v>965.43692634914999</v>
      </c>
      <c r="BI200" s="59">
        <f ca="1">AVERAGE(OFFSET($BH$3,0,0,'Données projet'!$E$11+1,1))-AVERAGE(OFFSET($H$3,0,0,'Données projet'!$E$11+1,1))</f>
        <v>406.57577648063943</v>
      </c>
      <c r="BJ200" s="59">
        <f t="shared" si="206"/>
        <v>76.079834371563976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14.410008400129255</v>
      </c>
      <c r="BQ200" s="21">
        <f>EXP(-LN(2)/25)*BQ199+(1-EXP(-LN(2)/25))/(LN(2)/25)*Calculateur!BL200*Calculateur!BN200*VLOOKUP('Données projet'!$B$11,Paramètres!$A$1:$I$89,3,0)*0.475*44/12</f>
        <v>0.99743688243244488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15.407445282561699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402.00000000000051</v>
      </c>
      <c r="O201" s="13">
        <f>N201*VLOOKUP('Données projet'!$B$9,Paramètres!$A$1:$I$89,3,0)*VLOOKUP('Données projet'!$B$9,Paramètres!$A$1:$I$89,5,0)</f>
        <v>363.72960000000046</v>
      </c>
      <c r="P201" s="13">
        <f t="shared" si="203"/>
        <v>84.383216479569313</v>
      </c>
      <c r="Q201" s="20">
        <f t="shared" si="162"/>
        <v>780.46315536858401</v>
      </c>
      <c r="R201" s="59">
        <f t="shared" si="191"/>
        <v>1070.9297965378369</v>
      </c>
      <c r="S201" s="59">
        <f ca="1">AVERAGE(OFFSET($R$3,0,0,'Données projet'!$E$9+1,1))-AVERAGE(OFFSET($H$3,0,0,'Données projet'!$E$9+1,1))</f>
        <v>458.52035423392317</v>
      </c>
      <c r="T201" s="59">
        <f t="shared" si="204"/>
        <v>79.222215389119214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16.387826832582373</v>
      </c>
      <c r="AA201" s="21">
        <f>EXP(-LN(2)/25)*AA200+(1-EXP(-LN(2)/25))/(LN(2)/25)*Calculateur!V201*Calculateur!X201*VLOOKUP('Données projet'!$B$9,Paramètres!$A$1:$I$89,3,0)*0.475*44/12</f>
        <v>1.1253878253781082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17.513214657960482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468.00000000000017</v>
      </c>
      <c r="AJ201" s="13">
        <f>AI201*VLOOKUP('Données projet'!$B$10,Paramètres!$A$1:$I$89,3,0)*VLOOKUP('Données projet'!$B$10,Paramètres!$A$1:$I$89,5,0)</f>
        <v>408.84480000000019</v>
      </c>
      <c r="AK201" s="13">
        <f t="shared" si="164"/>
        <v>93.567523819314616</v>
      </c>
      <c r="AL201" s="20">
        <f t="shared" si="165"/>
        <v>875.0347973186399</v>
      </c>
      <c r="AM201" s="59">
        <f t="shared" si="193"/>
        <v>1165.5014384878928</v>
      </c>
      <c r="AN201" s="59">
        <f ca="1">AVERAGE(OFFSET($AM$3,0,0,'Données projet'!$E$10+1,1))-AVERAGE(OFFSET($H$3,0,0,'Données projet'!$E$10+1,1))</f>
        <v>507.48930524664888</v>
      </c>
      <c r="AO201" s="59">
        <f t="shared" si="205"/>
        <v>88.371592365533019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18.56266023104245</v>
      </c>
      <c r="AV201" s="21">
        <f>EXP(-LN(2)/25)*AV200+(1-EXP(-LN(2)/25))/(LN(2)/25)*Calculateur!AQ201*Calculateur!AS201*VLOOKUP('Données projet'!$B$10,Paramètres!$A$1:$I$89,3,0)*0.475*44/12</f>
        <v>1.2581066394702676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19.820766870512717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402.00000000000051</v>
      </c>
      <c r="BE201" s="13">
        <f>BD201*VLOOKUP('Données projet'!$B$11,Paramètres!$A$1:$I$89,3,0)*VLOOKUP('Données projet'!$B$11,Paramètres!$A$1:$I$89,5,0)</f>
        <v>313.5600000000004</v>
      </c>
      <c r="BF201" s="13">
        <f t="shared" si="167"/>
        <v>74.011805068053846</v>
      </c>
      <c r="BG201" s="20">
        <f t="shared" si="168"/>
        <v>675.0208938268612</v>
      </c>
      <c r="BH201" s="59">
        <f t="shared" si="194"/>
        <v>965.48753499611416</v>
      </c>
      <c r="BI201" s="59">
        <f ca="1">AVERAGE(OFFSET($BH$3,0,0,'Données projet'!$E$11+1,1))-AVERAGE(OFFSET($H$3,0,0,'Données projet'!$E$11+1,1))</f>
        <v>406.57577648063943</v>
      </c>
      <c r="BJ201" s="59">
        <f t="shared" si="206"/>
        <v>76.079834371563976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14.12743692463998</v>
      </c>
      <c r="BQ201" s="21">
        <f>EXP(-LN(2)/25)*BQ200+(1-EXP(-LN(2)/25))/(LN(2)/25)*Calculateur!BL201*Calculateur!BN201*VLOOKUP('Données projet'!$B$11,Paramètres!$A$1:$I$89,3,0)*0.475*44/12</f>
        <v>0.97016191842940369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15.097598843069385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402.00000000000051</v>
      </c>
      <c r="O202" s="13">
        <f>N202*VLOOKUP('Données projet'!$B$9,Paramètres!$A$1:$I$89,3,0)*VLOOKUP('Données projet'!$B$9,Paramètres!$A$1:$I$89,5,0)</f>
        <v>363.72960000000046</v>
      </c>
      <c r="P202" s="13">
        <f t="shared" si="203"/>
        <v>84.383216479569313</v>
      </c>
      <c r="Q202" s="20">
        <f t="shared" si="162"/>
        <v>780.46315536858401</v>
      </c>
      <c r="R202" s="59">
        <f t="shared" si="191"/>
        <v>1070.9795272379201</v>
      </c>
      <c r="S202" s="59">
        <f ca="1">AVERAGE(OFFSET($R$3,0,0,'Données projet'!$E$9+1,1))-AVERAGE(OFFSET($H$3,0,0,'Données projet'!$E$9+1,1))</f>
        <v>458.52035423392317</v>
      </c>
      <c r="T202" s="59">
        <f t="shared" si="204"/>
        <v>79.222215389119214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16.066471543982818</v>
      </c>
      <c r="AA202" s="21">
        <f>EXP(-LN(2)/25)*AA201+(1-EXP(-LN(2)/25))/(LN(2)/25)*Calculateur!V202*Calculateur!X202*VLOOKUP('Données projet'!$B$9,Paramètres!$A$1:$I$89,3,0)*0.475*44/12</f>
        <v>1.0946140361115702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17.161085580094387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468.00000000000017</v>
      </c>
      <c r="AJ202" s="13">
        <f>AI202*VLOOKUP('Données projet'!$B$10,Paramètres!$A$1:$I$89,3,0)*VLOOKUP('Données projet'!$B$10,Paramètres!$A$1:$I$89,5,0)</f>
        <v>408.84480000000019</v>
      </c>
      <c r="AK202" s="13">
        <f t="shared" si="164"/>
        <v>93.567523819314616</v>
      </c>
      <c r="AL202" s="20">
        <f t="shared" si="165"/>
        <v>875.0347973186399</v>
      </c>
      <c r="AM202" s="59">
        <f t="shared" si="193"/>
        <v>1165.551169187976</v>
      </c>
      <c r="AN202" s="59">
        <f ca="1">AVERAGE(OFFSET($AM$3,0,0,'Données projet'!$E$10+1,1))-AVERAGE(OFFSET($H$3,0,0,'Données projet'!$E$10+1,1))</f>
        <v>507.48930524664888</v>
      </c>
      <c r="AO202" s="59">
        <f t="shared" si="205"/>
        <v>88.371592365533019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18.198657786016483</v>
      </c>
      <c r="AV202" s="21">
        <f>EXP(-LN(2)/25)*AV201+(1-EXP(-LN(2)/25))/(LN(2)/25)*Calculateur!AQ202*Calculateur!AS202*VLOOKUP('Données projet'!$B$10,Paramètres!$A$1:$I$89,3,0)*0.475*44/12</f>
        <v>1.2237036472530003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19.422361433269483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402.00000000000051</v>
      </c>
      <c r="BE202" s="13">
        <f>BD202*VLOOKUP('Données projet'!$B$11,Paramètres!$A$1:$I$89,3,0)*VLOOKUP('Données projet'!$B$11,Paramètres!$A$1:$I$89,5,0)</f>
        <v>313.5600000000004</v>
      </c>
      <c r="BF202" s="13">
        <f t="shared" si="167"/>
        <v>74.011805068053846</v>
      </c>
      <c r="BG202" s="20">
        <f t="shared" si="168"/>
        <v>675.0208938268612</v>
      </c>
      <c r="BH202" s="59">
        <f t="shared" si="194"/>
        <v>965.53726569619732</v>
      </c>
      <c r="BI202" s="59">
        <f ca="1">AVERAGE(OFFSET($BH$3,0,0,'Données projet'!$E$11+1,1))-AVERAGE(OFFSET($H$3,0,0,'Données projet'!$E$11+1,1))</f>
        <v>406.57577648063943</v>
      </c>
      <c r="BJ202" s="59">
        <f t="shared" si="206"/>
        <v>76.079834371563976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13.850406503433467</v>
      </c>
      <c r="BQ202" s="21">
        <f>EXP(-LN(2)/25)*BQ201+(1-EXP(-LN(2)/25))/(LN(2)/25)*Calculateur!BL202*Calculateur!BN202*VLOOKUP('Données projet'!$B$11,Paramètres!$A$1:$I$89,3,0)*0.475*44/12</f>
        <v>0.94363278975135367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14.79403929318482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402.00000000000051</v>
      </c>
      <c r="O203" s="13">
        <f>N203*VLOOKUP('Données projet'!$B$9,Paramètres!$A$1:$I$89,3,0)*VLOOKUP('Données projet'!$B$9,Paramètres!$A$1:$I$89,5,0)</f>
        <v>363.72960000000046</v>
      </c>
      <c r="P203" s="13">
        <f t="shared" si="203"/>
        <v>84.383216479569313</v>
      </c>
      <c r="Q203" s="20">
        <f t="shared" si="162"/>
        <v>780.46315536858401</v>
      </c>
      <c r="R203" s="59">
        <f t="shared" si="191"/>
        <v>1071.0283952215382</v>
      </c>
      <c r="S203" s="59">
        <f ca="1">AVERAGE(OFFSET($R$3,0,0,'Données projet'!$E$9+1,1))-AVERAGE(OFFSET($H$3,0,0,'Données projet'!$E$9+1,1))</f>
        <v>458.52035423392317</v>
      </c>
      <c r="T203" s="59">
        <f t="shared" si="204"/>
        <v>79.222215389119214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15.751417836585329</v>
      </c>
      <c r="AA203" s="21">
        <f>EXP(-LN(2)/25)*AA202+(1-EXP(-LN(2)/25))/(LN(2)/25)*Calculateur!V203*Calculateur!X203*VLOOKUP('Données projet'!$B$9,Paramètres!$A$1:$I$89,3,0)*0.475*44/12</f>
        <v>1.0646817577308489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16.816099594316178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468.00000000000017</v>
      </c>
      <c r="AJ203" s="13">
        <f>AI203*VLOOKUP('Données projet'!$B$10,Paramètres!$A$1:$I$89,3,0)*VLOOKUP('Données projet'!$B$10,Paramètres!$A$1:$I$89,5,0)</f>
        <v>408.84480000000019</v>
      </c>
      <c r="AK203" s="13">
        <f t="shared" si="164"/>
        <v>93.567523819314616</v>
      </c>
      <c r="AL203" s="20">
        <f t="shared" si="165"/>
        <v>875.0347973186399</v>
      </c>
      <c r="AM203" s="59">
        <f t="shared" si="193"/>
        <v>1165.6000371715941</v>
      </c>
      <c r="AN203" s="59">
        <f ca="1">AVERAGE(OFFSET($AM$3,0,0,'Données projet'!$E$10+1,1))-AVERAGE(OFFSET($H$3,0,0,'Données projet'!$E$10+1,1))</f>
        <v>507.48930524664888</v>
      </c>
      <c r="AO203" s="59">
        <f t="shared" si="205"/>
        <v>88.371592365533019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17.841793206917906</v>
      </c>
      <c r="AV203" s="21">
        <f>EXP(-LN(2)/25)*AV202+(1-EXP(-LN(2)/25))/(LN(2)/25)*Calculateur!AQ203*Calculateur!AS203*VLOOKUP('Données projet'!$B$10,Paramètres!$A$1:$I$89,3,0)*0.475*44/12</f>
        <v>1.190241406667089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19.032034613584994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402.00000000000051</v>
      </c>
      <c r="BE203" s="13">
        <f>BD203*VLOOKUP('Données projet'!$B$11,Paramètres!$A$1:$I$89,3,0)*VLOOKUP('Données projet'!$B$11,Paramètres!$A$1:$I$89,5,0)</f>
        <v>313.5600000000004</v>
      </c>
      <c r="BF203" s="13">
        <f t="shared" si="167"/>
        <v>74.011805068053846</v>
      </c>
      <c r="BG203" s="20">
        <f t="shared" si="168"/>
        <v>675.0208938268612</v>
      </c>
      <c r="BH203" s="59">
        <f t="shared" si="194"/>
        <v>965.58613367981525</v>
      </c>
      <c r="BI203" s="59">
        <f ca="1">AVERAGE(OFFSET($BH$3,0,0,'Données projet'!$E$11+1,1))-AVERAGE(OFFSET($H$3,0,0,'Données projet'!$E$11+1,1))</f>
        <v>406.57577648063943</v>
      </c>
      <c r="BJ203" s="59">
        <f t="shared" si="206"/>
        <v>76.079834371563976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13.578808479814942</v>
      </c>
      <c r="BQ203" s="21">
        <f>EXP(-LN(2)/25)*BQ202+(1-EXP(-LN(2)/25))/(LN(2)/25)*Calculateur!BL203*Calculateur!BN203*VLOOKUP('Données projet'!$B$11,Paramètres!$A$1:$I$89,3,0)*0.475*44/12</f>
        <v>0.91782910149211117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14.496637581307054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1.0832110695489614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1.0968249796946259</v>
      </c>
      <c r="BA205" s="82">
        <f>EXP(LN('Données projet'!B88)/'Données projet'!A88)</f>
        <v>1.0832110695489614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397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398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397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399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399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398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397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398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tabColor theme="4" tint="0.59999389629810485"/>
  </sheetPr>
  <dimension ref="A1:BJ357"/>
  <sheetViews>
    <sheetView view="pageBreakPreview" topLeftCell="A11" zoomScale="90" zoomScaleNormal="90" zoomScaleSheetLayoutView="90" workbookViewId="0">
      <selection activeCell="A62" sqref="A62:H8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388" t="s">
        <v>271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90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5.9636000000000005</v>
      </c>
      <c r="C6" s="147">
        <f ca="1">IF(OR('Données projet'!B9="",'Données projet'!C9="",'Données projet'!C9=0%),0,Calculateur!S3)</f>
        <v>458.52035423392317</v>
      </c>
      <c r="D6" s="147">
        <f>IF(OR('Données projet'!B9="",'Données projet'!C9="",'Données projet'!C9=0%),0,Calculateur!T3)</f>
        <v>79.222215389119214</v>
      </c>
      <c r="E6" s="147">
        <f ca="1">MIN(C6,D6)</f>
        <v>79.222215389119214</v>
      </c>
      <c r="F6" s="147">
        <f ca="1">E6*B6</f>
        <v>472.4496036945514</v>
      </c>
      <c r="G6" s="147">
        <f ca="1">F6*(100%-'Données projet'!$C$24)*(100%-'Données projet'!$C$25)*(100%-'Données projet'!$C$26)*(100%-'Données projet'!$C$27)</f>
        <v>425.20464332509624</v>
      </c>
      <c r="H6" s="148">
        <f>IF(OR('Données projet'!B9="",'Données projet'!C9="",'Données projet'!C9=0%),0,AVERAGE(Calculateur!$AC$3:$AC$33)*B6)</f>
        <v>2.0603529349789561E-2</v>
      </c>
      <c r="I6" s="149">
        <f>H6*(100%-'Données projet'!$C$24)*(100%-'Données projet'!$C$25)*(100%-'Données projet'!$C$26)*(100%-'Données projet'!$C$27)</f>
        <v>1.8543176414810604E-2</v>
      </c>
      <c r="J6" s="150">
        <f>IF(OR('Données projet'!B9="",'Données projet'!C9="",'Données projet'!C9=0%),0,SUM(Calculateur!$V$3:$V$33)*VLOOKUP('Données projet'!$B$9,Paramètres!$A$1:$I$89,9,0)*B6)</f>
        <v>1.4909000000000001</v>
      </c>
      <c r="K6" s="151">
        <f>J6*(100%-'Données projet'!$C$24)*(100%-'Données projet'!$C$25)*(100%-'Données projet'!$C$26)*(100%-'Données projet'!$C$27)</f>
        <v>1.3418100000000002</v>
      </c>
      <c r="L6" s="152">
        <f ca="1">G6+I6+K6</f>
        <v>426.56499650151108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rouge d'Amérique</v>
      </c>
      <c r="B7" s="154">
        <f>'Données projet'!D10</f>
        <v>1.754</v>
      </c>
      <c r="C7" s="147">
        <f ca="1">IF(OR('Données projet'!B10="",'Données projet'!C10="",'Données projet'!C10=0%),0,Calculateur!AN3)</f>
        <v>507.48930524664888</v>
      </c>
      <c r="D7" s="147">
        <f>IF(OR('Données projet'!B10="",'Données projet'!C10="",'Données projet'!C10=0%),0,Calculateur!AO3)</f>
        <v>88.371592365533019</v>
      </c>
      <c r="E7" s="147">
        <f t="shared" ref="E7:E15" ca="1" si="0">MIN(C7,D7)</f>
        <v>88.371592365533019</v>
      </c>
      <c r="F7" s="147">
        <f t="shared" ref="F7:F15" ca="1" si="1">E7*B7</f>
        <v>155.00377300914491</v>
      </c>
      <c r="G7" s="147">
        <f ca="1">F7*(100%-'Données projet'!$C$24)*(100%-'Données projet'!$C$25)*(100%-'Données projet'!$C$26)*(100%-'Données projet'!$C$27)</f>
        <v>139.50339570823041</v>
      </c>
      <c r="H7" s="155">
        <f>IF(OR('Données projet'!B10="",'Données projet'!C10="",'Données projet'!C10=0%),0,AVERAGE(Calculateur!$AX$3:$AX$33)*B7)</f>
        <v>5.850900829554845E-3</v>
      </c>
      <c r="I7" s="149">
        <f>H7*(100%-'Données projet'!$C$24)*(100%-'Données projet'!$C$25)*(100%-'Données projet'!$C$26)*(100%-'Données projet'!$C$27)</f>
        <v>5.2658107465993606E-3</v>
      </c>
      <c r="J7" s="150">
        <f>IF(OR('Données projet'!B10="",'Données projet'!C10="",'Données projet'!C10=0%),0,SUM(Calculateur!$AQ$3:$AQ$33)*VLOOKUP('Données projet'!$B$10,Paramètres!$A$1:$I$89,9,0)*B7)</f>
        <v>0.4385</v>
      </c>
      <c r="K7" s="151">
        <f>J7*(100%-'Données projet'!$C$24)*(100%-'Données projet'!$C$25)*(100%-'Données projet'!$C$26)*(100%-'Données projet'!$C$27)</f>
        <v>0.39465</v>
      </c>
      <c r="L7" s="152">
        <f t="shared" ref="L7:L15" ca="1" si="2">G7+I7+K7</f>
        <v>139.90331151897703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Merisier</v>
      </c>
      <c r="B8" s="154">
        <f>'Données projet'!D11</f>
        <v>1.0524</v>
      </c>
      <c r="C8" s="147">
        <f ca="1">IF(OR('Données projet'!B11="",'Données projet'!C11="",'Données projet'!C11=0%),0,Calculateur!BI3)</f>
        <v>406.57577648063943</v>
      </c>
      <c r="D8" s="147">
        <f>IF(OR('Données projet'!B11="",'Données projet'!C11="",'Données projet'!C11=0%),0,Calculateur!BJ3)</f>
        <v>76.079834371563976</v>
      </c>
      <c r="E8" s="147">
        <f t="shared" ca="1" si="0"/>
        <v>76.079834371563976</v>
      </c>
      <c r="F8" s="147">
        <f t="shared" ca="1" si="1"/>
        <v>80.066417692633934</v>
      </c>
      <c r="G8" s="147">
        <f ca="1">F8*(100%-'Données projet'!$C$24)*(100%-'Données projet'!$C$25)*(100%-'Données projet'!$C$26)*(100%-'Données projet'!$C$27)</f>
        <v>72.059775923370537</v>
      </c>
      <c r="H8" s="155">
        <f>IF(OR('Données projet'!B11="",'Données projet'!C11="",'Données projet'!C11=0%),0,AVERAGE(Calculateur!$BS$3:$BS$33)*B8)</f>
        <v>3.1344111586900955E-3</v>
      </c>
      <c r="I8" s="149">
        <f>H8*(100%-'Données projet'!$C$24)*(100%-'Données projet'!$C$25)*(100%-'Données projet'!$C$26)*(100%-'Données projet'!$C$27)</f>
        <v>2.820970042821086E-3</v>
      </c>
      <c r="J8" s="150">
        <f>IF(OR('Données projet'!B11="",'Données projet'!C11="",'Données projet'!C11=0%),0,SUM(Calculateur!$BL$3:$BL$33)*VLOOKUP('Données projet'!$B$11,Paramètres!$A$1:$I$89,9,0)*B8)</f>
        <v>0.2631</v>
      </c>
      <c r="K8" s="151">
        <f>J8*(100%-'Données projet'!$C$24)*(100%-'Données projet'!$C$25)*(100%-'Données projet'!$C$26)*(100%-'Données projet'!$C$27)</f>
        <v>0.23679</v>
      </c>
      <c r="L8" s="152">
        <f t="shared" ca="1" si="2"/>
        <v>72.299386893413356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707.51979439633033</v>
      </c>
      <c r="G16" s="166">
        <f t="shared" ca="1" si="3"/>
        <v>636.76781495669729</v>
      </c>
      <c r="H16" s="167">
        <f t="shared" si="3"/>
        <v>2.9588841338034501E-2</v>
      </c>
      <c r="I16" s="167">
        <f t="shared" si="3"/>
        <v>2.6629957204231051E-2</v>
      </c>
      <c r="J16" s="168">
        <f t="shared" si="3"/>
        <v>2.1925000000000003</v>
      </c>
      <c r="K16" s="168">
        <f t="shared" si="3"/>
        <v>1.9732500000000002</v>
      </c>
      <c r="L16" s="169">
        <f t="shared" ca="1" si="3"/>
        <v>638.76769491390155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400" t="s">
        <v>246</v>
      </c>
      <c r="G17" s="401"/>
      <c r="H17" s="401"/>
      <c r="I17" s="401"/>
      <c r="J17" s="401"/>
      <c r="K17" s="401"/>
      <c r="L17" s="401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387"/>
      <c r="G18" s="387"/>
      <c r="H18" s="387"/>
      <c r="I18" s="387"/>
      <c r="J18" s="387"/>
      <c r="K18" s="387"/>
      <c r="L18" s="387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Merisier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12</vt:i4>
      </vt:variant>
    </vt:vector>
  </HeadingPairs>
  <TitlesOfParts>
    <vt:vector size="22" baseType="lpstr">
      <vt:lpstr>Accueil</vt:lpstr>
      <vt:lpstr>Données projet</vt:lpstr>
      <vt:lpstr>4. Table de production</vt:lpstr>
      <vt:lpstr>8.a Ventilation produits</vt:lpstr>
      <vt:lpstr>8.b Couts boisement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  <vt:lpstr>'4. Table de production'!Zone_d_impression</vt:lpstr>
      <vt:lpstr>'8.a Ventilation produits'!Zone_d_impression</vt:lpstr>
      <vt:lpstr>'8.b Couts boisement'!Zone_d_impression</vt:lpstr>
      <vt:lpstr>Accueil!Zone_d_impression</vt:lpstr>
      <vt:lpstr>'Données projet'!Zone_d_impression</vt:lpstr>
      <vt:lpstr>REE!Zone_d_impression</vt:lpstr>
      <vt:lpstr>VAN!Zone_d_impression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Jean-Paul van Zuylen</cp:lastModifiedBy>
  <cp:lastPrinted>2025-04-28T14:13:10Z</cp:lastPrinted>
  <dcterms:created xsi:type="dcterms:W3CDTF">2021-02-01T08:22:39Z</dcterms:created>
  <dcterms:modified xsi:type="dcterms:W3CDTF">2025-04-28T14:15:15Z</dcterms:modified>
</cp:coreProperties>
</file>