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SAUVIGNAC (16) - MENANTEAU P\Dossier déposé le3-02-25\"/>
    </mc:Choice>
  </mc:AlternateContent>
  <xr:revisionPtr revIDLastSave="0" documentId="13_ncr:1_{A310D426-5E84-428F-9683-F9C965E7BA9E}" xr6:coauthVersionLast="36" xr6:coauthVersionMax="36" xr10:uidLastSave="{00000000-0000-0000-0000-000000000000}"/>
  <bookViews>
    <workbookView xWindow="0" yWindow="0" windowWidth="28800" windowHeight="12612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51" i="2" l="1" a="1"/>
  <c r="BC151" i="2" s="1"/>
  <c r="BC32" i="2" a="1"/>
  <c r="BC32" i="2" s="1"/>
  <c r="BC83" i="2" a="1"/>
  <c r="BC83" i="2" s="1"/>
  <c r="BC117" i="2" a="1"/>
  <c r="BC117" i="2" s="1"/>
  <c r="BC143" i="2" a="1"/>
  <c r="BC143" i="2" s="1"/>
  <c r="BC164" i="2" a="1"/>
  <c r="BC164" i="2" s="1"/>
  <c r="BC114" i="2" a="1"/>
  <c r="BC114" i="2" s="1"/>
  <c r="BC126" i="2" a="1"/>
  <c r="BC126" i="2" s="1"/>
  <c r="BC7" i="2" a="1"/>
  <c r="BC7" i="2" s="1"/>
  <c r="BC31" i="2" a="1"/>
  <c r="BC31" i="2" s="1"/>
  <c r="BC181" i="2" a="1"/>
  <c r="BC181" i="2" s="1"/>
  <c r="BC84" i="2" a="1"/>
  <c r="BC84" i="2" s="1"/>
  <c r="BC65" i="2" a="1"/>
  <c r="BC65" i="2" s="1"/>
  <c r="BC82" i="2" a="1"/>
  <c r="BC82" i="2" s="1"/>
  <c r="BC55" i="2" a="1"/>
  <c r="BC55" i="2" s="1"/>
  <c r="BC47" i="2" a="1"/>
  <c r="BC47" i="2" s="1"/>
  <c r="BC18" i="2" a="1"/>
  <c r="BC18" i="2" s="1"/>
  <c r="BC130" i="2" a="1"/>
  <c r="BC130" i="2" s="1"/>
  <c r="BC192" i="2" a="1"/>
  <c r="BC192" i="2" s="1"/>
  <c r="BC38" i="2" a="1"/>
  <c r="BC38" i="2" s="1"/>
  <c r="BC68" i="2" a="1"/>
  <c r="BC68" i="2" s="1"/>
  <c r="BC58" i="2" a="1"/>
  <c r="BC58" i="2" s="1"/>
  <c r="BC34" i="2" a="1"/>
  <c r="BC34" i="2" s="1"/>
  <c r="BC185" i="2" a="1"/>
  <c r="BC185" i="2" s="1"/>
  <c r="AH199" i="2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<sst xmlns="http://schemas.openxmlformats.org/spreadsheetml/2006/main" count="1171" uniqueCount="325">
  <si>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</si>
  <si>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</si>
  <si>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</si>
  <si>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</si>
  <si>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</si>
  <si>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</si>
  <si>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</si>
  <si>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</si>
  <si>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</si>
  <si>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</si>
  <si>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</si>
  <si>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</si>
  <si>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</si>
  <si>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</si>
  <si>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</si>
  <si>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</si>
  <si>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</si>
  <si>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</si>
  <si>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</si>
  <si>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</si>
  <si>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</si>
  <si>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</si>
  <si>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</si>
  <si>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</si>
  <si>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</si>
  <si>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</si>
  <si>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</si>
  <si>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</si>
  <si>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</si>
  <si>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</si>
  <si>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</si>
  <si>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</si>
  <si>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</si>
  <si>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</si>
  <si>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</si>
  <si>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</si>
  <si>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</si>
  <si>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</si>
  <si>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</si>
  <si>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</si>
  <si>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</si>
  <si>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</si>
  <si>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</si>
  <si>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</si>
  <si>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</si>
  <si>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</si>
  <si>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</si>
  <si>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</si>
  <si>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</si>
  <si>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</si>
  <si>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</si>
  <si>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</si>
  <si>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</si>
  <si>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</si>
  <si>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</si>
  <si>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</si>
  <si>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</si>
  <si>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</si>
  <si>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</si>
  <si>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</si>
  <si>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</si>
  <si>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</si>
  <si>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</si>
  <si>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</si>
  <si>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</si>
  <si>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</si>
  <si>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</si>
  <si>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</si>
  <si>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</si>
  <si>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</si>
  <si>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</si>
  <si>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</si>
  <si>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</si>
  <si>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</si>
  <si>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</si>
  <si>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</si>
  <si>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</si>
  <si>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</si>
  <si>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</si>
  <si>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</si>
  <si>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</si>
  <si>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</si>
  <si>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</si>
  <si>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</si>
  <si>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</si>
  <si>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</si>
  <si>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</si>
  <si>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</si>
  <si>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</si>
  <si>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</si>
  <si>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</si>
  <si>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</si>
  <si>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</si>
  <si>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</si>
  <si>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</si>
  <si>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</si>
  <si>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</si>
  <si>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</si>
  <si>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</si>
  <si>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</si>
  <si>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</si>
  <si>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</si>
  <si>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</si>
  <si>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</si>
  <si>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</si>
  <si>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</si>
  <si>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</si>
  <si>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</si>
  <si>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</si>
  <si>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</si>
  <si>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</si>
  <si>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</si>
  <si>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</si>
  <si>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</si>
  <si>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</si>
  <si>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</si>
  <si>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</si>
  <si>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</si>
  <si>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</si>
  <si>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</si>
  <si>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</si>
  <si>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</si>
  <si>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</si>
  <si>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</si>
  <si>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</si>
  <si>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</si>
  <si>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</si>
  <si>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</si>
  <si>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</si>
  <si>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</si>
  <si>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</si>
  <si>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</si>
  <si>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</si>
  <si>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</si>
  <si>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</si>
  <si>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</si>
  <si>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</si>
  <si>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</si>
  <si>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</si>
  <si>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</si>
  <si>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</si>
  <si>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</si>
  <si>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</si>
  <si>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</si>
  <si>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</si>
  <si>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</si>
  <si>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</si>
  <si>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</si>
  <si>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</si>
  <si>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</si>
  <si>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</si>
  <si>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</si>
  <si>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</si>
  <si>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</si>
  <si>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</si>
  <si>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</si>
  <si>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</si>
  <si>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</si>
  <si>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</si>
  <si>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</si>
  <si>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</si>
  <si>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</si>
  <si>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</si>
  <si>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</si>
  <si>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</si>
  <si>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</si>
  <si>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</si>
  <si>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</si>
  <si>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</si>
  <si>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</si>
  <si>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</si>
  <si>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</si>
  <si>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</si>
  <si>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</si>
  <si>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</si>
  <si>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</si>
  <si>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</si>
  <si>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</si>
  <si>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</si>
  <si>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</si>
  <si>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</si>
  <si>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</si>
  <si>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</si>
  <si>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</si>
  <si>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</si>
  <si>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</si>
  <si>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</si>
  <si>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</si>
  <si>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</si>
  <si>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</si>
  <si>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</si>
  <si>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</si>
  <si>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</si>
  <si>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</si>
  <si>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</si>
  <si>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</si>
  <si>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</si>
  <si>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</si>
  <si>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</si>
  <si>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</si>
  <si>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</si>
  <si>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</si>
  <si>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</si>
  <si>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</si>
  <si>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</si>
  <si>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</si>
  <si>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</si>
  <si>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</si>
  <si>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</si>
  <si>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</si>
  <si>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</si>
  <si>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</si>
  <si>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</si>
  <si>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</si>
  <si>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</si>
  <si>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</si>
  <si>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</si>
  <si>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</si>
  <si>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</si>
  <si>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</si>
  <si>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</si>
  <si>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</si>
  <si>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</si>
  <si>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</si>
  <si>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</si>
  <si>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</si>
  <si>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</si>
  <si>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</si>
  <si>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</si>
  <si>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</si>
  <si>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</si>
  <si>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</si>
  <si>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</si>
  <si>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</si>
  <si>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</si>
  <si>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</si>
  <si>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</si>
  <si>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</si>
  <si>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</si>
  <si>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</si>
  <si>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</si>
  <si>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</si>
  <si>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</si>
  <si>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</si>
  <si>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</si>
  <si>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</si>
  <si>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</si>
  <si>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</si>
  <si>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</si>
  <si>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</si>
  <si>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</si>
  <si>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</si>
  <si>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</si>
  <si>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</si>
  <si>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</si>
  <si>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</si>
  <si>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</si>
  <si>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</si>
  <si>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</si>
  <si>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</si>
  <si>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</si>
  <si>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</si>
  <si>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</si>
  <si>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</si>
  <si>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</si>
  <si>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</si>
  <si>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</si>
  <si>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</si>
  <si>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</si>
  <si>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</si>
  <si>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</si>
  <si>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</si>
  <si>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</si>
  <si>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</si>
  <si>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</si>
  <si>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</si>
  <si>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</si>
  <si>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</si>
  <si>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</si>
  <si>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</si>
  <si>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</si>
  <si>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</si>
  <si>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</si>
  <si>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</si>
  <si>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</si>
  <si>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</si>
  <si>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</si>
  <si>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</si>
  <si>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</si>
  <si>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</si>
  <si>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</si>
  <si>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</si>
  <si>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</si>
  <si>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</si>
  <si>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</si>
  <si>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</si>
  <si>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</si>
  <si>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</si>
  <si>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</si>
  <si>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</si>
  <si>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</si>
  <si>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</si>
  <si>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</si>
  <si>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</si>
  <si>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</si>
  <si>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</si>
  <si>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</si>
  <si>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</si>
  <si>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</si>
  <si>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</si>
  <si>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</si>
  <si>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</si>
  <si>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</si>
  <si>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</si>
  <si>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</si>
  <si>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</si>
  <si>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</si>
  <si>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</si>
  <si>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</si>
  <si>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</si>
  <si>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</si>
  <si>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</si>
  <si>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</si>
  <si>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</si>
  <si>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maritime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</si>
</sst>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2.1136668957173543</c:v>
                </c:pt>
                <c:pt idx="2">
                  <c:v>2.6384072631741566</c:v>
                </c:pt>
                <c:pt idx="3">
                  <c:v>3.2939301224383963</c:v>
                </c:pt>
                <c:pt idx="4">
                  <c:v>4.1129507930564033</c:v>
                </c:pt>
                <c:pt idx="5">
                  <c:v>5.1363964892035039</c:v>
                </c:pt>
                <c:pt idx="6">
                  <c:v>6.4154741643884039</c:v>
                </c:pt>
                <c:pt idx="7">
                  <c:v>8.0142605915044562</c:v>
                </c:pt>
                <c:pt idx="8">
                  <c:v>10.012946923908471</c:v>
                </c:pt>
                <c:pt idx="9">
                  <c:v>12.511903553873749</c:v>
                </c:pt>
                <c:pt idx="10">
                  <c:v>15.636773196306708</c:v>
                </c:pt>
                <c:pt idx="11">
                  <c:v>23.462378520605142</c:v>
                </c:pt>
                <c:pt idx="12">
                  <c:v>32.696361721259329</c:v>
                </c:pt>
                <c:pt idx="13">
                  <c:v>41.857672771648545</c:v>
                </c:pt>
                <c:pt idx="14">
                  <c:v>50.964656929234877</c:v>
                </c:pt>
                <c:pt idx="15">
                  <c:v>60.028460935167708</c:v>
                </c:pt>
                <c:pt idx="16">
                  <c:v>69.928557673965017</c:v>
                </c:pt>
                <c:pt idx="17">
                  <c:v>85.580297878456406</c:v>
                </c:pt>
                <c:pt idx="18">
                  <c:v>101.15975656350797</c:v>
                </c:pt>
                <c:pt idx="19">
                  <c:v>116.67967451151615</c:v>
                </c:pt>
                <c:pt idx="20">
                  <c:v>132.14910489975802</c:v>
                </c:pt>
                <c:pt idx="21">
                  <c:v>128.42920528646451</c:v>
                </c:pt>
                <c:pt idx="22">
                  <c:v>139.01002906464348</c:v>
                </c:pt>
                <c:pt idx="23">
                  <c:v>149.5715086569696</c:v>
                </c:pt>
                <c:pt idx="24">
                  <c:v>160.11520400933264</c:v>
                </c:pt>
                <c:pt idx="25">
                  <c:v>170.6424524976421</c:v>
                </c:pt>
                <c:pt idx="26">
                  <c:v>152.70791420506629</c:v>
                </c:pt>
                <c:pt idx="27">
                  <c:v>164.66947441295133</c:v>
                </c:pt>
                <c:pt idx="28">
                  <c:v>176.61050837522291</c:v>
                </c:pt>
                <c:pt idx="29">
                  <c:v>188.5326005305686</c:v>
                </c:pt>
                <c:pt idx="30">
                  <c:v>200.43711831314491</c:v>
                </c:pt>
                <c:pt idx="31">
                  <c:v>179.45076540077795</c:v>
                </c:pt>
                <c:pt idx="32">
                  <c:v>191.08500506258926</c:v>
                </c:pt>
                <c:pt idx="33">
                  <c:v>202.70275417831499</c:v>
                </c:pt>
                <c:pt idx="34">
                  <c:v>214.3050917284944</c:v>
                </c:pt>
                <c:pt idx="35">
                  <c:v>225.89297020726829</c:v>
                </c:pt>
                <c:pt idx="36">
                  <c:v>201.57001001287566</c:v>
                </c:pt>
                <c:pt idx="37">
                  <c:v>212.60811330323995</c:v>
                </c:pt>
                <c:pt idx="38">
                  <c:v>223.63301478908227</c:v>
                </c:pt>
                <c:pt idx="39">
                  <c:v>234.64545749430451</c:v>
                </c:pt>
                <c:pt idx="40">
                  <c:v>245.6461089428318</c:v>
                </c:pt>
                <c:pt idx="41">
                  <c:v>220.80733295017686</c:v>
                </c:pt>
                <c:pt idx="42">
                  <c:v>231.2582990895022</c:v>
                </c:pt>
                <c:pt idx="43">
                  <c:v>241.69847457925638</c:v>
                </c:pt>
                <c:pt idx="44">
                  <c:v>252.12839156974823</c:v>
                </c:pt>
                <c:pt idx="45">
                  <c:v>262.54853455193683</c:v>
                </c:pt>
                <c:pt idx="46">
                  <c:v>236.90294203691144</c:v>
                </c:pt>
                <c:pt idx="47">
                  <c:v>246.4918421810082</c:v>
                </c:pt>
                <c:pt idx="48">
                  <c:v>256.07227305218692</c:v>
                </c:pt>
                <c:pt idx="49">
                  <c:v>265.64459645110577</c:v>
                </c:pt>
                <c:pt idx="50">
                  <c:v>275.20914595206574</c:v>
                </c:pt>
                <c:pt idx="51">
                  <c:v>250.71952474895662</c:v>
                </c:pt>
                <c:pt idx="52">
                  <c:v>260.01478024169944</c:v>
                </c:pt>
                <c:pt idx="53">
                  <c:v>269.3025307162747</c:v>
                </c:pt>
                <c:pt idx="54">
                  <c:v>278.58307172178729</c:v>
                </c:pt>
                <c:pt idx="55">
                  <c:v>287.85667749117118</c:v>
                </c:pt>
                <c:pt idx="56">
                  <c:v>263.95593695845793</c:v>
                </c:pt>
                <c:pt idx="57">
                  <c:v>272.39683147829243</c:v>
                </c:pt>
                <c:pt idx="58">
                  <c:v>280.83184541341711</c:v>
                </c:pt>
                <c:pt idx="59">
                  <c:v>289.26118046969771</c:v>
                </c:pt>
                <c:pt idx="60">
                  <c:v>297.68502562639242</c:v>
                </c:pt>
                <c:pt idx="61">
                  <c:v>274.64673495114681</c:v>
                </c:pt>
                <c:pt idx="62">
                  <c:v>282.51816051208363</c:v>
                </c:pt>
                <c:pt idx="63">
                  <c:v>290.3846730326959</c:v>
                </c:pt>
                <c:pt idx="64">
                  <c:v>298.2464245147807</c:v>
                </c:pt>
                <c:pt idx="65">
                  <c:v>306.10355828446768</c:v>
                </c:pt>
                <c:pt idx="66">
                  <c:v>285.04721070608593</c:v>
                </c:pt>
                <c:pt idx="67">
                  <c:v>292.06972985560316</c:v>
                </c:pt>
                <c:pt idx="68">
                  <c:v>299.08847869495412</c:v>
                </c:pt>
                <c:pt idx="69">
                  <c:v>306.10355828446768</c:v>
                </c:pt>
                <c:pt idx="70">
                  <c:v>313.11506466918667</c:v>
                </c:pt>
                <c:pt idx="71">
                  <c:v>293.19298034625791</c:v>
                </c:pt>
                <c:pt idx="72">
                  <c:v>299.93048004385577</c:v>
                </c:pt>
                <c:pt idx="73">
                  <c:v>306.66460904976032</c:v>
                </c:pt>
                <c:pt idx="74">
                  <c:v>313.39545190962332</c:v>
                </c:pt>
                <c:pt idx="75">
                  <c:v>320.12308923699328</c:v>
                </c:pt>
                <c:pt idx="76">
                  <c:v>301.33369868276151</c:v>
                </c:pt>
                <c:pt idx="77">
                  <c:v>307.78664217339758</c:v>
                </c:pt>
                <c:pt idx="78">
                  <c:v>314.23658026588947</c:v>
                </c:pt>
                <c:pt idx="79">
                  <c:v>320.68358342397431</c:v>
                </c:pt>
                <c:pt idx="80">
                  <c:v>327.12771904371107</c:v>
                </c:pt>
                <c:pt idx="81">
                  <c:v>310.31088495066086</c:v>
                </c:pt>
                <c:pt idx="82">
                  <c:v>315.91868734548376</c:v>
                </c:pt>
                <c:pt idx="83">
                  <c:v>321.52428406625791</c:v>
                </c:pt>
                <c:pt idx="84">
                  <c:v>327.12771904371107</c:v>
                </c:pt>
                <c:pt idx="85">
                  <c:v>332.72903457884462</c:v>
                </c:pt>
                <c:pt idx="86">
                  <c:v>317.03998171357244</c:v>
                </c:pt>
                <c:pt idx="87">
                  <c:v>322.36493607230227</c:v>
                </c:pt>
                <c:pt idx="88">
                  <c:v>327.6879452877991</c:v>
                </c:pt>
                <c:pt idx="89">
                  <c:v>333.0090454577047</c:v>
                </c:pt>
                <c:pt idx="90">
                  <c:v>338.32827143043073</c:v>
                </c:pt>
                <c:pt idx="91">
                  <c:v>318.72175863019027</c:v>
                </c:pt>
                <c:pt idx="92">
                  <c:v>318.72175863019027</c:v>
                </c:pt>
                <c:pt idx="93">
                  <c:v>318.72175863019027</c:v>
                </c:pt>
                <c:pt idx="94">
                  <c:v>318.72175863019027</c:v>
                </c:pt>
                <c:pt idx="95">
                  <c:v>318.72175863019027</c:v>
                </c:pt>
                <c:pt idx="96">
                  <c:v>318.72175863019027</c:v>
                </c:pt>
                <c:pt idx="97">
                  <c:v>318.72175863019027</c:v>
                </c:pt>
                <c:pt idx="98">
                  <c:v>318.72175863019027</c:v>
                </c:pt>
                <c:pt idx="99">
                  <c:v>318.72175863019027</c:v>
                </c:pt>
                <c:pt idx="100">
                  <c:v>318.72175863019027</c:v>
                </c:pt>
                <c:pt idx="101">
                  <c:v>318.72175863019027</c:v>
                </c:pt>
                <c:pt idx="102">
                  <c:v>318.72175863019027</c:v>
                </c:pt>
                <c:pt idx="103">
                  <c:v>318.72175863019027</c:v>
                </c:pt>
                <c:pt idx="104">
                  <c:v>318.72175863019027</c:v>
                </c:pt>
                <c:pt idx="105">
                  <c:v>318.72175863019027</c:v>
                </c:pt>
                <c:pt idx="106">
                  <c:v>318.72175863019027</c:v>
                </c:pt>
                <c:pt idx="107">
                  <c:v>318.72175863019027</c:v>
                </c:pt>
                <c:pt idx="108">
                  <c:v>318.72175863019027</c:v>
                </c:pt>
                <c:pt idx="109">
                  <c:v>318.72175863019027</c:v>
                </c:pt>
                <c:pt idx="110">
                  <c:v>318.72175863019027</c:v>
                </c:pt>
                <c:pt idx="111">
                  <c:v>318.72175863019027</c:v>
                </c:pt>
                <c:pt idx="112">
                  <c:v>318.72175863019027</c:v>
                </c:pt>
                <c:pt idx="113">
                  <c:v>318.72175863019027</c:v>
                </c:pt>
                <c:pt idx="114">
                  <c:v>318.72175863019027</c:v>
                </c:pt>
                <c:pt idx="115">
                  <c:v>318.72175863019027</c:v>
                </c:pt>
                <c:pt idx="116">
                  <c:v>318.72175863019027</c:v>
                </c:pt>
                <c:pt idx="117">
                  <c:v>318.72175863019027</c:v>
                </c:pt>
                <c:pt idx="118">
                  <c:v>318.72175863019027</c:v>
                </c:pt>
                <c:pt idx="119">
                  <c:v>318.72175863019027</c:v>
                </c:pt>
                <c:pt idx="120">
                  <c:v>318.72175863019027</c:v>
                </c:pt>
                <c:pt idx="121">
                  <c:v>318.72175863019027</c:v>
                </c:pt>
                <c:pt idx="122">
                  <c:v>318.72175863019027</c:v>
                </c:pt>
                <c:pt idx="123">
                  <c:v>318.72175863019027</c:v>
                </c:pt>
                <c:pt idx="124">
                  <c:v>318.72175863019027</c:v>
                </c:pt>
                <c:pt idx="125">
                  <c:v>318.72175863019027</c:v>
                </c:pt>
                <c:pt idx="126">
                  <c:v>318.72175863019027</c:v>
                </c:pt>
                <c:pt idx="127">
                  <c:v>318.72175863019027</c:v>
                </c:pt>
                <c:pt idx="128">
                  <c:v>318.72175863019027</c:v>
                </c:pt>
                <c:pt idx="129">
                  <c:v>318.72175863019027</c:v>
                </c:pt>
                <c:pt idx="130">
                  <c:v>318.72175863019027</c:v>
                </c:pt>
                <c:pt idx="131">
                  <c:v>318.72175863019027</c:v>
                </c:pt>
                <c:pt idx="132">
                  <c:v>318.72175863019027</c:v>
                </c:pt>
                <c:pt idx="133">
                  <c:v>318.72175863019027</c:v>
                </c:pt>
                <c:pt idx="134">
                  <c:v>318.72175863019027</c:v>
                </c:pt>
                <c:pt idx="135">
                  <c:v>318.72175863019027</c:v>
                </c:pt>
                <c:pt idx="136">
                  <c:v>318.72175863019027</c:v>
                </c:pt>
                <c:pt idx="137">
                  <c:v>318.72175863019027</c:v>
                </c:pt>
                <c:pt idx="138">
                  <c:v>318.72175863019027</c:v>
                </c:pt>
                <c:pt idx="139">
                  <c:v>318.72175863019027</c:v>
                </c:pt>
                <c:pt idx="140">
                  <c:v>318.72175863019027</c:v>
                </c:pt>
                <c:pt idx="141">
                  <c:v>318.72175863019027</c:v>
                </c:pt>
                <c:pt idx="142">
                  <c:v>318.72175863019027</c:v>
                </c:pt>
                <c:pt idx="143">
                  <c:v>318.72175863019027</c:v>
                </c:pt>
                <c:pt idx="144">
                  <c:v>318.72175863019027</c:v>
                </c:pt>
                <c:pt idx="145">
                  <c:v>318.72175863019027</c:v>
                </c:pt>
                <c:pt idx="146">
                  <c:v>318.72175863019027</c:v>
                </c:pt>
                <c:pt idx="147">
                  <c:v>318.72175863019027</c:v>
                </c:pt>
                <c:pt idx="148">
                  <c:v>318.72175863019027</c:v>
                </c:pt>
                <c:pt idx="149">
                  <c:v>318.72175863019027</c:v>
                </c:pt>
                <c:pt idx="150">
                  <c:v>318.72175863019027</c:v>
                </c:pt>
                <c:pt idx="151">
                  <c:v>318.72175863019027</c:v>
                </c:pt>
                <c:pt idx="152">
                  <c:v>318.72175863019027</c:v>
                </c:pt>
                <c:pt idx="153">
                  <c:v>318.72175863019027</c:v>
                </c:pt>
                <c:pt idx="154">
                  <c:v>318.72175863019027</c:v>
                </c:pt>
                <c:pt idx="155">
                  <c:v>318.72175863019027</c:v>
                </c:pt>
                <c:pt idx="156">
                  <c:v>318.72175863019027</c:v>
                </c:pt>
                <c:pt idx="157">
                  <c:v>318.72175863019027</c:v>
                </c:pt>
                <c:pt idx="158">
                  <c:v>318.72175863019027</c:v>
                </c:pt>
                <c:pt idx="159">
                  <c:v>318.72175863019027</c:v>
                </c:pt>
                <c:pt idx="160">
                  <c:v>318.72175863019027</c:v>
                </c:pt>
                <c:pt idx="161">
                  <c:v>318.72175863019027</c:v>
                </c:pt>
                <c:pt idx="162">
                  <c:v>318.72175863019027</c:v>
                </c:pt>
                <c:pt idx="163">
                  <c:v>318.72175863019027</c:v>
                </c:pt>
                <c:pt idx="164">
                  <c:v>318.72175863019027</c:v>
                </c:pt>
                <c:pt idx="165">
                  <c:v>318.72175863019027</c:v>
                </c:pt>
                <c:pt idx="166">
                  <c:v>318.72175863019027</c:v>
                </c:pt>
                <c:pt idx="167">
                  <c:v>318.72175863019027</c:v>
                </c:pt>
                <c:pt idx="168">
                  <c:v>318.72175863019027</c:v>
                </c:pt>
                <c:pt idx="169">
                  <c:v>318.72175863019027</c:v>
                </c:pt>
                <c:pt idx="170">
                  <c:v>318.72175863019027</c:v>
                </c:pt>
                <c:pt idx="171">
                  <c:v>318.72175863019027</c:v>
                </c:pt>
                <c:pt idx="172">
                  <c:v>318.72175863019027</c:v>
                </c:pt>
                <c:pt idx="173">
                  <c:v>318.72175863019027</c:v>
                </c:pt>
                <c:pt idx="174">
                  <c:v>318.72175863019027</c:v>
                </c:pt>
                <c:pt idx="175">
                  <c:v>318.72175863019027</c:v>
                </c:pt>
                <c:pt idx="176">
                  <c:v>318.72175863019027</c:v>
                </c:pt>
                <c:pt idx="177">
                  <c:v>318.72175863019027</c:v>
                </c:pt>
                <c:pt idx="178">
                  <c:v>318.72175863019027</c:v>
                </c:pt>
                <c:pt idx="179">
                  <c:v>318.72175863019027</c:v>
                </c:pt>
                <c:pt idx="180">
                  <c:v>318.72175863019027</c:v>
                </c:pt>
                <c:pt idx="181">
                  <c:v>318.72175863019027</c:v>
                </c:pt>
                <c:pt idx="182">
                  <c:v>318.72175863019027</c:v>
                </c:pt>
                <c:pt idx="183">
                  <c:v>318.72175863019027</c:v>
                </c:pt>
                <c:pt idx="184">
                  <c:v>318.72175863019027</c:v>
                </c:pt>
                <c:pt idx="185">
                  <c:v>318.72175863019027</c:v>
                </c:pt>
                <c:pt idx="186">
                  <c:v>318.72175863019027</c:v>
                </c:pt>
                <c:pt idx="187">
                  <c:v>318.72175863019027</c:v>
                </c:pt>
                <c:pt idx="188">
                  <c:v>318.72175863019027</c:v>
                </c:pt>
                <c:pt idx="189">
                  <c:v>318.72175863019027</c:v>
                </c:pt>
                <c:pt idx="190">
                  <c:v>318.72175863019027</c:v>
                </c:pt>
                <c:pt idx="191">
                  <c:v>318.72175863019027</c:v>
                </c:pt>
                <c:pt idx="192">
                  <c:v>318.72175863019027</c:v>
                </c:pt>
                <c:pt idx="193">
                  <c:v>318.72175863019027</c:v>
                </c:pt>
                <c:pt idx="194">
                  <c:v>318.72175863019027</c:v>
                </c:pt>
                <c:pt idx="195">
                  <c:v>318.72175863019027</c:v>
                </c:pt>
                <c:pt idx="196">
                  <c:v>318.72175863019027</c:v>
                </c:pt>
                <c:pt idx="197">
                  <c:v>318.72175863019027</c:v>
                </c:pt>
                <c:pt idx="198">
                  <c:v>318.72175863019027</c:v>
                </c:pt>
                <c:pt idx="199">
                  <c:v>318.72175863019027</c:v>
                </c:pt>
                <c:pt idx="200">
                  <c:v>318.72175863019027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2.6440945048587046</c:v>
                </c:pt>
                <c:pt idx="2">
                  <c:v>3.3617991197827322</c:v>
                </c:pt>
                <c:pt idx="3">
                  <c:v>4.2750819709549202</c:v>
                </c:pt>
                <c:pt idx="4">
                  <c:v>5.4374360196681799</c:v>
                </c:pt>
                <c:pt idx="5">
                  <c:v>6.9170355362679921</c:v>
                </c:pt>
                <c:pt idx="6">
                  <c:v>8.8007782609728427</c:v>
                </c:pt>
                <c:pt idx="7">
                  <c:v>11.199443738733841</c:v>
                </c:pt>
                <c:pt idx="8">
                  <c:v>14.254276865335017</c:v>
                </c:pt>
                <c:pt idx="9">
                  <c:v>18.145391453793806</c:v>
                </c:pt>
                <c:pt idx="10">
                  <c:v>23.102498259960139</c:v>
                </c:pt>
                <c:pt idx="11">
                  <c:v>29.418602043435424</c:v>
                </c:pt>
                <c:pt idx="12">
                  <c:v>37.46749139048039</c:v>
                </c:pt>
                <c:pt idx="13">
                  <c:v>47.72607407110582</c:v>
                </c:pt>
                <c:pt idx="14">
                  <c:v>60.802903564976283</c:v>
                </c:pt>
                <c:pt idx="15">
                  <c:v>77.474616883044959</c:v>
                </c:pt>
                <c:pt idx="16">
                  <c:v>60.19518146342844</c:v>
                </c:pt>
                <c:pt idx="17">
                  <c:v>69.928557673965017</c:v>
                </c:pt>
                <c:pt idx="18">
                  <c:v>79.627111069162922</c:v>
                </c:pt>
                <c:pt idx="19">
                  <c:v>89.295693015419545</c:v>
                </c:pt>
                <c:pt idx="20">
                  <c:v>98.938013551923461</c:v>
                </c:pt>
                <c:pt idx="21">
                  <c:v>91.44058701464661</c:v>
                </c:pt>
                <c:pt idx="22">
                  <c:v>101.79040011129617</c:v>
                </c:pt>
                <c:pt idx="23">
                  <c:v>112.11415049586441</c:v>
                </c:pt>
                <c:pt idx="24">
                  <c:v>122.41458019354752</c:v>
                </c:pt>
                <c:pt idx="25">
                  <c:v>132.69393085556797</c:v>
                </c:pt>
                <c:pt idx="26">
                  <c:v>123.83362931472313</c:v>
                </c:pt>
                <c:pt idx="27">
                  <c:v>134.46424353098067</c:v>
                </c:pt>
                <c:pt idx="28">
                  <c:v>145.07460486529592</c:v>
                </c:pt>
                <c:pt idx="29">
                  <c:v>155.66640500294659</c:v>
                </c:pt>
                <c:pt idx="30">
                  <c:v>166.24108621267089</c:v>
                </c:pt>
                <c:pt idx="31">
                  <c:v>155.31362821658695</c:v>
                </c:pt>
                <c:pt idx="32">
                  <c:v>165.53661418998024</c:v>
                </c:pt>
                <c:pt idx="33">
                  <c:v>175.74469384437126</c:v>
                </c:pt>
                <c:pt idx="34">
                  <c:v>185.93885592329801</c:v>
                </c:pt>
                <c:pt idx="35">
                  <c:v>196.11997175537041</c:v>
                </c:pt>
                <c:pt idx="36">
                  <c:v>183.83081652024464</c:v>
                </c:pt>
                <c:pt idx="37">
                  <c:v>194.36550298334643</c:v>
                </c:pt>
                <c:pt idx="38">
                  <c:v>204.88691905747831</c:v>
                </c:pt>
                <c:pt idx="39">
                  <c:v>215.39584283593402</c:v>
                </c:pt>
                <c:pt idx="40">
                  <c:v>225.89297020726829</c:v>
                </c:pt>
                <c:pt idx="41">
                  <c:v>211.89421177306693</c:v>
                </c:pt>
                <c:pt idx="42">
                  <c:v>222.39519850462264</c:v>
                </c:pt>
                <c:pt idx="43">
                  <c:v>232.88481320255315</c:v>
                </c:pt>
                <c:pt idx="44">
                  <c:v>243.36364067727686</c:v>
                </c:pt>
                <c:pt idx="45">
                  <c:v>253.8322112206821</c:v>
                </c:pt>
                <c:pt idx="46">
                  <c:v>239.52262184004098</c:v>
                </c:pt>
                <c:pt idx="47">
                  <c:v>249.64598194061804</c:v>
                </c:pt>
                <c:pt idx="48">
                  <c:v>259.76003343111989</c:v>
                </c:pt>
                <c:pt idx="49">
                  <c:v>269.8651901159887</c:v>
                </c:pt>
                <c:pt idx="50">
                  <c:v>279.96183225483583</c:v>
                </c:pt>
                <c:pt idx="51">
                  <c:v>264.98792439409294</c:v>
                </c:pt>
                <c:pt idx="52">
                  <c:v>274.39230242662842</c:v>
                </c:pt>
                <c:pt idx="53">
                  <c:v>283.78943933215828</c:v>
                </c:pt>
                <c:pt idx="54">
                  <c:v>293.17960888257346</c:v>
                </c:pt>
                <c:pt idx="55">
                  <c:v>302.5630658670463</c:v>
                </c:pt>
                <c:pt idx="56">
                  <c:v>287.61589018090541</c:v>
                </c:pt>
                <c:pt idx="57">
                  <c:v>297.00329523405838</c:v>
                </c:pt>
                <c:pt idx="58">
                  <c:v>306.38408652237501</c:v>
                </c:pt>
                <c:pt idx="59">
                  <c:v>315.75849524236156</c:v>
                </c:pt>
                <c:pt idx="60">
                  <c:v>325.12673773238487</c:v>
                </c:pt>
                <c:pt idx="61">
                  <c:v>309.50958762804549</c:v>
                </c:pt>
                <c:pt idx="62">
                  <c:v>318.18788254193032</c:v>
                </c:pt>
                <c:pt idx="63">
                  <c:v>326.86093719547284</c:v>
                </c:pt>
                <c:pt idx="64">
                  <c:v>335.52891035063624</c:v>
                </c:pt>
                <c:pt idx="65">
                  <c:v>344.19195189093966</c:v>
                </c:pt>
                <c:pt idx="66">
                  <c:v>328.2481503801676</c:v>
                </c:pt>
                <c:pt idx="67">
                  <c:v>336.56873285818699</c:v>
                </c:pt>
                <c:pt idx="68">
                  <c:v>344.88478646657563</c:v>
                </c:pt>
                <c:pt idx="69">
                  <c:v>353.19643589198046</c:v>
                </c:pt>
                <c:pt idx="70">
                  <c:v>361.50379946938762</c:v>
                </c:pt>
                <c:pt idx="71">
                  <c:v>345.23119228214631</c:v>
                </c:pt>
                <c:pt idx="72">
                  <c:v>353.19643589198046</c:v>
                </c:pt>
                <c:pt idx="73">
                  <c:v>361.15774340384013</c:v>
                </c:pt>
                <c:pt idx="74">
                  <c:v>369.1152138880347</c:v>
                </c:pt>
                <c:pt idx="75">
                  <c:v>377.06894179159946</c:v>
                </c:pt>
                <c:pt idx="76">
                  <c:v>360.46560950688877</c:v>
                </c:pt>
                <c:pt idx="77">
                  <c:v>368.07749717388998</c:v>
                </c:pt>
                <c:pt idx="78">
                  <c:v>375.68594961377977</c:v>
                </c:pt>
                <c:pt idx="79">
                  <c:v>383.29104626329922</c:v>
                </c:pt>
                <c:pt idx="80">
                  <c:v>390.89286314734153</c:v>
                </c:pt>
                <c:pt idx="81">
                  <c:v>375.34018425536232</c:v>
                </c:pt>
                <c:pt idx="82">
                  <c:v>382.25418241751004</c:v>
                </c:pt>
                <c:pt idx="83">
                  <c:v>389.16546165993623</c:v>
                </c:pt>
                <c:pt idx="84">
                  <c:v>396.07407711953493</c:v>
                </c:pt>
                <c:pt idx="85">
                  <c:v>402.98008185125212</c:v>
                </c:pt>
                <c:pt idx="86">
                  <c:v>387.09236005182089</c:v>
                </c:pt>
                <c:pt idx="87">
                  <c:v>393.65636135207177</c:v>
                </c:pt>
                <c:pt idx="88">
                  <c:v>400.21798993353883</c:v>
                </c:pt>
                <c:pt idx="89">
                  <c:v>406.7772902174126</c:v>
                </c:pt>
                <c:pt idx="90">
                  <c:v>413.33430507425373</c:v>
                </c:pt>
                <c:pt idx="91">
                  <c:v>392.62009899923333</c:v>
                </c:pt>
                <c:pt idx="92">
                  <c:v>392.62009899923333</c:v>
                </c:pt>
                <c:pt idx="93">
                  <c:v>392.62009899923333</c:v>
                </c:pt>
                <c:pt idx="94">
                  <c:v>392.62009899923333</c:v>
                </c:pt>
                <c:pt idx="95">
                  <c:v>392.62009899923333</c:v>
                </c:pt>
                <c:pt idx="96">
                  <c:v>392.62009899923333</c:v>
                </c:pt>
                <c:pt idx="97">
                  <c:v>392.62009899923333</c:v>
                </c:pt>
                <c:pt idx="98">
                  <c:v>392.62009899923333</c:v>
                </c:pt>
                <c:pt idx="99">
                  <c:v>392.62009899923333</c:v>
                </c:pt>
                <c:pt idx="100">
                  <c:v>392.62009899923333</c:v>
                </c:pt>
                <c:pt idx="101">
                  <c:v>392.62009899923333</c:v>
                </c:pt>
                <c:pt idx="102">
                  <c:v>392.62009899923333</c:v>
                </c:pt>
                <c:pt idx="103">
                  <c:v>392.62009899923333</c:v>
                </c:pt>
                <c:pt idx="104">
                  <c:v>392.62009899923333</c:v>
                </c:pt>
                <c:pt idx="105">
                  <c:v>392.62009899923333</c:v>
                </c:pt>
                <c:pt idx="106">
                  <c:v>392.62009899923333</c:v>
                </c:pt>
                <c:pt idx="107">
                  <c:v>392.62009899923333</c:v>
                </c:pt>
                <c:pt idx="108">
                  <c:v>392.62009899923333</c:v>
                </c:pt>
                <c:pt idx="109">
                  <c:v>392.62009899923333</c:v>
                </c:pt>
                <c:pt idx="110">
                  <c:v>392.62009899923333</c:v>
                </c:pt>
                <c:pt idx="111">
                  <c:v>392.62009899923333</c:v>
                </c:pt>
                <c:pt idx="112">
                  <c:v>392.62009899923333</c:v>
                </c:pt>
                <c:pt idx="113">
                  <c:v>392.62009899923333</c:v>
                </c:pt>
                <c:pt idx="114">
                  <c:v>392.62009899923333</c:v>
                </c:pt>
                <c:pt idx="115">
                  <c:v>392.62009899923333</c:v>
                </c:pt>
                <c:pt idx="116">
                  <c:v>392.62009899923333</c:v>
                </c:pt>
                <c:pt idx="117">
                  <c:v>392.62009899923333</c:v>
                </c:pt>
                <c:pt idx="118">
                  <c:v>392.62009899923333</c:v>
                </c:pt>
                <c:pt idx="119">
                  <c:v>392.62009899923333</c:v>
                </c:pt>
                <c:pt idx="120">
                  <c:v>392.62009899923333</c:v>
                </c:pt>
                <c:pt idx="121">
                  <c:v>392.62009899923333</c:v>
                </c:pt>
                <c:pt idx="122">
                  <c:v>392.62009899923333</c:v>
                </c:pt>
                <c:pt idx="123">
                  <c:v>392.62009899923333</c:v>
                </c:pt>
                <c:pt idx="124">
                  <c:v>392.62009899923333</c:v>
                </c:pt>
                <c:pt idx="125">
                  <c:v>392.62009899923333</c:v>
                </c:pt>
                <c:pt idx="126">
                  <c:v>392.62009899923333</c:v>
                </c:pt>
                <c:pt idx="127">
                  <c:v>392.62009899923333</c:v>
                </c:pt>
                <c:pt idx="128">
                  <c:v>392.62009899923333</c:v>
                </c:pt>
                <c:pt idx="129">
                  <c:v>392.62009899923333</c:v>
                </c:pt>
                <c:pt idx="130">
                  <c:v>392.62009899923333</c:v>
                </c:pt>
                <c:pt idx="131">
                  <c:v>392.62009899923333</c:v>
                </c:pt>
                <c:pt idx="132">
                  <c:v>392.62009899923333</c:v>
                </c:pt>
                <c:pt idx="133">
                  <c:v>392.62009899923333</c:v>
                </c:pt>
                <c:pt idx="134">
                  <c:v>392.62009899923333</c:v>
                </c:pt>
                <c:pt idx="135">
                  <c:v>392.62009899923333</c:v>
                </c:pt>
                <c:pt idx="136">
                  <c:v>392.62009899923333</c:v>
                </c:pt>
                <c:pt idx="137">
                  <c:v>392.62009899923333</c:v>
                </c:pt>
                <c:pt idx="138">
                  <c:v>392.62009899923333</c:v>
                </c:pt>
                <c:pt idx="139">
                  <c:v>392.62009899923333</c:v>
                </c:pt>
                <c:pt idx="140">
                  <c:v>392.62009899923333</c:v>
                </c:pt>
                <c:pt idx="141">
                  <c:v>392.62009899923333</c:v>
                </c:pt>
                <c:pt idx="142">
                  <c:v>392.62009899923333</c:v>
                </c:pt>
                <c:pt idx="143">
                  <c:v>392.62009899923333</c:v>
                </c:pt>
                <c:pt idx="144">
                  <c:v>392.62009899923333</c:v>
                </c:pt>
                <c:pt idx="145">
                  <c:v>392.62009899923333</c:v>
                </c:pt>
                <c:pt idx="146">
                  <c:v>392.62009899923333</c:v>
                </c:pt>
                <c:pt idx="147">
                  <c:v>392.62009899923333</c:v>
                </c:pt>
                <c:pt idx="148">
                  <c:v>392.62009899923333</c:v>
                </c:pt>
                <c:pt idx="149">
                  <c:v>392.62009899923333</c:v>
                </c:pt>
                <c:pt idx="150">
                  <c:v>392.62009899923333</c:v>
                </c:pt>
                <c:pt idx="151">
                  <c:v>392.62009899923333</c:v>
                </c:pt>
                <c:pt idx="152">
                  <c:v>392.62009899923333</c:v>
                </c:pt>
                <c:pt idx="153">
                  <c:v>392.62009899923333</c:v>
                </c:pt>
                <c:pt idx="154">
                  <c:v>392.62009899923333</c:v>
                </c:pt>
                <c:pt idx="155">
                  <c:v>392.62009899923333</c:v>
                </c:pt>
                <c:pt idx="156">
                  <c:v>392.62009899923333</c:v>
                </c:pt>
                <c:pt idx="157">
                  <c:v>392.62009899923333</c:v>
                </c:pt>
                <c:pt idx="158">
                  <c:v>392.62009899923333</c:v>
                </c:pt>
                <c:pt idx="159">
                  <c:v>392.62009899923333</c:v>
                </c:pt>
                <c:pt idx="160">
                  <c:v>392.62009899923333</c:v>
                </c:pt>
                <c:pt idx="161">
                  <c:v>392.62009899923333</c:v>
                </c:pt>
                <c:pt idx="162">
                  <c:v>392.62009899923333</c:v>
                </c:pt>
                <c:pt idx="163">
                  <c:v>392.62009899923333</c:v>
                </c:pt>
                <c:pt idx="164">
                  <c:v>392.62009899923333</c:v>
                </c:pt>
                <c:pt idx="165">
                  <c:v>392.62009899923333</c:v>
                </c:pt>
                <c:pt idx="166">
                  <c:v>392.62009899923333</c:v>
                </c:pt>
                <c:pt idx="167">
                  <c:v>392.62009899923333</c:v>
                </c:pt>
                <c:pt idx="168">
                  <c:v>392.62009899923333</c:v>
                </c:pt>
                <c:pt idx="169">
                  <c:v>392.62009899923333</c:v>
                </c:pt>
                <c:pt idx="170">
                  <c:v>392.62009899923333</c:v>
                </c:pt>
                <c:pt idx="171">
                  <c:v>392.62009899923333</c:v>
                </c:pt>
                <c:pt idx="172">
                  <c:v>392.62009899923333</c:v>
                </c:pt>
                <c:pt idx="173">
                  <c:v>392.62009899923333</c:v>
                </c:pt>
                <c:pt idx="174">
                  <c:v>392.62009899923333</c:v>
                </c:pt>
                <c:pt idx="175">
                  <c:v>392.62009899923333</c:v>
                </c:pt>
                <c:pt idx="176">
                  <c:v>392.62009899923333</c:v>
                </c:pt>
                <c:pt idx="177">
                  <c:v>392.62009899923333</c:v>
                </c:pt>
                <c:pt idx="178">
                  <c:v>392.62009899923333</c:v>
                </c:pt>
                <c:pt idx="179">
                  <c:v>392.62009899923333</c:v>
                </c:pt>
                <c:pt idx="180">
                  <c:v>392.62009899923333</c:v>
                </c:pt>
                <c:pt idx="181">
                  <c:v>392.62009899923333</c:v>
                </c:pt>
                <c:pt idx="182">
                  <c:v>392.62009899923333</c:v>
                </c:pt>
                <c:pt idx="183">
                  <c:v>392.62009899923333</c:v>
                </c:pt>
                <c:pt idx="184">
                  <c:v>392.62009899923333</c:v>
                </c:pt>
                <c:pt idx="185">
                  <c:v>392.62009899923333</c:v>
                </c:pt>
                <c:pt idx="186">
                  <c:v>392.62009899923333</c:v>
                </c:pt>
                <c:pt idx="187">
                  <c:v>392.62009899923333</c:v>
                </c:pt>
                <c:pt idx="188">
                  <c:v>392.62009899923333</c:v>
                </c:pt>
                <c:pt idx="189">
                  <c:v>392.62009899923333</c:v>
                </c:pt>
                <c:pt idx="190">
                  <c:v>392.62009899923333</c:v>
                </c:pt>
                <c:pt idx="191">
                  <c:v>392.62009899923333</c:v>
                </c:pt>
                <c:pt idx="192">
                  <c:v>392.62009899923333</c:v>
                </c:pt>
                <c:pt idx="193">
                  <c:v>392.62009899923333</c:v>
                </c:pt>
                <c:pt idx="194">
                  <c:v>392.62009899923333</c:v>
                </c:pt>
                <c:pt idx="195">
                  <c:v>392.62009899923333</c:v>
                </c:pt>
                <c:pt idx="196">
                  <c:v>392.62009899923333</c:v>
                </c:pt>
                <c:pt idx="197">
                  <c:v>392.62009899923333</c:v>
                </c:pt>
                <c:pt idx="198">
                  <c:v>392.62009899923333</c:v>
                </c:pt>
                <c:pt idx="199">
                  <c:v>392.62009899923333</c:v>
                </c:pt>
                <c:pt idx="200">
                  <c:v>392.62009899923333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B59" sqref="B5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7.07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324</v>
      </c>
      <c r="C9" s="35">
        <v>0.83</v>
      </c>
      <c r="D9" s="36">
        <f t="shared" ref="D9:D18" si="0">C9*$C$5</f>
        <v>5.8681000000000001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4</v>
      </c>
      <c r="C10" s="35">
        <v>0.08</v>
      </c>
      <c r="D10" s="36">
        <f t="shared" si="0"/>
        <v>0.56559999999999999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5</v>
      </c>
      <c r="C11" s="35">
        <v>0.08</v>
      </c>
      <c r="D11" s="36">
        <f t="shared" si="0"/>
        <v>0.56559999999999999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0.98999999999999988</v>
      </c>
      <c r="D19" s="41">
        <f>SUM(D9:D18)</f>
        <v>6.9992999999999999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Aulne glutineux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10</v>
      </c>
      <c r="B62" s="63">
        <v>10</v>
      </c>
      <c r="C62" s="63">
        <v>1</v>
      </c>
      <c r="D62" s="63">
        <v>1</v>
      </c>
      <c r="E62" s="54"/>
      <c r="F62" s="54"/>
      <c r="G62" s="54">
        <v>1</v>
      </c>
      <c r="H62" s="54"/>
      <c r="I62" s="56">
        <f>IFERROR(B62/A62,"")</f>
        <v>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15</v>
      </c>
      <c r="B63" s="63">
        <v>40</v>
      </c>
      <c r="C63" s="63">
        <v>2</v>
      </c>
      <c r="D63" s="63">
        <v>4</v>
      </c>
      <c r="E63" s="54"/>
      <c r="F63" s="54"/>
      <c r="G63" s="54">
        <v>1</v>
      </c>
      <c r="H63" s="54"/>
      <c r="I63" s="52">
        <f>IF(A63&lt;&gt;0,(B63-(B62-D62))/(A63-A62),"")</f>
        <v>6.2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20</v>
      </c>
      <c r="B64" s="63">
        <v>90</v>
      </c>
      <c r="C64" s="63">
        <v>3</v>
      </c>
      <c r="D64" s="63">
        <v>10</v>
      </c>
      <c r="E64" s="54">
        <v>0.1</v>
      </c>
      <c r="F64" s="54"/>
      <c r="G64" s="54">
        <v>0.9</v>
      </c>
      <c r="H64" s="54"/>
      <c r="I64" s="52">
        <f>IF(A64&lt;&gt;0,(B64-(B63-D63))/(A64-A63),"")</f>
        <v>10.8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25</v>
      </c>
      <c r="B65" s="63">
        <v>117</v>
      </c>
      <c r="C65" s="63">
        <v>4</v>
      </c>
      <c r="D65" s="63">
        <v>21</v>
      </c>
      <c r="E65" s="54">
        <v>0.3</v>
      </c>
      <c r="F65" s="54"/>
      <c r="G65" s="54">
        <v>0.7</v>
      </c>
      <c r="H65" s="54"/>
      <c r="I65" s="52">
        <f>IF(A65&lt;&gt;0,(B65-(B64-D64))/(A65-A64),"")</f>
        <v>7.4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30</v>
      </c>
      <c r="B66" s="63">
        <v>138</v>
      </c>
      <c r="C66" s="63">
        <v>5</v>
      </c>
      <c r="D66" s="63">
        <v>23</v>
      </c>
      <c r="E66" s="54">
        <v>0.4</v>
      </c>
      <c r="F66" s="54"/>
      <c r="G66" s="54">
        <v>0.6</v>
      </c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35</v>
      </c>
      <c r="B67" s="63">
        <v>156</v>
      </c>
      <c r="C67" s="63">
        <v>6</v>
      </c>
      <c r="D67" s="63">
        <v>25</v>
      </c>
      <c r="E67" s="54"/>
      <c r="F67" s="54"/>
      <c r="G67" s="54"/>
      <c r="H67" s="54"/>
      <c r="I67" s="52">
        <f t="shared" si="2"/>
        <v>8.1999999999999993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40</v>
      </c>
      <c r="B68" s="63">
        <v>170</v>
      </c>
      <c r="C68" s="63">
        <v>7</v>
      </c>
      <c r="D68" s="63">
        <v>25</v>
      </c>
      <c r="E68" s="54"/>
      <c r="F68" s="54"/>
      <c r="G68" s="54"/>
      <c r="H68" s="54"/>
      <c r="I68" s="52">
        <f t="shared" si="2"/>
        <v>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45</v>
      </c>
      <c r="B69" s="53">
        <v>182</v>
      </c>
      <c r="C69" s="63">
        <v>8</v>
      </c>
      <c r="D69" s="53">
        <v>25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50</v>
      </c>
      <c r="B70" s="53">
        <v>191</v>
      </c>
      <c r="C70" s="63">
        <v>9</v>
      </c>
      <c r="D70" s="53">
        <v>24</v>
      </c>
      <c r="E70" s="54"/>
      <c r="F70" s="54"/>
      <c r="G70" s="54"/>
      <c r="H70" s="54"/>
      <c r="I70" s="52">
        <f t="shared" si="2"/>
        <v>6.8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55</v>
      </c>
      <c r="B71" s="53">
        <v>200</v>
      </c>
      <c r="C71" s="63">
        <v>10</v>
      </c>
      <c r="D71" s="53">
        <v>23</v>
      </c>
      <c r="E71" s="54"/>
      <c r="F71" s="54"/>
      <c r="G71" s="54"/>
      <c r="H71" s="54"/>
      <c r="I71" s="52">
        <f t="shared" si="2"/>
        <v>6.6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60</v>
      </c>
      <c r="B72" s="53">
        <v>207</v>
      </c>
      <c r="C72" s="63">
        <v>11</v>
      </c>
      <c r="D72" s="53">
        <v>22</v>
      </c>
      <c r="E72" s="54"/>
      <c r="F72" s="54"/>
      <c r="G72" s="54"/>
      <c r="H72" s="54"/>
      <c r="I72" s="52">
        <f t="shared" si="2"/>
        <v>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65</v>
      </c>
      <c r="B73" s="53">
        <v>213</v>
      </c>
      <c r="C73" s="63">
        <v>12</v>
      </c>
      <c r="D73" s="53">
        <v>20</v>
      </c>
      <c r="E73" s="54"/>
      <c r="F73" s="54"/>
      <c r="G73" s="54"/>
      <c r="H73" s="54"/>
      <c r="I73" s="52">
        <f t="shared" si="2"/>
        <v>5.6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70</v>
      </c>
      <c r="B74" s="53">
        <v>218</v>
      </c>
      <c r="C74" s="63">
        <v>13</v>
      </c>
      <c r="D74" s="53">
        <v>19</v>
      </c>
      <c r="E74" s="54"/>
      <c r="F74" s="54"/>
      <c r="G74" s="54"/>
      <c r="H74" s="54"/>
      <c r="I74" s="52">
        <f t="shared" si="2"/>
        <v>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75</v>
      </c>
      <c r="B75" s="53">
        <v>223</v>
      </c>
      <c r="C75" s="63">
        <v>14</v>
      </c>
      <c r="D75" s="53">
        <v>18</v>
      </c>
      <c r="E75" s="54"/>
      <c r="F75" s="54"/>
      <c r="G75" s="54"/>
      <c r="H75" s="54"/>
      <c r="I75" s="52">
        <f t="shared" si="2"/>
        <v>4.8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80</v>
      </c>
      <c r="B76" s="53">
        <v>228</v>
      </c>
      <c r="C76" s="63">
        <v>15</v>
      </c>
      <c r="D76" s="53">
        <v>16</v>
      </c>
      <c r="E76" s="54"/>
      <c r="F76" s="54"/>
      <c r="G76" s="54"/>
      <c r="H76" s="54"/>
      <c r="I76" s="52">
        <f t="shared" si="2"/>
        <v>4.5999999999999996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85</v>
      </c>
      <c r="B77" s="53">
        <v>232</v>
      </c>
      <c r="C77" s="63">
        <v>16</v>
      </c>
      <c r="D77" s="53">
        <v>15</v>
      </c>
      <c r="E77" s="54"/>
      <c r="F77" s="54"/>
      <c r="G77" s="54"/>
      <c r="H77" s="54"/>
      <c r="I77" s="52">
        <f t="shared" si="2"/>
        <v>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90</v>
      </c>
      <c r="B78" s="53">
        <v>236</v>
      </c>
      <c r="C78" s="63">
        <v>17</v>
      </c>
      <c r="D78" s="53">
        <v>14</v>
      </c>
      <c r="E78" s="54"/>
      <c r="F78" s="54"/>
      <c r="G78" s="54"/>
      <c r="H78" s="54"/>
      <c r="I78" s="52">
        <f t="shared" si="2"/>
        <v>3.8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Bouleau verruqueux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42</v>
      </c>
      <c r="C88" s="63">
        <v>1</v>
      </c>
      <c r="D88" s="63">
        <v>15</v>
      </c>
      <c r="E88" s="54"/>
      <c r="F88" s="54"/>
      <c r="G88" s="54">
        <v>1</v>
      </c>
      <c r="H88" s="93"/>
      <c r="I88" s="56">
        <f>IFERROR(B88/A88,"")</f>
        <v>2.8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54</v>
      </c>
      <c r="C89" s="63">
        <v>2</v>
      </c>
      <c r="D89" s="63">
        <v>10</v>
      </c>
      <c r="E89" s="54"/>
      <c r="F89" s="54"/>
      <c r="G89" s="54">
        <v>1</v>
      </c>
      <c r="H89" s="93"/>
      <c r="I89" s="56">
        <f t="shared" ref="I89:I107" si="3">IF(A89&lt;&gt;0,(B89-(B88-D88))/(A89-A88),"")</f>
        <v>5.4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73</v>
      </c>
      <c r="C90" s="63">
        <v>3</v>
      </c>
      <c r="D90" s="63">
        <v>11</v>
      </c>
      <c r="E90" s="93"/>
      <c r="F90" s="93"/>
      <c r="G90" s="93">
        <v>1</v>
      </c>
      <c r="H90" s="93"/>
      <c r="I90" s="56">
        <f t="shared" si="3"/>
        <v>5.8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92</v>
      </c>
      <c r="C91" s="63">
        <v>4</v>
      </c>
      <c r="D91" s="63">
        <v>12</v>
      </c>
      <c r="E91" s="93"/>
      <c r="F91" s="93"/>
      <c r="G91" s="93">
        <v>1</v>
      </c>
      <c r="H91" s="93"/>
      <c r="I91" s="56">
        <f t="shared" si="3"/>
        <v>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v>109</v>
      </c>
      <c r="C92" s="63">
        <v>5</v>
      </c>
      <c r="D92" s="63">
        <v>13</v>
      </c>
      <c r="E92" s="93"/>
      <c r="F92" s="93"/>
      <c r="G92" s="93"/>
      <c r="H92" s="93"/>
      <c r="I92" s="56">
        <f t="shared" si="3"/>
        <v>5.8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v>126</v>
      </c>
      <c r="C93" s="63">
        <v>6</v>
      </c>
      <c r="D93" s="63">
        <v>14</v>
      </c>
      <c r="E93" s="93"/>
      <c r="F93" s="93"/>
      <c r="G93" s="93"/>
      <c r="H93" s="93"/>
      <c r="I93" s="56">
        <f t="shared" si="3"/>
        <v>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v>142</v>
      </c>
      <c r="C94" s="63">
        <v>7</v>
      </c>
      <c r="D94" s="63">
        <v>14</v>
      </c>
      <c r="E94" s="93"/>
      <c r="F94" s="93"/>
      <c r="G94" s="93"/>
      <c r="H94" s="93"/>
      <c r="I94" s="56">
        <f t="shared" si="3"/>
        <v>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50</v>
      </c>
      <c r="B95" s="63">
        <v>157</v>
      </c>
      <c r="C95" s="63">
        <v>8</v>
      </c>
      <c r="D95" s="63">
        <v>14</v>
      </c>
      <c r="E95" s="93"/>
      <c r="F95" s="93"/>
      <c r="G95" s="93"/>
      <c r="H95" s="93"/>
      <c r="I95" s="56">
        <f t="shared" si="3"/>
        <v>5.8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55</v>
      </c>
      <c r="B96" s="63">
        <v>170</v>
      </c>
      <c r="C96" s="63">
        <v>9</v>
      </c>
      <c r="D96" s="63">
        <v>14</v>
      </c>
      <c r="E96" s="93"/>
      <c r="F96" s="93"/>
      <c r="G96" s="93"/>
      <c r="H96" s="93"/>
      <c r="I96" s="56">
        <f t="shared" si="3"/>
        <v>5.4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60</v>
      </c>
      <c r="B97" s="63">
        <v>183</v>
      </c>
      <c r="C97" s="63">
        <v>10</v>
      </c>
      <c r="D97" s="63">
        <v>14</v>
      </c>
      <c r="E97" s="93"/>
      <c r="F97" s="93"/>
      <c r="G97" s="93"/>
      <c r="H97" s="93"/>
      <c r="I97" s="56">
        <f t="shared" si="3"/>
        <v>5.4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65</v>
      </c>
      <c r="B98" s="63">
        <v>194</v>
      </c>
      <c r="C98" s="63">
        <v>11</v>
      </c>
      <c r="D98" s="63">
        <v>14</v>
      </c>
      <c r="E98" s="93"/>
      <c r="F98" s="93"/>
      <c r="G98" s="93"/>
      <c r="H98" s="93"/>
      <c r="I98" s="56">
        <f t="shared" si="3"/>
        <v>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70</v>
      </c>
      <c r="B99" s="63">
        <v>204</v>
      </c>
      <c r="C99" s="63">
        <v>12</v>
      </c>
      <c r="D99" s="63">
        <v>14</v>
      </c>
      <c r="E99" s="93"/>
      <c r="F99" s="93"/>
      <c r="G99" s="93"/>
      <c r="H99" s="93"/>
      <c r="I99" s="56">
        <f t="shared" si="3"/>
        <v>4.8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75</v>
      </c>
      <c r="B100" s="63">
        <v>213</v>
      </c>
      <c r="C100" s="63">
        <v>13</v>
      </c>
      <c r="D100" s="63">
        <v>14</v>
      </c>
      <c r="E100" s="68"/>
      <c r="F100" s="68"/>
      <c r="G100" s="68"/>
      <c r="H100" s="68"/>
      <c r="I100" s="56">
        <f t="shared" si="3"/>
        <v>4.5999999999999996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80</v>
      </c>
      <c r="B101" s="63">
        <v>221</v>
      </c>
      <c r="C101" s="63">
        <v>14</v>
      </c>
      <c r="D101" s="63">
        <v>13</v>
      </c>
      <c r="E101" s="68"/>
      <c r="F101" s="68"/>
      <c r="G101" s="68"/>
      <c r="H101" s="68"/>
      <c r="I101" s="56">
        <f t="shared" si="3"/>
        <v>4.4000000000000004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85</v>
      </c>
      <c r="B102" s="53">
        <v>228</v>
      </c>
      <c r="C102" s="63">
        <v>15</v>
      </c>
      <c r="D102" s="53">
        <v>13</v>
      </c>
      <c r="E102" s="57"/>
      <c r="F102" s="57"/>
      <c r="G102" s="57"/>
      <c r="H102" s="57"/>
      <c r="I102" s="56">
        <f t="shared" si="3"/>
        <v>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90</v>
      </c>
      <c r="B103" s="53">
        <v>234</v>
      </c>
      <c r="C103" s="63">
        <v>16</v>
      </c>
      <c r="D103" s="53">
        <v>12</v>
      </c>
      <c r="E103" s="57"/>
      <c r="F103" s="57"/>
      <c r="G103" s="57"/>
      <c r="H103" s="57"/>
      <c r="I103" s="56">
        <f t="shared" si="3"/>
        <v>3.8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E16" sqref="E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Aulne glutineux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Bouleau verruqueux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148.43331139293599</v>
      </c>
      <c r="AO3" s="62">
        <f>IF('Données projet'!E10&gt;30,$AM$33-$H$33,LOOKUP('Données projet'!$E$10,$A$3:$A$203,AM3:AM203)-LOOKUP('Données projet'!$E$10,$A$3:$A$203,$H$3:$H$203))</f>
        <v>158.90211025130679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162.25294504297892</v>
      </c>
      <c r="BJ3" s="62">
        <f>IF('Données projet'!E11&gt;30,$BH$33-$H$33,LOOKUP('Données projet'!$E$11,$A$3:$A$203,BH3:BH203)-LOOKUP('Données projet'!$E$11,$A$3:$A$203,$H$3:$H$203))</f>
        <v>124.70607815083275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</v>
      </c>
      <c r="AI4" s="14">
        <f>IF('Données projet'!$A$62&gt;35,AI3+AH4-AQ3,IF(A4&lt;'Données projet'!$A$62,$AF$205^A4,IF(A4='Données projet'!$A$62,'Données projet'!$B$62,AI3+AH4-AQ3)))</f>
        <v>1.2589254117941673</v>
      </c>
      <c r="AJ4" s="14">
        <f>AI4*VLOOKUP('Données projet'!$B$10,Paramètres!$A$1:$I$89,3,0)*VLOOKUP('Données projet'!$B$10,Paramètres!$A$1:$I$89,5,0)</f>
        <v>0.8248479298075384</v>
      </c>
      <c r="AK4" s="14">
        <f>EXP(-1.0587+0.8836*LN(AJ4)+0.284)</f>
        <v>0.38874071845122965</v>
      </c>
      <c r="AL4" s="22">
        <f t="shared" ref="AL4:AL67" si="4">(AJ4+AK4)*0.475*44/12</f>
        <v>2.1136668957173543</v>
      </c>
      <c r="AM4" s="62">
        <f t="shared" ref="AM4:AM67" si="5">AL4+(AD4+AE4)*44/12</f>
        <v>295.44700022905067</v>
      </c>
      <c r="AN4" s="62">
        <f ca="1">AVERAGE(OFFSET($AM$3,0,0,'Données projet'!$E$10+1,1))-AVERAGE(OFFSET($H$3,0,0,'Données projet'!$E$10+1,1))</f>
        <v>148.43331139293599</v>
      </c>
      <c r="AO4" s="62">
        <f>$AO$3</f>
        <v>158.90211025130679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</v>
      </c>
      <c r="BD4" s="13">
        <f>IF('Données projet'!$A$88&gt;35,BD3+BC4-BL3,IF(A4&lt;'Données projet'!$A$88,$BA$205^A4,IF(A4='Données projet'!$A$88,'Données projet'!$B$88,BD3+BC4-BL3)))</f>
        <v>1.282970348825361</v>
      </c>
      <c r="BE4" s="14">
        <f>BD4*VLOOKUP('Données projet'!$B$11,Paramètres!$A$1:$I$89,3,0)*VLOOKUP('Données projet'!$B$11,Paramètres!$A$1:$I$89,5,0)</f>
        <v>1.040745546967133</v>
      </c>
      <c r="BF4" s="14">
        <f>EXP(-1.0587+0.8836*LN(BE4)+0.284)</f>
        <v>0.47739483859767334</v>
      </c>
      <c r="BG4" s="22">
        <f t="shared" ref="BG4:BG67" si="7">(BE4+BF4)*0.475*44/12</f>
        <v>2.6440945048587046</v>
      </c>
      <c r="BH4" s="62">
        <f t="shared" ref="BH4:BH67" si="8">BG4+(AY4+AZ4)*44/12</f>
        <v>295.977427838192</v>
      </c>
      <c r="BI4" s="62">
        <f ca="1">AVERAGE(OFFSET($BH$3,0,0,'Données projet'!$E$11+1,1))-AVERAGE(OFFSET($H$3,0,0,'Données projet'!$E$11+1,1))</f>
        <v>162.25294504297892</v>
      </c>
      <c r="BJ4" s="62">
        <f>$BJ$3</f>
        <v>124.70607815083275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</v>
      </c>
      <c r="AI5" s="14">
        <f>IF('Données projet'!$A$62&gt;35,AI4+AH5-AQ4,IF(A5&lt;'Données projet'!$A$62,$AF$205^A5,IF(A5='Données projet'!$A$62,'Données projet'!$B$62,AI4+AH5-AQ4)))</f>
        <v>1.5848931924611136</v>
      </c>
      <c r="AJ5" s="14">
        <f>AI5*VLOOKUP('Données projet'!$B$10,Paramètres!$A$1:$I$89,3,0)*VLOOKUP('Données projet'!$B$10,Paramètres!$A$1:$I$89,5,0)</f>
        <v>1.0384220197005216</v>
      </c>
      <c r="AK5" s="14">
        <f t="shared" ref="AK5:AK68" si="35">EXP(-1.0587+0.8836*LN(AJ5)+0.284)</f>
        <v>0.47645296394014247</v>
      </c>
      <c r="AL5" s="22">
        <f t="shared" si="4"/>
        <v>2.6384072631741566</v>
      </c>
      <c r="AM5" s="62">
        <f t="shared" si="5"/>
        <v>295.97174059650746</v>
      </c>
      <c r="AN5" s="62">
        <f ca="1">AVERAGE(OFFSET($AM$3,0,0,'Données projet'!$E$10+1,1))-AVERAGE(OFFSET($H$3,0,0,'Données projet'!$E$10+1,1))</f>
        <v>148.43331139293599</v>
      </c>
      <c r="AO5" s="62">
        <f t="shared" ref="AO5:AO68" si="36">$AO$3</f>
        <v>158.90211025130679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</v>
      </c>
      <c r="BD5" s="13">
        <f>IF('Données projet'!$A$88&gt;35,BD4+BC5-BL4,IF(A5&lt;'Données projet'!$A$88,$BA$205^A5,IF(A5='Données projet'!$A$88,'Données projet'!$B$88,BD4+BC5-BL4)))</f>
        <v>1.6460129159650685</v>
      </c>
      <c r="BE5" s="14">
        <f>BD5*VLOOKUP('Données projet'!$B$11,Paramètres!$A$1:$I$89,3,0)*VLOOKUP('Données projet'!$B$11,Paramètres!$A$1:$I$89,5,0)</f>
        <v>1.3352456774308636</v>
      </c>
      <c r="BF5" s="14">
        <f t="shared" ref="BF5:BF68" si="37">EXP(-1.0587+0.8836*LN(BE5)+0.284)</f>
        <v>0.59497391287501122</v>
      </c>
      <c r="BG5" s="22">
        <f t="shared" si="7"/>
        <v>3.3617991197827322</v>
      </c>
      <c r="BH5" s="62">
        <f t="shared" si="8"/>
        <v>296.69513245311606</v>
      </c>
      <c r="BI5" s="62">
        <f ca="1">AVERAGE(OFFSET($BH$3,0,0,'Données projet'!$E$11+1,1))-AVERAGE(OFFSET($H$3,0,0,'Données projet'!$E$11+1,1))</f>
        <v>162.25294504297892</v>
      </c>
      <c r="BJ5" s="62">
        <f t="shared" ref="BJ5:BJ68" si="38">$BJ$3</f>
        <v>124.70607815083275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</v>
      </c>
      <c r="AI6" s="14">
        <f>IF('Données projet'!$A$62&gt;35,AI5+AH6-AQ5,IF(A6&lt;'Données projet'!$A$62,$AF$205^A6,IF(A6='Données projet'!$A$62,'Données projet'!$B$62,AI5+AH6-AQ5)))</f>
        <v>1.99526231496888</v>
      </c>
      <c r="AJ6" s="14">
        <f>AI6*VLOOKUP('Données projet'!$B$10,Paramètres!$A$1:$I$89,3,0)*VLOOKUP('Données projet'!$B$10,Paramètres!$A$1:$I$89,5,0)</f>
        <v>1.3072958687676102</v>
      </c>
      <c r="AK6" s="14">
        <f t="shared" si="35"/>
        <v>0.58395587617309608</v>
      </c>
      <c r="AL6" s="22">
        <f t="shared" si="4"/>
        <v>3.2939301224383963</v>
      </c>
      <c r="AM6" s="62">
        <f t="shared" si="5"/>
        <v>296.6272634557717</v>
      </c>
      <c r="AN6" s="62">
        <f ca="1">AVERAGE(OFFSET($AM$3,0,0,'Données projet'!$E$10+1,1))-AVERAGE(OFFSET($H$3,0,0,'Données projet'!$E$10+1,1))</f>
        <v>148.43331139293599</v>
      </c>
      <c r="AO6" s="62">
        <f t="shared" si="36"/>
        <v>158.90211025130679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</v>
      </c>
      <c r="BD6" s="13">
        <f>IF('Données projet'!$A$88&gt;35,BD5+BC6-BL5,IF(A6&lt;'Données projet'!$A$88,$BA$205^A6,IF(A6='Données projet'!$A$88,'Données projet'!$B$88,BD5+BC6-BL5)))</f>
        <v>2.1117857649667533</v>
      </c>
      <c r="BE6" s="14">
        <f>BD6*VLOOKUP('Données projet'!$B$11,Paramètres!$A$1:$I$89,3,0)*VLOOKUP('Données projet'!$B$11,Paramètres!$A$1:$I$89,5,0)</f>
        <v>1.7130806125410305</v>
      </c>
      <c r="BF6" s="14">
        <f t="shared" si="37"/>
        <v>0.74151190666753608</v>
      </c>
      <c r="BG6" s="22">
        <f t="shared" si="7"/>
        <v>4.2750819709549202</v>
      </c>
      <c r="BH6" s="62">
        <f t="shared" si="8"/>
        <v>297.60841530428826</v>
      </c>
      <c r="BI6" s="62">
        <f ca="1">AVERAGE(OFFSET($BH$3,0,0,'Données projet'!$E$11+1,1))-AVERAGE(OFFSET($H$3,0,0,'Données projet'!$E$11+1,1))</f>
        <v>162.25294504297892</v>
      </c>
      <c r="BJ6" s="62">
        <f t="shared" si="38"/>
        <v>124.70607815083275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</v>
      </c>
      <c r="AI7" s="14">
        <f>IF('Données projet'!$A$62&gt;35,AI6+AH7-AQ6,IF(A7&lt;'Données projet'!$A$62,$AF$205^A7,IF(A7='Données projet'!$A$62,'Données projet'!$B$62,AI6+AH7-AQ6)))</f>
        <v>2.5118864315095806</v>
      </c>
      <c r="AJ7" s="14">
        <f>AI7*VLOOKUP('Données projet'!$B$10,Paramètres!$A$1:$I$89,3,0)*VLOOKUP('Données projet'!$B$10,Paramètres!$A$1:$I$89,5,0)</f>
        <v>1.6457879899250774</v>
      </c>
      <c r="AK7" s="14">
        <f t="shared" si="35"/>
        <v>0.71571485776280996</v>
      </c>
      <c r="AL7" s="22">
        <f t="shared" si="4"/>
        <v>4.1129507930564033</v>
      </c>
      <c r="AM7" s="62">
        <f t="shared" si="5"/>
        <v>297.44628412638974</v>
      </c>
      <c r="AN7" s="62">
        <f ca="1">AVERAGE(OFFSET($AM$3,0,0,'Données projet'!$E$10+1,1))-AVERAGE(OFFSET($H$3,0,0,'Données projet'!$E$10+1,1))</f>
        <v>148.43331139293599</v>
      </c>
      <c r="AO7" s="62">
        <f t="shared" si="36"/>
        <v>158.90211025130679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</v>
      </c>
      <c r="BD7" s="13">
        <f>IF('Données projet'!$A$88&gt;35,BD6+BC7-BL6,IF(A7&lt;'Données projet'!$A$88,$BA$205^A7,IF(A7='Données projet'!$A$88,'Données projet'!$B$88,BD6+BC7-BL6)))</f>
        <v>2.7093585195238274</v>
      </c>
      <c r="BE7" s="14">
        <f>BD7*VLOOKUP('Données projet'!$B$11,Paramètres!$A$1:$I$89,3,0)*VLOOKUP('Données projet'!$B$11,Paramètres!$A$1:$I$89,5,0)</f>
        <v>2.197831631037729</v>
      </c>
      <c r="BF7" s="14">
        <f t="shared" si="37"/>
        <v>0.92414120322151361</v>
      </c>
      <c r="BG7" s="22">
        <f t="shared" si="7"/>
        <v>5.4374360196681799</v>
      </c>
      <c r="BH7" s="62">
        <f t="shared" si="8"/>
        <v>298.77076935300147</v>
      </c>
      <c r="BI7" s="62">
        <f ca="1">AVERAGE(OFFSET($BH$3,0,0,'Données projet'!$E$11+1,1))-AVERAGE(OFFSET($H$3,0,0,'Données projet'!$E$11+1,1))</f>
        <v>162.25294504297892</v>
      </c>
      <c r="BJ7" s="62">
        <f t="shared" si="38"/>
        <v>124.70607815083275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</v>
      </c>
      <c r="AI8" s="14">
        <f>IF('Données projet'!$A$62&gt;35,AI7+AH8-AQ7,IF(A8&lt;'Données projet'!$A$62,$AF$205^A8,IF(A8='Données projet'!$A$62,'Données projet'!$B$62,AI7+AH8-AQ7)))</f>
        <v>3.16227766016838</v>
      </c>
      <c r="AJ8" s="14">
        <f>AI8*VLOOKUP('Données projet'!$B$10,Paramètres!$A$1:$I$89,3,0)*VLOOKUP('Données projet'!$B$10,Paramètres!$A$1:$I$89,5,0)</f>
        <v>2.0719243229423228</v>
      </c>
      <c r="AK8" s="14">
        <f t="shared" si="35"/>
        <v>0.87720284789222491</v>
      </c>
      <c r="AL8" s="22">
        <f t="shared" si="4"/>
        <v>5.1363964892035039</v>
      </c>
      <c r="AM8" s="62">
        <f t="shared" si="5"/>
        <v>298.46972982253681</v>
      </c>
      <c r="AN8" s="62">
        <f ca="1">AVERAGE(OFFSET($AM$3,0,0,'Données projet'!$E$10+1,1))-AVERAGE(OFFSET($H$3,0,0,'Données projet'!$E$10+1,1))</f>
        <v>148.43331139293599</v>
      </c>
      <c r="AO8" s="62">
        <f t="shared" si="36"/>
        <v>158.90211025130679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</v>
      </c>
      <c r="BD8" s="13">
        <f>IF('Données projet'!$A$88&gt;35,BD7+BC8-BL7,IF(A8&lt;'Données projet'!$A$88,$BA$205^A8,IF(A8='Données projet'!$A$88,'Données projet'!$B$88,BD7+BC8-BL7)))</f>
        <v>3.4760266448864483</v>
      </c>
      <c r="BE8" s="14">
        <f>BD8*VLOOKUP('Données projet'!$B$11,Paramètres!$A$1:$I$89,3,0)*VLOOKUP('Données projet'!$B$11,Paramètres!$A$1:$I$89,5,0)</f>
        <v>2.8197528143318871</v>
      </c>
      <c r="BF8" s="14">
        <f t="shared" si="37"/>
        <v>1.1517508428554772</v>
      </c>
      <c r="BG8" s="22">
        <f t="shared" si="7"/>
        <v>6.9170355362679921</v>
      </c>
      <c r="BH8" s="62">
        <f t="shared" si="8"/>
        <v>300.25036886960129</v>
      </c>
      <c r="BI8" s="62">
        <f ca="1">AVERAGE(OFFSET($BH$3,0,0,'Données projet'!$E$11+1,1))-AVERAGE(OFFSET($H$3,0,0,'Données projet'!$E$11+1,1))</f>
        <v>162.25294504297892</v>
      </c>
      <c r="BJ8" s="62">
        <f t="shared" si="38"/>
        <v>124.70607815083275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</v>
      </c>
      <c r="AI9" s="14">
        <f>IF('Données projet'!$A$62&gt;35,AI8+AH9-AQ8,IF(A9&lt;'Données projet'!$A$62,$AF$205^A9,IF(A9='Données projet'!$A$62,'Données projet'!$B$62,AI8+AH9-AQ8)))</f>
        <v>3.9810717055349736</v>
      </c>
      <c r="AJ9" s="14">
        <f>AI9*VLOOKUP('Données projet'!$B$10,Paramètres!$A$1:$I$89,3,0)*VLOOKUP('Données projet'!$B$10,Paramètres!$A$1:$I$89,5,0)</f>
        <v>2.6083981814665145</v>
      </c>
      <c r="AK9" s="14">
        <f t="shared" si="35"/>
        <v>1.0751276545459663</v>
      </c>
      <c r="AL9" s="22">
        <f t="shared" si="4"/>
        <v>6.4154741643884039</v>
      </c>
      <c r="AM9" s="62">
        <f t="shared" si="5"/>
        <v>299.74880749772171</v>
      </c>
      <c r="AN9" s="62">
        <f ca="1">AVERAGE(OFFSET($AM$3,0,0,'Données projet'!$E$10+1,1))-AVERAGE(OFFSET($H$3,0,0,'Données projet'!$E$10+1,1))</f>
        <v>148.43331139293599</v>
      </c>
      <c r="AO9" s="62">
        <f t="shared" si="36"/>
        <v>158.90211025130679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</v>
      </c>
      <c r="BD9" s="13">
        <f>IF('Données projet'!$A$88&gt;35,BD8+BC9-BL8,IF(A9&lt;'Données projet'!$A$88,$BA$205^A9,IF(A9='Données projet'!$A$88,'Données projet'!$B$88,BD8+BC9-BL8)))</f>
        <v>4.4596391171162164</v>
      </c>
      <c r="BE9" s="14">
        <f>BD9*VLOOKUP('Données projet'!$B$11,Paramètres!$A$1:$I$89,3,0)*VLOOKUP('Données projet'!$B$11,Paramètres!$A$1:$I$89,5,0)</f>
        <v>3.6176592518046751</v>
      </c>
      <c r="BF9" s="14">
        <f t="shared" si="37"/>
        <v>1.4354191755481527</v>
      </c>
      <c r="BG9" s="22">
        <f t="shared" si="7"/>
        <v>8.8007782609728427</v>
      </c>
      <c r="BH9" s="62">
        <f t="shared" si="8"/>
        <v>302.13411159430615</v>
      </c>
      <c r="BI9" s="62">
        <f ca="1">AVERAGE(OFFSET($BH$3,0,0,'Données projet'!$E$11+1,1))-AVERAGE(OFFSET($H$3,0,0,'Données projet'!$E$11+1,1))</f>
        <v>162.25294504297892</v>
      </c>
      <c r="BJ9" s="62">
        <f t="shared" si="38"/>
        <v>124.70607815083275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</v>
      </c>
      <c r="AI10" s="14">
        <f>IF('Données projet'!$A$62&gt;35,AI9+AH10-AQ9,IF(A10&lt;'Données projet'!$A$62,$AF$205^A10,IF(A10='Données projet'!$A$62,'Données projet'!$B$62,AI9+AH10-AQ9)))</f>
        <v>5.0118723362727247</v>
      </c>
      <c r="AJ10" s="14">
        <f>AI10*VLOOKUP('Données projet'!$B$10,Paramètres!$A$1:$I$89,3,0)*VLOOKUP('Données projet'!$B$10,Paramètres!$A$1:$I$89,5,0)</f>
        <v>3.2837787547258892</v>
      </c>
      <c r="AK10" s="14">
        <f t="shared" si="35"/>
        <v>1.3177105801092055</v>
      </c>
      <c r="AL10" s="22">
        <f t="shared" si="4"/>
        <v>8.0142605915044562</v>
      </c>
      <c r="AM10" s="62">
        <f t="shared" si="5"/>
        <v>301.34759392483778</v>
      </c>
      <c r="AN10" s="62">
        <f ca="1">AVERAGE(OFFSET($AM$3,0,0,'Données projet'!$E$10+1,1))-AVERAGE(OFFSET($H$3,0,0,'Données projet'!$E$10+1,1))</f>
        <v>148.43331139293599</v>
      </c>
      <c r="AO10" s="62">
        <f t="shared" si="36"/>
        <v>158.90211025130679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</v>
      </c>
      <c r="BD10" s="13">
        <f>IF('Données projet'!$A$88&gt;35,BD9+BC10-BL9,IF(A10&lt;'Données projet'!$A$88,$BA$205^A10,IF(A10='Données projet'!$A$88,'Données projet'!$B$88,BD9+BC10-BL9)))</f>
        <v>5.7215847537218165</v>
      </c>
      <c r="BE10" s="14">
        <f>BD10*VLOOKUP('Données projet'!$B$11,Paramètres!$A$1:$I$89,3,0)*VLOOKUP('Données projet'!$B$11,Paramètres!$A$1:$I$89,5,0)</f>
        <v>4.6413495522191379</v>
      </c>
      <c r="BF10" s="14">
        <f t="shared" si="37"/>
        <v>1.7889530728912018</v>
      </c>
      <c r="BG10" s="22">
        <f t="shared" si="7"/>
        <v>11.199443738733841</v>
      </c>
      <c r="BH10" s="62">
        <f t="shared" si="8"/>
        <v>304.53277707206718</v>
      </c>
      <c r="BI10" s="62">
        <f ca="1">AVERAGE(OFFSET($BH$3,0,0,'Données projet'!$E$11+1,1))-AVERAGE(OFFSET($H$3,0,0,'Données projet'!$E$11+1,1))</f>
        <v>162.25294504297892</v>
      </c>
      <c r="BJ10" s="62">
        <f t="shared" si="38"/>
        <v>124.70607815083275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</v>
      </c>
      <c r="AI11" s="14">
        <f>IF('Données projet'!$A$62&gt;35,AI10+AH11-AQ10,IF(A11&lt;'Données projet'!$A$62,$AF$205^A11,IF(A11='Données projet'!$A$62,'Données projet'!$B$62,AI10+AH11-AQ10)))</f>
        <v>6.3095734448019352</v>
      </c>
      <c r="AJ11" s="14">
        <f>AI11*VLOOKUP('Données projet'!$B$10,Paramètres!$A$1:$I$89,3,0)*VLOOKUP('Données projet'!$B$10,Paramètres!$A$1:$I$89,5,0)</f>
        <v>4.1340325210342277</v>
      </c>
      <c r="AK11" s="14">
        <f t="shared" si="35"/>
        <v>1.6150279137457551</v>
      </c>
      <c r="AL11" s="22">
        <f t="shared" si="4"/>
        <v>10.012946923908471</v>
      </c>
      <c r="AM11" s="62">
        <f t="shared" si="5"/>
        <v>303.3462802572418</v>
      </c>
      <c r="AN11" s="62">
        <f ca="1">AVERAGE(OFFSET($AM$3,0,0,'Données projet'!$E$10+1,1))-AVERAGE(OFFSET($H$3,0,0,'Données projet'!$E$10+1,1))</f>
        <v>148.43331139293599</v>
      </c>
      <c r="AO11" s="62">
        <f t="shared" si="36"/>
        <v>158.90211025130679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</v>
      </c>
      <c r="BD11" s="13">
        <f>IF('Données projet'!$A$88&gt;35,BD10+BC11-BL10,IF(A11&lt;'Données projet'!$A$88,$BA$205^A11,IF(A11='Données projet'!$A$88,'Données projet'!$B$88,BD10+BC11-BL10)))</f>
        <v>7.3406235873163457</v>
      </c>
      <c r="BE11" s="14">
        <f>BD11*VLOOKUP('Données projet'!$B$11,Paramètres!$A$1:$I$89,3,0)*VLOOKUP('Données projet'!$B$11,Paramètres!$A$1:$I$89,5,0)</f>
        <v>5.95471385403102</v>
      </c>
      <c r="BF11" s="14">
        <f t="shared" si="37"/>
        <v>2.2295599442474598</v>
      </c>
      <c r="BG11" s="22">
        <f t="shared" si="7"/>
        <v>14.254276865335017</v>
      </c>
      <c r="BH11" s="62">
        <f t="shared" si="8"/>
        <v>307.58761019866836</v>
      </c>
      <c r="BI11" s="62">
        <f ca="1">AVERAGE(OFFSET($BH$3,0,0,'Données projet'!$E$11+1,1))-AVERAGE(OFFSET($H$3,0,0,'Données projet'!$E$11+1,1))</f>
        <v>162.25294504297892</v>
      </c>
      <c r="BJ11" s="62">
        <f t="shared" si="38"/>
        <v>124.70607815083275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</v>
      </c>
      <c r="AI12" s="14">
        <f>IF('Données projet'!$A$62&gt;35,AI11+AH12-AQ11,IF(A12&lt;'Données projet'!$A$62,$AF$205^A12,IF(A12='Données projet'!$A$62,'Données projet'!$B$62,AI11+AH12-AQ11)))</f>
        <v>7.9432823472428185</v>
      </c>
      <c r="AJ12" s="14">
        <f>AI12*VLOOKUP('Données projet'!$B$10,Paramètres!$A$1:$I$89,3,0)*VLOOKUP('Données projet'!$B$10,Paramètres!$A$1:$I$89,5,0)</f>
        <v>5.2044385939134949</v>
      </c>
      <c r="AK12" s="14">
        <f t="shared" si="35"/>
        <v>1.9794294752963142</v>
      </c>
      <c r="AL12" s="22">
        <f t="shared" si="4"/>
        <v>12.511903553873749</v>
      </c>
      <c r="AM12" s="62">
        <f t="shared" si="5"/>
        <v>305.84523688720708</v>
      </c>
      <c r="AN12" s="62">
        <f ca="1">AVERAGE(OFFSET($AM$3,0,0,'Données projet'!$E$10+1,1))-AVERAGE(OFFSET($H$3,0,0,'Données projet'!$E$10+1,1))</f>
        <v>148.43331139293599</v>
      </c>
      <c r="AO12" s="62">
        <f t="shared" si="36"/>
        <v>158.90211025130679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</v>
      </c>
      <c r="BD12" s="13">
        <f>IF('Données projet'!$A$88&gt;35,BD11+BC12-BL11,IF(A12&lt;'Données projet'!$A$88,$BA$205^A12,IF(A12='Données projet'!$A$88,'Données projet'!$B$88,BD11+BC12-BL11)))</f>
        <v>9.4178024044149247</v>
      </c>
      <c r="BE12" s="14">
        <f>BD12*VLOOKUP('Données projet'!$B$11,Paramètres!$A$1:$I$89,3,0)*VLOOKUP('Données projet'!$B$11,Paramètres!$A$1:$I$89,5,0)</f>
        <v>7.639721310461387</v>
      </c>
      <c r="BF12" s="14">
        <f t="shared" si="37"/>
        <v>2.7786852658795538</v>
      </c>
      <c r="BG12" s="22">
        <f t="shared" si="7"/>
        <v>18.145391453793806</v>
      </c>
      <c r="BH12" s="62">
        <f t="shared" si="8"/>
        <v>311.47872478712713</v>
      </c>
      <c r="BI12" s="62">
        <f ca="1">AVERAGE(OFFSET($BH$3,0,0,'Données projet'!$E$11+1,1))-AVERAGE(OFFSET($H$3,0,0,'Données projet'!$E$11+1,1))</f>
        <v>162.25294504297892</v>
      </c>
      <c r="BJ12" s="62">
        <f t="shared" si="38"/>
        <v>124.70607815083275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10</v>
      </c>
      <c r="AG13" s="13">
        <f>VLOOKUP(A13,'Données projet'!$A$61:$I$81,9,0)</f>
        <v>1</v>
      </c>
      <c r="AH13" s="13">
        <f t="array" ref="AH13">INDEX(AG:AG,MIN(IF(ISNUMBER(AG13:AG209),ROW(AG13:AG209),"")))</f>
        <v>1</v>
      </c>
      <c r="AI13" s="14">
        <f>IF('Données projet'!$A$62&gt;35,AI12+AH13-AQ12,IF(A13&lt;'Données projet'!$A$62,$AF$205^A13,IF(A13='Données projet'!$A$62,'Données projet'!$B$62,AI12+AH13-AQ12)))</f>
        <v>10</v>
      </c>
      <c r="AJ13" s="14">
        <f>AI13*VLOOKUP('Données projet'!$B$10,Paramètres!$A$1:$I$89,3,0)*VLOOKUP('Données projet'!$B$10,Paramètres!$A$1:$I$89,5,0)</f>
        <v>6.5520000000000005</v>
      </c>
      <c r="AK13" s="14">
        <f t="shared" si="35"/>
        <v>2.426051595965574</v>
      </c>
      <c r="AL13" s="22">
        <f t="shared" si="4"/>
        <v>15.636773196306708</v>
      </c>
      <c r="AM13" s="62">
        <f t="shared" si="5"/>
        <v>308.97010652964002</v>
      </c>
      <c r="AN13" s="62">
        <f ca="1">AVERAGE(OFFSET($AM$3,0,0,'Données projet'!$E$10+1,1))-AVERAGE(OFFSET($H$3,0,0,'Données projet'!$E$10+1,1))</f>
        <v>148.43331139293599</v>
      </c>
      <c r="AO13" s="62">
        <f t="shared" si="36"/>
        <v>158.90211025130679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1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1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0.61819883444945034</v>
      </c>
      <c r="AX13" s="23">
        <f t="shared" si="6"/>
        <v>0.61819883444945034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</v>
      </c>
      <c r="BD13" s="13">
        <f>IF('Données projet'!$A$88&gt;35,BD12+BC13-BL12,IF(A13&lt;'Données projet'!$A$88,$BA$205^A13,IF(A13='Données projet'!$A$88,'Données projet'!$B$88,BD12+BC13-BL12)))</f>
        <v>12.08276123596054</v>
      </c>
      <c r="BE13" s="14">
        <f>BD13*VLOOKUP('Données projet'!$B$11,Paramètres!$A$1:$I$89,3,0)*VLOOKUP('Données projet'!$B$11,Paramètres!$A$1:$I$89,5,0)</f>
        <v>9.8015359146111898</v>
      </c>
      <c r="BF13" s="14">
        <f t="shared" si="37"/>
        <v>3.4630563877582672</v>
      </c>
      <c r="BG13" s="22">
        <f t="shared" si="7"/>
        <v>23.102498259960139</v>
      </c>
      <c r="BH13" s="62">
        <f t="shared" si="8"/>
        <v>316.43583159329347</v>
      </c>
      <c r="BI13" s="62">
        <f ca="1">AVERAGE(OFFSET($BH$3,0,0,'Données projet'!$E$11+1,1))-AVERAGE(OFFSET($H$3,0,0,'Données projet'!$E$11+1,1))</f>
        <v>162.25294504297892</v>
      </c>
      <c r="BJ13" s="62">
        <f t="shared" si="38"/>
        <v>124.70607815083275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6.2</v>
      </c>
      <c r="AI14" s="14">
        <f>IF('Données projet'!$A$62&gt;35,AI13+AH14-AQ13,IF(A14&lt;'Données projet'!$A$62,$AF$205^A14,IF(A14='Données projet'!$A$62,'Données projet'!$B$62,AI13+AH14-AQ13)))</f>
        <v>15.2</v>
      </c>
      <c r="AJ14" s="14">
        <f>AI14*VLOOKUP('Données projet'!$B$10,Paramètres!$A$1:$I$89,3,0)*VLOOKUP('Données projet'!$B$10,Paramètres!$A$1:$I$89,5,0)</f>
        <v>9.9590399999999999</v>
      </c>
      <c r="AK14" s="14">
        <f t="shared" si="35"/>
        <v>3.5121821170938623</v>
      </c>
      <c r="AL14" s="22">
        <f t="shared" si="4"/>
        <v>23.462378520605142</v>
      </c>
      <c r="AM14" s="62">
        <f t="shared" si="5"/>
        <v>316.79571185393843</v>
      </c>
      <c r="AN14" s="62">
        <f ca="1">AVERAGE(OFFSET($AM$3,0,0,'Données projet'!$E$10+1,1))-AVERAGE(OFFSET($H$3,0,0,'Données projet'!$E$10+1,1))</f>
        <v>148.43331139293599</v>
      </c>
      <c r="AO14" s="62">
        <f t="shared" si="36"/>
        <v>158.90211025130679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0.43713258796082621</v>
      </c>
      <c r="AX14" s="23">
        <f t="shared" si="6"/>
        <v>0.43713258796082621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</v>
      </c>
      <c r="BD14" s="13">
        <f>IF('Données projet'!$A$88&gt;35,BD13+BC14-BL13,IF(A14&lt;'Données projet'!$A$88,$BA$205^A14,IF(A14='Données projet'!$A$88,'Données projet'!$B$88,BD13+BC14-BL13)))</f>
        <v>15.501824397673841</v>
      </c>
      <c r="BE14" s="14">
        <f>BD14*VLOOKUP('Données projet'!$B$11,Paramètres!$A$1:$I$89,3,0)*VLOOKUP('Données projet'!$B$11,Paramètres!$A$1:$I$89,5,0)</f>
        <v>12.575079951393022</v>
      </c>
      <c r="BF14" s="14">
        <f t="shared" si="37"/>
        <v>4.3159834228282739</v>
      </c>
      <c r="BG14" s="22">
        <f t="shared" si="7"/>
        <v>29.418602043435424</v>
      </c>
      <c r="BH14" s="62">
        <f t="shared" si="8"/>
        <v>322.75193537676876</v>
      </c>
      <c r="BI14" s="62">
        <f ca="1">AVERAGE(OFFSET($BH$3,0,0,'Données projet'!$E$11+1,1))-AVERAGE(OFFSET($H$3,0,0,'Données projet'!$E$11+1,1))</f>
        <v>162.25294504297892</v>
      </c>
      <c r="BJ14" s="62">
        <f t="shared" si="38"/>
        <v>124.70607815083275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6.2</v>
      </c>
      <c r="AI15" s="14">
        <f>IF('Données projet'!$A$62&gt;35,AI14+AH15-AQ14,IF(A15&lt;'Données projet'!$A$62,$AF$205^A15,IF(A15='Données projet'!$A$62,'Données projet'!$B$62,AI14+AH15-AQ14)))</f>
        <v>21.4</v>
      </c>
      <c r="AJ15" s="14">
        <f>AI15*VLOOKUP('Données projet'!$B$10,Paramètres!$A$1:$I$89,3,0)*VLOOKUP('Données projet'!$B$10,Paramètres!$A$1:$I$89,5,0)</f>
        <v>14.021279999999999</v>
      </c>
      <c r="AK15" s="14">
        <f t="shared" si="35"/>
        <v>4.7517506533546436</v>
      </c>
      <c r="AL15" s="22">
        <f t="shared" si="4"/>
        <v>32.696361721259329</v>
      </c>
      <c r="AM15" s="62">
        <f t="shared" si="5"/>
        <v>326.02969505459265</v>
      </c>
      <c r="AN15" s="62">
        <f ca="1">AVERAGE(OFFSET($AM$3,0,0,'Données projet'!$E$10+1,1))-AVERAGE(OFFSET($H$3,0,0,'Données projet'!$E$10+1,1))</f>
        <v>148.43331139293599</v>
      </c>
      <c r="AO15" s="62">
        <f t="shared" si="36"/>
        <v>158.90211025130679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0.30909941722472523</v>
      </c>
      <c r="AX15" s="23">
        <f t="shared" si="6"/>
        <v>0.30909941722472523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</v>
      </c>
      <c r="BD15" s="13">
        <f>IF('Données projet'!$A$88&gt;35,BD14+BC15-BL14,IF(A15&lt;'Données projet'!$A$88,$BA$205^A15,IF(A15='Données projet'!$A$88,'Données projet'!$B$88,BD14+BC15-BL14)))</f>
        <v>19.888381054913101</v>
      </c>
      <c r="BE15" s="14">
        <f>BD15*VLOOKUP('Données projet'!$B$11,Paramètres!$A$1:$I$89,3,0)*VLOOKUP('Données projet'!$B$11,Paramètres!$A$1:$I$89,5,0)</f>
        <v>16.133454711745507</v>
      </c>
      <c r="BF15" s="14">
        <f t="shared" si="37"/>
        <v>5.3789805363772061</v>
      </c>
      <c r="BG15" s="22">
        <f t="shared" si="7"/>
        <v>37.46749139048039</v>
      </c>
      <c r="BH15" s="62">
        <f t="shared" si="8"/>
        <v>330.80082472381372</v>
      </c>
      <c r="BI15" s="62">
        <f ca="1">AVERAGE(OFFSET($BH$3,0,0,'Données projet'!$E$11+1,1))-AVERAGE(OFFSET($H$3,0,0,'Données projet'!$E$11+1,1))</f>
        <v>162.25294504297892</v>
      </c>
      <c r="BJ15" s="62">
        <f t="shared" si="38"/>
        <v>124.70607815083275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6.2</v>
      </c>
      <c r="AI16" s="14">
        <f>IF('Données projet'!$A$62&gt;35,AI15+AH16-AQ15,IF(A16&lt;'Données projet'!$A$62,$AF$205^A16,IF(A16='Données projet'!$A$62,'Données projet'!$B$62,AI15+AH16-AQ15)))</f>
        <v>27.599999999999998</v>
      </c>
      <c r="AJ16" s="14">
        <f>AI16*VLOOKUP('Données projet'!$B$10,Paramètres!$A$1:$I$89,3,0)*VLOOKUP('Données projet'!$B$10,Paramètres!$A$1:$I$89,5,0)</f>
        <v>18.08352</v>
      </c>
      <c r="AK16" s="14">
        <f t="shared" si="35"/>
        <v>5.9495935530996427</v>
      </c>
      <c r="AL16" s="22">
        <f t="shared" si="4"/>
        <v>41.857672771648545</v>
      </c>
      <c r="AM16" s="62">
        <f t="shared" si="5"/>
        <v>335.19100610498185</v>
      </c>
      <c r="AN16" s="62">
        <f ca="1">AVERAGE(OFFSET($AM$3,0,0,'Données projet'!$E$10+1,1))-AVERAGE(OFFSET($H$3,0,0,'Données projet'!$E$10+1,1))</f>
        <v>148.43331139293599</v>
      </c>
      <c r="AO16" s="62">
        <f t="shared" si="36"/>
        <v>158.90211025130679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0.21856629398041316</v>
      </c>
      <c r="AX16" s="23">
        <f t="shared" si="6"/>
        <v>0.21856629398041316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</v>
      </c>
      <c r="BD16" s="13">
        <f>IF('Données projet'!$A$88&gt;35,BD15+BC16-BL15,IF(A16&lt;'Données projet'!$A$88,$BA$205^A16,IF(A16='Données projet'!$A$88,'Données projet'!$B$88,BD15+BC16-BL15)))</f>
        <v>25.51620317959356</v>
      </c>
      <c r="BE16" s="14">
        <f>BD16*VLOOKUP('Données projet'!$B$11,Paramètres!$A$1:$I$89,3,0)*VLOOKUP('Données projet'!$B$11,Paramètres!$A$1:$I$89,5,0)</f>
        <v>20.698744019286298</v>
      </c>
      <c r="BF16" s="14">
        <f t="shared" si="37"/>
        <v>6.7037865478557999</v>
      </c>
      <c r="BG16" s="22">
        <f t="shared" si="7"/>
        <v>47.72607407110582</v>
      </c>
      <c r="BH16" s="62">
        <f t="shared" si="8"/>
        <v>341.05940740443913</v>
      </c>
      <c r="BI16" s="62">
        <f ca="1">AVERAGE(OFFSET($BH$3,0,0,'Données projet'!$E$11+1,1))-AVERAGE(OFFSET($H$3,0,0,'Données projet'!$E$11+1,1))</f>
        <v>162.25294504297892</v>
      </c>
      <c r="BJ16" s="62">
        <f t="shared" si="38"/>
        <v>124.70607815083275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6.2</v>
      </c>
      <c r="AI17" s="14">
        <f>IF('Données projet'!$A$62&gt;35,AI16+AH17-AQ16,IF(A17&lt;'Données projet'!$A$62,$AF$205^A17,IF(A17='Données projet'!$A$62,'Données projet'!$B$62,AI16+AH17-AQ16)))</f>
        <v>33.799999999999997</v>
      </c>
      <c r="AJ17" s="14">
        <f>AI17*VLOOKUP('Données projet'!$B$10,Paramètres!$A$1:$I$89,3,0)*VLOOKUP('Données projet'!$B$10,Paramètres!$A$1:$I$89,5,0)</f>
        <v>22.145759999999999</v>
      </c>
      <c r="AK17" s="14">
        <f t="shared" si="35"/>
        <v>7.1162439785080673</v>
      </c>
      <c r="AL17" s="22">
        <f t="shared" si="4"/>
        <v>50.964656929234877</v>
      </c>
      <c r="AM17" s="62">
        <f t="shared" si="5"/>
        <v>344.29799026256819</v>
      </c>
      <c r="AN17" s="62">
        <f ca="1">AVERAGE(OFFSET($AM$3,0,0,'Données projet'!$E$10+1,1))-AVERAGE(OFFSET($H$3,0,0,'Données projet'!$E$10+1,1))</f>
        <v>148.43331139293599</v>
      </c>
      <c r="AO17" s="62">
        <f t="shared" si="36"/>
        <v>158.90211025130679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0.15454970861236264</v>
      </c>
      <c r="AX17" s="23">
        <f t="shared" si="6"/>
        <v>0.15454970861236264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</v>
      </c>
      <c r="BD17" s="13">
        <f>IF('Données projet'!$A$88&gt;35,BD16+BC17-BL16,IF(A17&lt;'Données projet'!$A$88,$BA$205^A17,IF(A17='Données projet'!$A$88,'Données projet'!$B$88,BD16+BC17-BL16)))</f>
        <v>32.736532094021939</v>
      </c>
      <c r="BE17" s="14">
        <f>BD17*VLOOKUP('Données projet'!$B$11,Paramètres!$A$1:$I$89,3,0)*VLOOKUP('Données projet'!$B$11,Paramètres!$A$1:$I$89,5,0)</f>
        <v>26.5558748346706</v>
      </c>
      <c r="BF17" s="14">
        <f t="shared" si="37"/>
        <v>8.3548831930669891</v>
      </c>
      <c r="BG17" s="22">
        <f t="shared" si="7"/>
        <v>60.802903564976283</v>
      </c>
      <c r="BH17" s="62">
        <f t="shared" si="8"/>
        <v>354.13623689830962</v>
      </c>
      <c r="BI17" s="62">
        <f ca="1">AVERAGE(OFFSET($BH$3,0,0,'Données projet'!$E$11+1,1))-AVERAGE(OFFSET($H$3,0,0,'Données projet'!$E$11+1,1))</f>
        <v>162.25294504297892</v>
      </c>
      <c r="BJ17" s="62">
        <f t="shared" si="38"/>
        <v>124.70607815083275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40</v>
      </c>
      <c r="AG18" s="13">
        <f>VLOOKUP(A18,'Données projet'!$A$61:$I$81,9,0)</f>
        <v>6.2</v>
      </c>
      <c r="AH18" s="13">
        <f t="array" ref="AH18">INDEX(AG:AG,MIN(IF(ISNUMBER(AG18:AG214),ROW(AG18:AG214),"")))</f>
        <v>6.2</v>
      </c>
      <c r="AI18" s="14">
        <f>IF('Données projet'!$A$62&gt;35,AI17+AH18-AQ17,IF(A18&lt;'Données projet'!$A$62,$AF$205^A18,IF(A18='Données projet'!$A$62,'Données projet'!$B$62,AI17+AH18-AQ17)))</f>
        <v>40</v>
      </c>
      <c r="AJ18" s="14">
        <f>AI18*VLOOKUP('Données projet'!$B$10,Paramètres!$A$1:$I$89,3,0)*VLOOKUP('Données projet'!$B$10,Paramètres!$A$1:$I$89,5,0)</f>
        <v>26.208000000000002</v>
      </c>
      <c r="AK18" s="14">
        <f t="shared" si="35"/>
        <v>8.2581019723450986</v>
      </c>
      <c r="AL18" s="22">
        <f t="shared" si="4"/>
        <v>60.028460935167708</v>
      </c>
      <c r="AM18" s="62">
        <f t="shared" si="5"/>
        <v>353.361794268501</v>
      </c>
      <c r="AN18" s="62">
        <f ca="1">AVERAGE(OFFSET($AM$3,0,0,'Données projet'!$E$10+1,1))-AVERAGE(OFFSET($H$3,0,0,'Données projet'!$E$10+1,1))</f>
        <v>148.43331139293599</v>
      </c>
      <c r="AO18" s="62">
        <f t="shared" si="36"/>
        <v>158.90211025130679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4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1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2.5820784847880081</v>
      </c>
      <c r="AX18" s="23">
        <f t="shared" si="6"/>
        <v>2.5820784847880081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42</v>
      </c>
      <c r="BB18" s="13">
        <f>VLOOKUP(A18,'Données projet'!$A$87:$I$107,9,0)</f>
        <v>2.8</v>
      </c>
      <c r="BC18" s="13">
        <f t="array" ref="BC18">INDEX(BB:BB,MIN(IF(ISNUMBER(BB18:BB214),ROW(BB18:BB214),"")))</f>
        <v>2.8</v>
      </c>
      <c r="BD18" s="13">
        <f>IF('Données projet'!$A$88&gt;35,BD17+BC18-BL17,IF(A18&lt;'Données projet'!$A$88,$BA$205^A18,IF(A18='Données projet'!$A$88,'Données projet'!$B$88,BD17+BC18-BL17)))</f>
        <v>42</v>
      </c>
      <c r="BE18" s="14">
        <f>BD18*VLOOKUP('Données projet'!$B$11,Paramètres!$A$1:$I$89,3,0)*VLOOKUP('Données projet'!$B$11,Paramètres!$A$1:$I$89,5,0)</f>
        <v>34.070399999999999</v>
      </c>
      <c r="BF18" s="14">
        <f t="shared" si="37"/>
        <v>10.412633617059315</v>
      </c>
      <c r="BG18" s="22">
        <f t="shared" si="7"/>
        <v>77.474616883044959</v>
      </c>
      <c r="BH18" s="62">
        <f t="shared" si="8"/>
        <v>370.80795021637829</v>
      </c>
      <c r="BI18" s="62">
        <f ca="1">AVERAGE(OFFSET($BH$3,0,0,'Données projet'!$E$11+1,1))-AVERAGE(OFFSET($H$3,0,0,'Données projet'!$E$11+1,1))</f>
        <v>162.25294504297892</v>
      </c>
      <c r="BJ18" s="62">
        <f t="shared" si="38"/>
        <v>124.70607815083275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15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1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11.480835496918365</v>
      </c>
      <c r="BS18" s="24">
        <f t="shared" si="9"/>
        <v>11.480835496918365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10.8</v>
      </c>
      <c r="AI19" s="14">
        <f>IF('Données projet'!$A$62&gt;35,AI18+AH19-AQ18,IF(A19&lt;'Données projet'!$A$62,$AF$205^A19,IF(A19='Données projet'!$A$62,'Données projet'!$B$62,AI18+AH19-AQ18)))</f>
        <v>46.8</v>
      </c>
      <c r="AJ19" s="14">
        <f>AI19*VLOOKUP('Données projet'!$B$10,Paramètres!$A$1:$I$89,3,0)*VLOOKUP('Données projet'!$B$10,Paramètres!$A$1:$I$89,5,0)</f>
        <v>30.663360000000001</v>
      </c>
      <c r="AK19" s="14">
        <f t="shared" si="35"/>
        <v>9.4870080424679557</v>
      </c>
      <c r="AL19" s="22">
        <f t="shared" si="4"/>
        <v>69.928557673965017</v>
      </c>
      <c r="AM19" s="62">
        <f t="shared" si="5"/>
        <v>363.26189100729835</v>
      </c>
      <c r="AN19" s="62">
        <f ca="1">AVERAGE(OFFSET($AM$3,0,0,'Données projet'!$E$10+1,1))-AVERAGE(OFFSET($H$3,0,0,'Données projet'!$E$10+1,1))</f>
        <v>148.43331139293599</v>
      </c>
      <c r="AO19" s="62">
        <f t="shared" si="36"/>
        <v>158.90211025130679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1.8258052061494863</v>
      </c>
      <c r="AX19" s="23">
        <f t="shared" si="6"/>
        <v>1.8258052061494863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5.4</v>
      </c>
      <c r="BD19" s="13">
        <f>IF('Données projet'!$A$88&gt;35,BD18+BC19-BL18,IF(A19&lt;'Données projet'!$A$88,$BA$205^A19,IF(A19='Données projet'!$A$88,'Données projet'!$B$88,BD18+BC19-BL18)))</f>
        <v>32.4</v>
      </c>
      <c r="BE19" s="14">
        <f>BD19*VLOOKUP('Données projet'!$B$11,Paramètres!$A$1:$I$89,3,0)*VLOOKUP('Données projet'!$B$11,Paramètres!$A$1:$I$89,5,0)</f>
        <v>26.282879999999999</v>
      </c>
      <c r="BF19" s="14">
        <f t="shared" si="37"/>
        <v>8.2789466775665748</v>
      </c>
      <c r="BG19" s="22">
        <f t="shared" si="7"/>
        <v>60.19518146342844</v>
      </c>
      <c r="BH19" s="62">
        <f t="shared" si="8"/>
        <v>353.52851479676178</v>
      </c>
      <c r="BI19" s="62">
        <f ca="1">AVERAGE(OFFSET($BH$3,0,0,'Données projet'!$E$11+1,1))-AVERAGE(OFFSET($H$3,0,0,'Données projet'!$E$11+1,1))</f>
        <v>162.25294504297892</v>
      </c>
      <c r="BJ19" s="62">
        <f t="shared" si="38"/>
        <v>124.70607815083275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8.1181766335582033</v>
      </c>
      <c r="BS19" s="24">
        <f t="shared" si="9"/>
        <v>8.1181766335582033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10.8</v>
      </c>
      <c r="AI20" s="14">
        <f>IF('Données projet'!$A$62&gt;35,AI19+AH20-AQ19,IF(A20&lt;'Données projet'!$A$62,$AF$205^A20,IF(A20='Données projet'!$A$62,'Données projet'!$B$62,AI19+AH20-AQ19)))</f>
        <v>57.599999999999994</v>
      </c>
      <c r="AJ20" s="14">
        <f>AI20*VLOOKUP('Données projet'!$B$10,Paramètres!$A$1:$I$89,3,0)*VLOOKUP('Données projet'!$B$10,Paramètres!$A$1:$I$89,5,0)</f>
        <v>37.739519999999999</v>
      </c>
      <c r="AK20" s="14">
        <f t="shared" si="35"/>
        <v>11.397493135955839</v>
      </c>
      <c r="AL20" s="22">
        <f t="shared" si="4"/>
        <v>85.580297878456406</v>
      </c>
      <c r="AM20" s="62">
        <f t="shared" si="5"/>
        <v>378.91363121178972</v>
      </c>
      <c r="AN20" s="62">
        <f ca="1">AVERAGE(OFFSET($AM$3,0,0,'Données projet'!$E$10+1,1))-AVERAGE(OFFSET($H$3,0,0,'Données projet'!$E$10+1,1))</f>
        <v>148.43331139293599</v>
      </c>
      <c r="AO20" s="62">
        <f t="shared" si="36"/>
        <v>158.90211025130679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1.2910392423940042</v>
      </c>
      <c r="AX20" s="23">
        <f t="shared" si="6"/>
        <v>1.2910392423940042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5.4</v>
      </c>
      <c r="BD20" s="13">
        <f>IF('Données projet'!$A$88&gt;35,BD19+BC20-BL19,IF(A20&lt;'Données projet'!$A$88,$BA$205^A20,IF(A20='Données projet'!$A$88,'Données projet'!$B$88,BD19+BC20-BL19)))</f>
        <v>37.799999999999997</v>
      </c>
      <c r="BE20" s="14">
        <f>BD20*VLOOKUP('Données projet'!$B$11,Paramètres!$A$1:$I$89,3,0)*VLOOKUP('Données projet'!$B$11,Paramètres!$A$1:$I$89,5,0)</f>
        <v>30.663360000000001</v>
      </c>
      <c r="BF20" s="14">
        <f t="shared" si="37"/>
        <v>9.4870080424679557</v>
      </c>
      <c r="BG20" s="22">
        <f t="shared" si="7"/>
        <v>69.928557673965017</v>
      </c>
      <c r="BH20" s="62">
        <f t="shared" si="8"/>
        <v>363.26189100729835</v>
      </c>
      <c r="BI20" s="62">
        <f ca="1">AVERAGE(OFFSET($BH$3,0,0,'Données projet'!$E$11+1,1))-AVERAGE(OFFSET($H$3,0,0,'Données projet'!$E$11+1,1))</f>
        <v>162.25294504297892</v>
      </c>
      <c r="BJ20" s="62">
        <f t="shared" si="38"/>
        <v>124.70607815083275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5.7404177484591843</v>
      </c>
      <c r="BS20" s="24">
        <f t="shared" si="9"/>
        <v>5.7404177484591843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10.8</v>
      </c>
      <c r="AI21" s="14">
        <f>IF('Données projet'!$A$62&gt;35,AI20+AH21-AQ20,IF(A21&lt;'Données projet'!$A$62,$AF$205^A21,IF(A21='Données projet'!$A$62,'Données projet'!$B$62,AI20+AH21-AQ20)))</f>
        <v>68.399999999999991</v>
      </c>
      <c r="AJ21" s="14">
        <f>AI21*VLOOKUP('Données projet'!$B$10,Paramètres!$A$1:$I$89,3,0)*VLOOKUP('Données projet'!$B$10,Paramètres!$A$1:$I$89,5,0)</f>
        <v>44.815679999999993</v>
      </c>
      <c r="AK21" s="14">
        <f t="shared" si="35"/>
        <v>13.266476878569176</v>
      </c>
      <c r="AL21" s="22">
        <f t="shared" si="4"/>
        <v>101.15975656350797</v>
      </c>
      <c r="AM21" s="62">
        <f t="shared" si="5"/>
        <v>394.4930898968413</v>
      </c>
      <c r="AN21" s="62">
        <f ca="1">AVERAGE(OFFSET($AM$3,0,0,'Données projet'!$E$10+1,1))-AVERAGE(OFFSET($H$3,0,0,'Données projet'!$E$10+1,1))</f>
        <v>148.43331139293599</v>
      </c>
      <c r="AO21" s="62">
        <f t="shared" si="36"/>
        <v>158.90211025130679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0.91290260307474336</v>
      </c>
      <c r="AX21" s="23">
        <f t="shared" si="6"/>
        <v>0.91290260307474336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5.4</v>
      </c>
      <c r="BD21" s="13">
        <f>IF('Données projet'!$A$88&gt;35,BD20+BC21-BL20,IF(A21&lt;'Données projet'!$A$88,$BA$205^A21,IF(A21='Données projet'!$A$88,'Données projet'!$B$88,BD20+BC21-BL20)))</f>
        <v>43.199999999999996</v>
      </c>
      <c r="BE21" s="14">
        <f>BD21*VLOOKUP('Données projet'!$B$11,Paramètres!$A$1:$I$89,3,0)*VLOOKUP('Données projet'!$B$11,Paramètres!$A$1:$I$89,5,0)</f>
        <v>35.043839999999996</v>
      </c>
      <c r="BF21" s="14">
        <f t="shared" si="37"/>
        <v>10.675075446409339</v>
      </c>
      <c r="BG21" s="22">
        <f t="shared" si="7"/>
        <v>79.627111069162922</v>
      </c>
      <c r="BH21" s="62">
        <f t="shared" si="8"/>
        <v>372.96044440249625</v>
      </c>
      <c r="BI21" s="62">
        <f ca="1">AVERAGE(OFFSET($BH$3,0,0,'Données projet'!$E$11+1,1))-AVERAGE(OFFSET($H$3,0,0,'Données projet'!$E$11+1,1))</f>
        <v>162.25294504297892</v>
      </c>
      <c r="BJ21" s="62">
        <f t="shared" si="38"/>
        <v>124.70607815083275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4.0590883167791025</v>
      </c>
      <c r="BS21" s="24">
        <f t="shared" si="9"/>
        <v>4.0590883167791025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10.8</v>
      </c>
      <c r="AI22" s="14">
        <f>IF('Données projet'!$A$62&gt;35,AI21+AH22-AQ21,IF(A22&lt;'Données projet'!$A$62,$AF$205^A22,IF(A22='Données projet'!$A$62,'Données projet'!$B$62,AI21+AH22-AQ21)))</f>
        <v>79.199999999999989</v>
      </c>
      <c r="AJ22" s="14">
        <f>AI22*VLOOKUP('Données projet'!$B$10,Paramètres!$A$1:$I$89,3,0)*VLOOKUP('Données projet'!$B$10,Paramètres!$A$1:$I$89,5,0)</f>
        <v>51.891839999999995</v>
      </c>
      <c r="AK22" s="14">
        <f t="shared" si="35"/>
        <v>15.101274552066693</v>
      </c>
      <c r="AL22" s="22">
        <f t="shared" si="4"/>
        <v>116.67967451151615</v>
      </c>
      <c r="AM22" s="62">
        <f t="shared" si="5"/>
        <v>410.01300784484948</v>
      </c>
      <c r="AN22" s="62">
        <f ca="1">AVERAGE(OFFSET($AM$3,0,0,'Données projet'!$E$10+1,1))-AVERAGE(OFFSET($H$3,0,0,'Données projet'!$E$10+1,1))</f>
        <v>148.43331139293599</v>
      </c>
      <c r="AO22" s="62">
        <f t="shared" si="36"/>
        <v>158.90211025130679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0.64551962119700224</v>
      </c>
      <c r="AX22" s="23">
        <f t="shared" si="6"/>
        <v>0.64551962119700224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5.4</v>
      </c>
      <c r="BD22" s="13">
        <f>IF('Données projet'!$A$88&gt;35,BD21+BC22-BL21,IF(A22&lt;'Données projet'!$A$88,$BA$205^A22,IF(A22='Données projet'!$A$88,'Données projet'!$B$88,BD21+BC22-BL21)))</f>
        <v>48.599999999999994</v>
      </c>
      <c r="BE22" s="14">
        <f>BD22*VLOOKUP('Données projet'!$B$11,Paramètres!$A$1:$I$89,3,0)*VLOOKUP('Données projet'!$B$11,Paramètres!$A$1:$I$89,5,0)</f>
        <v>39.424320000000002</v>
      </c>
      <c r="BF22" s="14">
        <f t="shared" si="37"/>
        <v>11.845934362920314</v>
      </c>
      <c r="BG22" s="22">
        <f t="shared" si="7"/>
        <v>89.295693015419545</v>
      </c>
      <c r="BH22" s="62">
        <f t="shared" si="8"/>
        <v>382.62902634875286</v>
      </c>
      <c r="BI22" s="62">
        <f ca="1">AVERAGE(OFFSET($BH$3,0,0,'Données projet'!$E$11+1,1))-AVERAGE(OFFSET($H$3,0,0,'Données projet'!$E$11+1,1))</f>
        <v>162.25294504297892</v>
      </c>
      <c r="BJ22" s="62">
        <f t="shared" si="38"/>
        <v>124.70607815083275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2.8702088742295926</v>
      </c>
      <c r="BS22" s="24">
        <f t="shared" si="9"/>
        <v>2.8702088742295926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90</v>
      </c>
      <c r="AG23" s="13">
        <f>VLOOKUP(A23,'Données projet'!$A$61:$I$81,9,0)</f>
        <v>10.8</v>
      </c>
      <c r="AH23" s="13">
        <f t="array" ref="AH23">INDEX(AG:AG,MIN(IF(ISNUMBER(AG23:AG219),ROW(AG23:AG219),"")))</f>
        <v>10.8</v>
      </c>
      <c r="AI23" s="14">
        <f>IF('Données projet'!$A$62&gt;35,AI22+AH23-AQ22,IF(A23&lt;'Données projet'!$A$62,$AF$205^A23,IF(A23='Données projet'!$A$62,'Données projet'!$B$62,AI22+AH23-AQ22)))</f>
        <v>89.999999999999986</v>
      </c>
      <c r="AJ23" s="14">
        <f>AI23*VLOOKUP('Données projet'!$B$10,Paramètres!$A$1:$I$89,3,0)*VLOOKUP('Données projet'!$B$10,Paramètres!$A$1:$I$89,5,0)</f>
        <v>58.967999999999989</v>
      </c>
      <c r="AK23" s="14">
        <f t="shared" si="35"/>
        <v>16.90708415297112</v>
      </c>
      <c r="AL23" s="22">
        <f t="shared" si="4"/>
        <v>132.14910489975802</v>
      </c>
      <c r="AM23" s="62">
        <f t="shared" si="5"/>
        <v>425.48243823309133</v>
      </c>
      <c r="AN23" s="62">
        <f ca="1">AVERAGE(OFFSET($AM$3,0,0,'Données projet'!$E$10+1,1))-AVERAGE(OFFSET($H$3,0,0,'Données projet'!$E$10+1,1))</f>
        <v>148.43331139293599</v>
      </c>
      <c r="AO23" s="62">
        <f t="shared" si="36"/>
        <v>158.90211025130679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10</v>
      </c>
      <c r="AR23" s="17">
        <f>IF(ISNA(VLOOKUP(A23,'Données projet'!$A$61:$I$81,5,0)),0%,VLOOKUP(A23,'Données projet'!$A$61:$I$81,5,0)*VLOOKUP('Données projet'!$B$10,Paramètres!$A$1:$I$89,7,0))</f>
        <v>4.3000000000000003E-2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0.9</v>
      </c>
      <c r="AU23" s="23">
        <f>EXP(-LN(2)/35)*AU22+(1-EXP(-LN(2)/35))/(LN(2)/35)*AQ23*AR23*VLOOKUP('Données projet'!$B$10,Paramètres!$A$1:$I$89,3,0)*0.475*44/12</f>
        <v>0.31145080284809523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6.0202408115824255</v>
      </c>
      <c r="AX23" s="23">
        <f t="shared" si="6"/>
        <v>6.3316916144305209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54</v>
      </c>
      <c r="BB23" s="13">
        <f>VLOOKUP(A23,'Données projet'!$A$87:$I$107,9,0)</f>
        <v>5.4</v>
      </c>
      <c r="BC23" s="13">
        <f t="array" ref="BC23">INDEX(BB:BB,MIN(IF(ISNUMBER(BB23:BB219),ROW(BB23:BB219),"")))</f>
        <v>5.4</v>
      </c>
      <c r="BD23" s="13">
        <f>IF('Données projet'!$A$88&gt;35,BD22+BC23-BL22,IF(A23&lt;'Données projet'!$A$88,$BA$205^A23,IF(A23='Données projet'!$A$88,'Données projet'!$B$88,BD22+BC23-BL22)))</f>
        <v>53.999999999999993</v>
      </c>
      <c r="BE23" s="14">
        <f>BD23*VLOOKUP('Données projet'!$B$11,Paramètres!$A$1:$I$89,3,0)*VLOOKUP('Données projet'!$B$11,Paramètres!$A$1:$I$89,5,0)</f>
        <v>43.8048</v>
      </c>
      <c r="BF23" s="14">
        <f t="shared" si="37"/>
        <v>13.001714958042189</v>
      </c>
      <c r="BG23" s="22">
        <f t="shared" si="7"/>
        <v>98.938013551923461</v>
      </c>
      <c r="BH23" s="62">
        <f t="shared" si="8"/>
        <v>392.27134688525678</v>
      </c>
      <c r="BI23" s="62">
        <f ca="1">AVERAGE(OFFSET($BH$3,0,0,'Données projet'!$E$11+1,1))-AVERAGE(OFFSET($H$3,0,0,'Données projet'!$E$11+1,1))</f>
        <v>162.25294504297892</v>
      </c>
      <c r="BJ23" s="62">
        <f t="shared" si="38"/>
        <v>124.70607815083275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10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1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9.6834344896684605</v>
      </c>
      <c r="BS23" s="24">
        <f t="shared" si="9"/>
        <v>9.6834344896684605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7.4</v>
      </c>
      <c r="AI24" s="14">
        <f>IF('Données projet'!$A$62&gt;35,AI23+AH24-AQ23,IF(A24&lt;'Données projet'!$A$62,$AF$205^A24,IF(A24='Données projet'!$A$62,'Données projet'!$B$62,AI23+AH24-AQ23)))</f>
        <v>87.399999999999991</v>
      </c>
      <c r="AJ24" s="14">
        <f>AI24*VLOOKUP('Données projet'!$B$10,Paramètres!$A$1:$I$89,3,0)*VLOOKUP('Données projet'!$B$10,Paramètres!$A$1:$I$89,5,0)</f>
        <v>57.264479999999999</v>
      </c>
      <c r="AK24" s="14">
        <f t="shared" si="35"/>
        <v>16.474776623807379</v>
      </c>
      <c r="AL24" s="22">
        <f t="shared" si="4"/>
        <v>128.42920528646451</v>
      </c>
      <c r="AM24" s="62">
        <f t="shared" si="5"/>
        <v>421.76253861979785</v>
      </c>
      <c r="AN24" s="62">
        <f ca="1">AVERAGE(OFFSET($AM$3,0,0,'Données projet'!$E$10+1,1))-AVERAGE(OFFSET($H$3,0,0,'Données projet'!$E$10+1,1))</f>
        <v>148.43331139293599</v>
      </c>
      <c r="AO24" s="62">
        <f t="shared" si="36"/>
        <v>158.90211025130679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0.30534344257047619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4.2569531022459381</v>
      </c>
      <c r="AX24" s="23">
        <f t="shared" si="6"/>
        <v>4.5622965448164141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5.8</v>
      </c>
      <c r="BD24" s="13">
        <f>IF('Données projet'!$A$88&gt;35,BD23+BC24-BL23,IF(A24&lt;'Données projet'!$A$88,$BA$205^A24,IF(A24='Données projet'!$A$88,'Données projet'!$B$88,BD23+BC24-BL23)))</f>
        <v>49.79999999999999</v>
      </c>
      <c r="BE24" s="14">
        <f>BD24*VLOOKUP('Données projet'!$B$11,Paramètres!$A$1:$I$89,3,0)*VLOOKUP('Données projet'!$B$11,Paramètres!$A$1:$I$89,5,0)</f>
        <v>40.397759999999998</v>
      </c>
      <c r="BF24" s="14">
        <f t="shared" si="37"/>
        <v>12.104012448600924</v>
      </c>
      <c r="BG24" s="22">
        <f t="shared" si="7"/>
        <v>91.44058701464661</v>
      </c>
      <c r="BH24" s="62">
        <f t="shared" si="8"/>
        <v>384.77392034797992</v>
      </c>
      <c r="BI24" s="62">
        <f ca="1">AVERAGE(OFFSET($BH$3,0,0,'Données projet'!$E$11+1,1))-AVERAGE(OFFSET($H$3,0,0,'Données projet'!$E$11+1,1))</f>
        <v>162.25294504297892</v>
      </c>
      <c r="BJ24" s="62">
        <f t="shared" si="38"/>
        <v>124.70607815083275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6.8472221928202641</v>
      </c>
      <c r="BS24" s="24">
        <f t="shared" si="9"/>
        <v>6.8472221928202641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7.4</v>
      </c>
      <c r="AI25" s="14">
        <f>IF('Données projet'!$A$62&gt;35,AI24+AH25-AQ24,IF(A25&lt;'Données projet'!$A$62,$AF$205^A25,IF(A25='Données projet'!$A$62,'Données projet'!$B$62,AI24+AH25-AQ24)))</f>
        <v>94.8</v>
      </c>
      <c r="AJ25" s="14">
        <f>AI25*VLOOKUP('Données projet'!$B$10,Paramètres!$A$1:$I$89,3,0)*VLOOKUP('Données projet'!$B$10,Paramètres!$A$1:$I$89,5,0)</f>
        <v>62.112959999999994</v>
      </c>
      <c r="AK25" s="14">
        <f t="shared" si="35"/>
        <v>17.701410754819232</v>
      </c>
      <c r="AL25" s="22">
        <f t="shared" si="4"/>
        <v>139.01002906464348</v>
      </c>
      <c r="AM25" s="62">
        <f t="shared" si="5"/>
        <v>432.34336239797676</v>
      </c>
      <c r="AN25" s="62">
        <f ca="1">AVERAGE(OFFSET($AM$3,0,0,'Données projet'!$E$10+1,1))-AVERAGE(OFFSET($H$3,0,0,'Données projet'!$E$10+1,1))</f>
        <v>148.43331139293599</v>
      </c>
      <c r="AO25" s="62">
        <f t="shared" si="36"/>
        <v>158.90211025130679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0.29935584390277936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3.0101204057912136</v>
      </c>
      <c r="AX25" s="23">
        <f t="shared" si="6"/>
        <v>3.3094762496939931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5.8</v>
      </c>
      <c r="BD25" s="13">
        <f>IF('Données projet'!$A$88&gt;35,BD24+BC25-BL24,IF(A25&lt;'Données projet'!$A$88,$BA$205^A25,IF(A25='Données projet'!$A$88,'Données projet'!$B$88,BD24+BC25-BL24)))</f>
        <v>55.599999999999987</v>
      </c>
      <c r="BE25" s="14">
        <f>BD25*VLOOKUP('Données projet'!$B$11,Paramètres!$A$1:$I$89,3,0)*VLOOKUP('Données projet'!$B$11,Paramètres!$A$1:$I$89,5,0)</f>
        <v>45.102719999999998</v>
      </c>
      <c r="BF25" s="14">
        <f t="shared" si="37"/>
        <v>13.341528867729874</v>
      </c>
      <c r="BG25" s="22">
        <f t="shared" si="7"/>
        <v>101.79040011129617</v>
      </c>
      <c r="BH25" s="62">
        <f t="shared" si="8"/>
        <v>395.12373344462947</v>
      </c>
      <c r="BI25" s="62">
        <f ca="1">AVERAGE(OFFSET($BH$3,0,0,'Données projet'!$E$11+1,1))-AVERAGE(OFFSET($H$3,0,0,'Données projet'!$E$11+1,1))</f>
        <v>162.25294504297892</v>
      </c>
      <c r="BJ25" s="62">
        <f t="shared" si="38"/>
        <v>124.70607815083275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4.8417172448342312</v>
      </c>
      <c r="BS25" s="24">
        <f t="shared" si="9"/>
        <v>4.8417172448342312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7.4</v>
      </c>
      <c r="AI26" s="14">
        <f>IF('Données projet'!$A$62&gt;35,AI25+AH26-AQ25,IF(A26&lt;'Données projet'!$A$62,$AF$205^A26,IF(A26='Données projet'!$A$62,'Données projet'!$B$62,AI25+AH26-AQ25)))</f>
        <v>102.2</v>
      </c>
      <c r="AJ26" s="14">
        <f>AI26*VLOOKUP('Données projet'!$B$10,Paramètres!$A$1:$I$89,3,0)*VLOOKUP('Données projet'!$B$10,Paramètres!$A$1:$I$89,5,0)</f>
        <v>66.961439999999996</v>
      </c>
      <c r="AK26" s="14">
        <f t="shared" si="35"/>
        <v>18.9169381762505</v>
      </c>
      <c r="AL26" s="22">
        <f t="shared" si="4"/>
        <v>149.5715086569696</v>
      </c>
      <c r="AM26" s="62">
        <f t="shared" si="5"/>
        <v>442.90484199030288</v>
      </c>
      <c r="AN26" s="62">
        <f ca="1">AVERAGE(OFFSET($AM$3,0,0,'Données projet'!$E$10+1,1))-AVERAGE(OFFSET($H$3,0,0,'Données projet'!$E$10+1,1))</f>
        <v>148.43331139293599</v>
      </c>
      <c r="AO26" s="62">
        <f t="shared" si="36"/>
        <v>158.90211025130679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0.29348565839288149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2.1284765511229695</v>
      </c>
      <c r="AX26" s="23">
        <f t="shared" si="6"/>
        <v>2.4219622095158511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5.8</v>
      </c>
      <c r="BD26" s="13">
        <f>IF('Données projet'!$A$88&gt;35,BD25+BC26-BL25,IF(A26&lt;'Données projet'!$A$88,$BA$205^A26,IF(A26='Données projet'!$A$88,'Données projet'!$B$88,BD25+BC26-BL25)))</f>
        <v>61.399999999999984</v>
      </c>
      <c r="BE26" s="14">
        <f>BD26*VLOOKUP('Données projet'!$B$11,Paramètres!$A$1:$I$89,3,0)*VLOOKUP('Données projet'!$B$11,Paramètres!$A$1:$I$89,5,0)</f>
        <v>49.807679999999991</v>
      </c>
      <c r="BF26" s="14">
        <f t="shared" si="37"/>
        <v>14.564081050257082</v>
      </c>
      <c r="BG26" s="22">
        <f t="shared" si="7"/>
        <v>112.11415049586441</v>
      </c>
      <c r="BH26" s="62">
        <f t="shared" si="8"/>
        <v>405.44748382919772</v>
      </c>
      <c r="BI26" s="62">
        <f ca="1">AVERAGE(OFFSET($BH$3,0,0,'Données projet'!$E$11+1,1))-AVERAGE(OFFSET($H$3,0,0,'Données projet'!$E$11+1,1))</f>
        <v>162.25294504297892</v>
      </c>
      <c r="BJ26" s="62">
        <f t="shared" si="38"/>
        <v>124.70607815083275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3.4236110964101325</v>
      </c>
      <c r="BS26" s="24">
        <f t="shared" si="9"/>
        <v>3.4236110964101325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7.4</v>
      </c>
      <c r="AI27" s="14">
        <f>IF('Données projet'!$A$62&gt;35,AI26+AH27-AQ26,IF(A27&lt;'Données projet'!$A$62,$AF$205^A27,IF(A27='Données projet'!$A$62,'Données projet'!$B$62,AI26+AH27-AQ26)))</f>
        <v>109.60000000000001</v>
      </c>
      <c r="AJ27" s="14">
        <f>AI27*VLOOKUP('Données projet'!$B$10,Paramètres!$A$1:$I$89,3,0)*VLOOKUP('Données projet'!$B$10,Paramètres!$A$1:$I$89,5,0)</f>
        <v>71.809920000000005</v>
      </c>
      <c r="AK27" s="14">
        <f t="shared" si="35"/>
        <v>20.122254550812993</v>
      </c>
      <c r="AL27" s="22">
        <f t="shared" si="4"/>
        <v>160.11520400933264</v>
      </c>
      <c r="AM27" s="62">
        <f t="shared" si="5"/>
        <v>453.44853734266599</v>
      </c>
      <c r="AN27" s="62">
        <f ca="1">AVERAGE(OFFSET($AM$3,0,0,'Données projet'!$E$10+1,1))-AVERAGE(OFFSET($H$3,0,0,'Données projet'!$E$10+1,1))</f>
        <v>148.43331139293599</v>
      </c>
      <c r="AO27" s="62">
        <f t="shared" si="36"/>
        <v>158.90211025130679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0.28773058364037307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1.505060202895607</v>
      </c>
      <c r="AX27" s="23">
        <f t="shared" si="6"/>
        <v>1.79279078653598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5.8</v>
      </c>
      <c r="BD27" s="13">
        <f>IF('Données projet'!$A$88&gt;35,BD26+BC27-BL26,IF(A27&lt;'Données projet'!$A$88,$BA$205^A27,IF(A27='Données projet'!$A$88,'Données projet'!$B$88,BD26+BC27-BL26)))</f>
        <v>67.199999999999989</v>
      </c>
      <c r="BE27" s="14">
        <f>BD27*VLOOKUP('Données projet'!$B$11,Paramètres!$A$1:$I$89,3,0)*VLOOKUP('Données projet'!$B$11,Paramètres!$A$1:$I$89,5,0)</f>
        <v>54.512639999999998</v>
      </c>
      <c r="BF27" s="14">
        <f t="shared" si="37"/>
        <v>15.773243364716285</v>
      </c>
      <c r="BG27" s="22">
        <f t="shared" si="7"/>
        <v>122.41458019354752</v>
      </c>
      <c r="BH27" s="62">
        <f t="shared" si="8"/>
        <v>415.74791352688084</v>
      </c>
      <c r="BI27" s="62">
        <f ca="1">AVERAGE(OFFSET($BH$3,0,0,'Données projet'!$E$11+1,1))-AVERAGE(OFFSET($H$3,0,0,'Données projet'!$E$11+1,1))</f>
        <v>162.25294504297892</v>
      </c>
      <c r="BJ27" s="62">
        <f t="shared" si="38"/>
        <v>124.70607815083275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2.4208586224171156</v>
      </c>
      <c r="BS27" s="24">
        <f t="shared" si="9"/>
        <v>2.4208586224171156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117</v>
      </c>
      <c r="AG28" s="13">
        <f>VLOOKUP(A28,'Données projet'!$A$61:$I$81,9,0)</f>
        <v>7.4</v>
      </c>
      <c r="AH28" s="13">
        <f t="array" ref="AH28">INDEX(AG:AG,MIN(IF(ISNUMBER(AG28:AG224),ROW(AG28:AG224),"")))</f>
        <v>7.4</v>
      </c>
      <c r="AI28" s="14">
        <f>IF('Données projet'!$A$62&gt;35,AI27+AH28-AQ27,IF(A28&lt;'Données projet'!$A$62,$AF$205^A28,IF(A28='Données projet'!$A$62,'Données projet'!$B$62,AI27+AH28-AQ27)))</f>
        <v>117.00000000000001</v>
      </c>
      <c r="AJ28" s="14">
        <f>AI28*VLOOKUP('Données projet'!$B$10,Paramètres!$A$1:$I$89,3,0)*VLOOKUP('Données projet'!$B$10,Paramètres!$A$1:$I$89,5,0)</f>
        <v>76.658400000000015</v>
      </c>
      <c r="AK28" s="14">
        <f t="shared" si="35"/>
        <v>21.318127749842347</v>
      </c>
      <c r="AL28" s="22">
        <f t="shared" si="4"/>
        <v>170.6424524976421</v>
      </c>
      <c r="AM28" s="62">
        <f t="shared" si="5"/>
        <v>463.97578583097538</v>
      </c>
      <c r="AN28" s="62">
        <f ca="1">AVERAGE(OFFSET($AM$3,0,0,'Données projet'!$E$10+1,1))-AVERAGE(OFFSET($H$3,0,0,'Données projet'!$E$10+1,1))</f>
        <v>148.43331139293599</v>
      </c>
      <c r="AO28" s="62">
        <f t="shared" si="36"/>
        <v>158.90211025130679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21</v>
      </c>
      <c r="AR28" s="17">
        <f>IF(ISNA(VLOOKUP(A28,'Données projet'!$A$61:$I$81,5,0)),0%,VLOOKUP(A28,'Données projet'!$A$61:$I$81,5,0)*VLOOKUP('Données projet'!$B$10,Paramètres!$A$1:$I$89,7,0))</f>
        <v>0.129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0.7</v>
      </c>
      <c r="AU28" s="23">
        <f>EXP(-LN(2)/35)*AU27+(1-EXP(-LN(2)/35))/(LN(2)/35)*AQ28*AR28*VLOOKUP('Données projet'!$B$10,Paramètres!$A$1:$I$89,3,0)*0.475*44/12</f>
        <v>2.2442284203365124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10.151761141968404</v>
      </c>
      <c r="AX28" s="23">
        <f t="shared" si="6"/>
        <v>12.395989562304916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73</v>
      </c>
      <c r="BB28" s="13">
        <f>VLOOKUP(A28,'Données projet'!$A$87:$I$107,9,0)</f>
        <v>5.8</v>
      </c>
      <c r="BC28" s="13">
        <f t="array" ref="BC28">INDEX(BB:BB,MIN(IF(ISNUMBER(BB28:BB224),ROW(BB28:BB224),"")))</f>
        <v>5.8</v>
      </c>
      <c r="BD28" s="13">
        <f>IF('Données projet'!$A$88&gt;35,BD27+BC28-BL27,IF(A28&lt;'Données projet'!$A$88,$BA$205^A28,IF(A28='Données projet'!$A$88,'Données projet'!$B$88,BD27+BC28-BL27)))</f>
        <v>72.999999999999986</v>
      </c>
      <c r="BE28" s="14">
        <f>BD28*VLOOKUP('Données projet'!$B$11,Paramètres!$A$1:$I$89,3,0)*VLOOKUP('Données projet'!$B$11,Paramètres!$A$1:$I$89,5,0)</f>
        <v>59.21759999999999</v>
      </c>
      <c r="BF28" s="14">
        <f t="shared" si="37"/>
        <v>16.970302883579727</v>
      </c>
      <c r="BG28" s="22">
        <f t="shared" si="7"/>
        <v>132.69393085556797</v>
      </c>
      <c r="BH28" s="62">
        <f t="shared" si="8"/>
        <v>426.02726418890131</v>
      </c>
      <c r="BI28" s="62">
        <f ca="1">AVERAGE(OFFSET($BH$3,0,0,'Données projet'!$E$11+1,1))-AVERAGE(OFFSET($H$3,0,0,'Données projet'!$E$11+1,1))</f>
        <v>162.25294504297892</v>
      </c>
      <c r="BJ28" s="62">
        <f t="shared" si="38"/>
        <v>124.70607815083275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11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10.131084912611868</v>
      </c>
      <c r="BS28" s="24">
        <f t="shared" si="9"/>
        <v>10.131084912611868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8.4</v>
      </c>
      <c r="AI29" s="14">
        <f>IF('Données projet'!$A$62&gt;35,AI28+AH29-AQ28,IF(A29&lt;'Données projet'!$A$62,$AF$205^A29,IF(A29='Données projet'!$A$62,'Données projet'!$B$62,AI28+AH29-AQ28)))</f>
        <v>104.40000000000002</v>
      </c>
      <c r="AJ29" s="14">
        <f>AI29*VLOOKUP('Données projet'!$B$10,Paramètres!$A$1:$I$89,3,0)*VLOOKUP('Données projet'!$B$10,Paramètres!$A$1:$I$89,5,0)</f>
        <v>68.40288000000001</v>
      </c>
      <c r="AK29" s="14">
        <f t="shared" si="35"/>
        <v>19.276305189511739</v>
      </c>
      <c r="AL29" s="22">
        <f t="shared" si="4"/>
        <v>152.70791420506629</v>
      </c>
      <c r="AM29" s="62">
        <f t="shared" si="5"/>
        <v>446.0412475383996</v>
      </c>
      <c r="AN29" s="62">
        <f ca="1">AVERAGE(OFFSET($AM$3,0,0,'Données projet'!$E$10+1,1))-AVERAGE(OFFSET($H$3,0,0,'Données projet'!$E$10+1,1))</f>
        <v>148.43331139293599</v>
      </c>
      <c r="AO29" s="62">
        <f t="shared" si="36"/>
        <v>158.90211025130679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2.2002204698578876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7.1783791444719487</v>
      </c>
      <c r="AX29" s="23">
        <f t="shared" si="6"/>
        <v>9.3785996143298362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</v>
      </c>
      <c r="BD29" s="13">
        <f>IF('Données projet'!$A$88&gt;35,BD28+BC29-BL28,IF(A29&lt;'Données projet'!$A$88,$BA$205^A29,IF(A29='Données projet'!$A$88,'Données projet'!$B$88,BD28+BC29-BL28)))</f>
        <v>67.999999999999986</v>
      </c>
      <c r="BE29" s="14">
        <f>BD29*VLOOKUP('Données projet'!$B$11,Paramètres!$A$1:$I$89,3,0)*VLOOKUP('Données projet'!$B$11,Paramètres!$A$1:$I$89,5,0)</f>
        <v>55.161599999999993</v>
      </c>
      <c r="BF29" s="14">
        <f t="shared" si="37"/>
        <v>15.939048410367359</v>
      </c>
      <c r="BG29" s="22">
        <f t="shared" si="7"/>
        <v>123.83362931472313</v>
      </c>
      <c r="BH29" s="62">
        <f t="shared" si="8"/>
        <v>417.16696264805643</v>
      </c>
      <c r="BI29" s="62">
        <f ca="1">AVERAGE(OFFSET($BH$3,0,0,'Données projet'!$E$11+1,1))-AVERAGE(OFFSET($H$3,0,0,'Données projet'!$E$11+1,1))</f>
        <v>162.25294504297892</v>
      </c>
      <c r="BJ29" s="62">
        <f t="shared" si="38"/>
        <v>124.70607815083275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7.1637588424845742</v>
      </c>
      <c r="BS29" s="24">
        <f t="shared" si="9"/>
        <v>7.1637588424845742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8.4</v>
      </c>
      <c r="AI30" s="14">
        <f>IF('Données projet'!$A$62&gt;35,AI29+AH30-AQ29,IF(A30&lt;'Données projet'!$A$62,$AF$205^A30,IF(A30='Données projet'!$A$62,'Données projet'!$B$62,AI29+AH30-AQ29)))</f>
        <v>112.80000000000003</v>
      </c>
      <c r="AJ30" s="14">
        <f>AI30*VLOOKUP('Données projet'!$B$10,Paramètres!$A$1:$I$89,3,0)*VLOOKUP('Données projet'!$B$10,Paramètres!$A$1:$I$89,5,0)</f>
        <v>73.906560000000027</v>
      </c>
      <c r="AK30" s="14">
        <f t="shared" si="35"/>
        <v>20.640506648584481</v>
      </c>
      <c r="AL30" s="22">
        <f t="shared" si="4"/>
        <v>164.66947441295133</v>
      </c>
      <c r="AM30" s="62">
        <f t="shared" si="5"/>
        <v>458.00280774628465</v>
      </c>
      <c r="AN30" s="62">
        <f ca="1">AVERAGE(OFFSET($AM$3,0,0,'Données projet'!$E$10+1,1))-AVERAGE(OFFSET($H$3,0,0,'Données projet'!$E$10+1,1))</f>
        <v>148.43331139293599</v>
      </c>
      <c r="AO30" s="62">
        <f t="shared" si="36"/>
        <v>158.90211025130679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2.1570754884459493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5.0758805709842028</v>
      </c>
      <c r="AX30" s="23">
        <f t="shared" si="6"/>
        <v>7.2329560594301521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</v>
      </c>
      <c r="BD30" s="13">
        <f>IF('Données projet'!$A$88&gt;35,BD29+BC30-BL29,IF(A30&lt;'Données projet'!$A$88,$BA$205^A30,IF(A30='Données projet'!$A$88,'Données projet'!$B$88,BD29+BC30-BL29)))</f>
        <v>73.999999999999986</v>
      </c>
      <c r="BE30" s="14">
        <f>BD30*VLOOKUP('Données projet'!$B$11,Paramètres!$A$1:$I$89,3,0)*VLOOKUP('Données projet'!$B$11,Paramètres!$A$1:$I$89,5,0)</f>
        <v>60.028799999999997</v>
      </c>
      <c r="BF30" s="14">
        <f t="shared" si="37"/>
        <v>17.175550352716172</v>
      </c>
      <c r="BG30" s="22">
        <f t="shared" si="7"/>
        <v>134.46424353098067</v>
      </c>
      <c r="BH30" s="62">
        <f t="shared" si="8"/>
        <v>427.79757686431401</v>
      </c>
      <c r="BI30" s="62">
        <f ca="1">AVERAGE(OFFSET($BH$3,0,0,'Données projet'!$E$11+1,1))-AVERAGE(OFFSET($H$3,0,0,'Données projet'!$E$11+1,1))</f>
        <v>162.25294504297892</v>
      </c>
      <c r="BJ30" s="62">
        <f t="shared" si="38"/>
        <v>124.70607815083275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5.065542456305935</v>
      </c>
      <c r="BS30" s="24">
        <f t="shared" si="9"/>
        <v>5.065542456305935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8.4</v>
      </c>
      <c r="AI31" s="14">
        <f>IF('Données projet'!$A$62&gt;35,AI30+AH31-AQ30,IF(A31&lt;'Données projet'!$A$62,$AF$205^A31,IF(A31='Données projet'!$A$62,'Données projet'!$B$62,AI30+AH31-AQ30)))</f>
        <v>121.20000000000003</v>
      </c>
      <c r="AJ31" s="14">
        <f>AI31*VLOOKUP('Données projet'!$B$10,Paramètres!$A$1:$I$89,3,0)*VLOOKUP('Données projet'!$B$10,Paramètres!$A$1:$I$89,5,0)</f>
        <v>79.410240000000016</v>
      </c>
      <c r="AK31" s="14">
        <f t="shared" si="35"/>
        <v>21.992922703477248</v>
      </c>
      <c r="AL31" s="22">
        <f t="shared" si="4"/>
        <v>176.61050837522291</v>
      </c>
      <c r="AM31" s="62">
        <f t="shared" si="5"/>
        <v>469.94384170855619</v>
      </c>
      <c r="AN31" s="62">
        <f ca="1">AVERAGE(OFFSET($AM$3,0,0,'Données projet'!$E$10+1,1))-AVERAGE(OFFSET($H$3,0,0,'Données projet'!$E$10+1,1))</f>
        <v>148.43331139293599</v>
      </c>
      <c r="AO31" s="62">
        <f t="shared" si="36"/>
        <v>158.90211025130679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2.1147765538036589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3.5891895722359748</v>
      </c>
      <c r="AX31" s="23">
        <f t="shared" si="6"/>
        <v>5.7039661260396333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</v>
      </c>
      <c r="BD31" s="13">
        <f>IF('Données projet'!$A$88&gt;35,BD30+BC31-BL30,IF(A31&lt;'Données projet'!$A$88,$BA$205^A31,IF(A31='Données projet'!$A$88,'Données projet'!$B$88,BD30+BC31-BL30)))</f>
        <v>79.999999999999986</v>
      </c>
      <c r="BE31" s="14">
        <f>BD31*VLOOKUP('Données projet'!$B$11,Paramètres!$A$1:$I$89,3,0)*VLOOKUP('Données projet'!$B$11,Paramètres!$A$1:$I$89,5,0)</f>
        <v>64.895999999999987</v>
      </c>
      <c r="BF31" s="14">
        <f t="shared" si="37"/>
        <v>18.400423846102949</v>
      </c>
      <c r="BG31" s="22">
        <f t="shared" si="7"/>
        <v>145.07460486529592</v>
      </c>
      <c r="BH31" s="62">
        <f t="shared" si="8"/>
        <v>438.40793819862927</v>
      </c>
      <c r="BI31" s="62">
        <f ca="1">AVERAGE(OFFSET($BH$3,0,0,'Données projet'!$E$11+1,1))-AVERAGE(OFFSET($H$3,0,0,'Données projet'!$E$11+1,1))</f>
        <v>162.25294504297892</v>
      </c>
      <c r="BJ31" s="62">
        <f t="shared" si="38"/>
        <v>124.70607815083275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3.5818794212422875</v>
      </c>
      <c r="BS31" s="24">
        <f t="shared" si="9"/>
        <v>3.5818794212422875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8.4</v>
      </c>
      <c r="AI32" s="14">
        <f>IF('Données projet'!$A$62&gt;35,AI31+AH32-AQ31,IF(A32&lt;'Données projet'!$A$62,$AF$205^A32,IF(A32='Données projet'!$A$62,'Données projet'!$B$62,AI31+AH32-AQ31)))</f>
        <v>129.60000000000002</v>
      </c>
      <c r="AJ32" s="14">
        <f>AI32*VLOOKUP('Données projet'!$B$10,Paramètres!$A$1:$I$89,3,0)*VLOOKUP('Données projet'!$B$10,Paramètres!$A$1:$I$89,5,0)</f>
        <v>84.913920000000019</v>
      </c>
      <c r="AK32" s="14">
        <f t="shared" si="35"/>
        <v>23.334463079752275</v>
      </c>
      <c r="AL32" s="22">
        <f t="shared" si="4"/>
        <v>188.5326005305686</v>
      </c>
      <c r="AM32" s="62">
        <f t="shared" si="5"/>
        <v>481.86593386390189</v>
      </c>
      <c r="AN32" s="62">
        <f ca="1">AVERAGE(OFFSET($AM$3,0,0,'Données projet'!$E$10+1,1))-AVERAGE(OFFSET($H$3,0,0,'Données projet'!$E$10+1,1))</f>
        <v>148.43331139293599</v>
      </c>
      <c r="AO32" s="62">
        <f t="shared" si="36"/>
        <v>158.90211025130679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2.0733070754699012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2.5379402854921018</v>
      </c>
      <c r="AX32" s="23">
        <f t="shared" si="6"/>
        <v>4.6112473609620031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</v>
      </c>
      <c r="BD32" s="13">
        <f>IF('Données projet'!$A$88&gt;35,BD31+BC32-BL31,IF(A32&lt;'Données projet'!$A$88,$BA$205^A32,IF(A32='Données projet'!$A$88,'Données projet'!$B$88,BD31+BC32-BL31)))</f>
        <v>85.999999999999986</v>
      </c>
      <c r="BE32" s="14">
        <f>BD32*VLOOKUP('Données projet'!$B$11,Paramètres!$A$1:$I$89,3,0)*VLOOKUP('Données projet'!$B$11,Paramètres!$A$1:$I$89,5,0)</f>
        <v>69.763199999999983</v>
      </c>
      <c r="BF32" s="14">
        <f t="shared" si="37"/>
        <v>19.614640193079403</v>
      </c>
      <c r="BG32" s="22">
        <f t="shared" si="7"/>
        <v>155.66640500294659</v>
      </c>
      <c r="BH32" s="62">
        <f t="shared" si="8"/>
        <v>448.9997383362799</v>
      </c>
      <c r="BI32" s="62">
        <f ca="1">AVERAGE(OFFSET($BH$3,0,0,'Données projet'!$E$11+1,1))-AVERAGE(OFFSET($H$3,0,0,'Données projet'!$E$11+1,1))</f>
        <v>162.25294504297892</v>
      </c>
      <c r="BJ32" s="62">
        <f t="shared" si="38"/>
        <v>124.70607815083275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2.532771228152968</v>
      </c>
      <c r="BS32" s="24">
        <f t="shared" si="9"/>
        <v>2.532771228152968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138</v>
      </c>
      <c r="AG33" s="13">
        <f>VLOOKUP(A33,'Données projet'!$A$61:$I$81,9,0)</f>
        <v>8.4</v>
      </c>
      <c r="AH33" s="13">
        <f t="array" ref="AH33">INDEX(AG:AG,MIN(IF(ISNUMBER(AG33:AG229),ROW(AG33:AG229),"")))</f>
        <v>8.4</v>
      </c>
      <c r="AI33" s="14">
        <f>IF('Données projet'!$A$62&gt;35,AI32+AH33-AQ32,IF(A33&lt;'Données projet'!$A$62,$AF$205^A33,IF(A33='Données projet'!$A$62,'Données projet'!$B$62,AI32+AH33-AQ32)))</f>
        <v>138.00000000000003</v>
      </c>
      <c r="AJ33" s="14">
        <f>AI33*VLOOKUP('Données projet'!$B$10,Paramètres!$A$1:$I$89,3,0)*VLOOKUP('Données projet'!$B$10,Paramètres!$A$1:$I$89,5,0)</f>
        <v>90.417600000000022</v>
      </c>
      <c r="AK33" s="14">
        <f t="shared" si="35"/>
        <v>24.665912907068826</v>
      </c>
      <c r="AL33" s="22">
        <f t="shared" si="4"/>
        <v>200.43711831314491</v>
      </c>
      <c r="AM33" s="62">
        <f t="shared" si="5"/>
        <v>493.77045164647825</v>
      </c>
      <c r="AN33" s="62">
        <f ca="1">AVERAGE(OFFSET($AM$3,0,0,'Données projet'!$E$10+1,1))-AVERAGE(OFFSET($H$3,0,0,'Données projet'!$E$10+1,1))</f>
        <v>148.43331139293599</v>
      </c>
      <c r="AO33" s="62">
        <f t="shared" si="36"/>
        <v>158.90211025130679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23</v>
      </c>
      <c r="AR33" s="17">
        <f>IF(ISNA(VLOOKUP(A33,'Données projet'!$A$61:$I$81,5,0)),0%,VLOOKUP(A33,'Données projet'!$A$61:$I$81,5,0)*VLOOKUP('Données projet'!$B$10,Paramètres!$A$1:$I$89,7,0))</f>
        <v>0.17200000000000001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0.6</v>
      </c>
      <c r="AU33" s="23">
        <f>EXP(-LN(2)/35)*AU32+(1-EXP(-LN(2)/35))/(LN(2)/35)*AQ33*AR33*VLOOKUP('Données projet'!$B$10,Paramètres!$A$1:$I$89,3,0)*0.475*44/12</f>
        <v>4.8979981745148606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10.325738701520404</v>
      </c>
      <c r="AX33" s="23">
        <f t="shared" si="6"/>
        <v>15.223736876035264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92</v>
      </c>
      <c r="BB33" s="13">
        <f>VLOOKUP(A33,'Données projet'!$A$87:$I$107,9,0)</f>
        <v>6</v>
      </c>
      <c r="BC33" s="13">
        <f t="array" ref="BC33">INDEX(BB:BB,MIN(IF(ISNUMBER(BB33:BB229),ROW(BB33:BB229),"")))</f>
        <v>6</v>
      </c>
      <c r="BD33" s="13">
        <f>IF('Données projet'!$A$88&gt;35,BD32+BC33-BL32,IF(A33&lt;'Données projet'!$A$88,$BA$205^A33,IF(A33='Données projet'!$A$88,'Données projet'!$B$88,BD32+BC33-BL32)))</f>
        <v>91.999999999999986</v>
      </c>
      <c r="BE33" s="14">
        <f>BD33*VLOOKUP('Données projet'!$B$11,Paramètres!$A$1:$I$89,3,0)*VLOOKUP('Données projet'!$B$11,Paramètres!$A$1:$I$89,5,0)</f>
        <v>74.630399999999995</v>
      </c>
      <c r="BF33" s="14">
        <f t="shared" si="37"/>
        <v>20.819027490528757</v>
      </c>
      <c r="BG33" s="22">
        <f t="shared" si="7"/>
        <v>166.24108621267089</v>
      </c>
      <c r="BH33" s="62">
        <f t="shared" si="8"/>
        <v>459.57441954600421</v>
      </c>
      <c r="BI33" s="62">
        <f ca="1">AVERAGE(OFFSET($BH$3,0,0,'Données projet'!$E$11+1,1))-AVERAGE(OFFSET($H$3,0,0,'Données projet'!$E$11+1,1))</f>
        <v>162.25294504297892</v>
      </c>
      <c r="BJ33" s="62">
        <f t="shared" si="38"/>
        <v>124.70607815083275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12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1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10.975608108155836</v>
      </c>
      <c r="BS33" s="24">
        <f t="shared" si="9"/>
        <v>10.975608108155836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8.1999999999999993</v>
      </c>
      <c r="AI34" s="14">
        <f>IF('Données projet'!$A$62&gt;35,AI33+AH34-AQ33,IF(A34&lt;'Données projet'!$A$62,$AF$205^A34,IF(A34='Données projet'!$A$62,'Données projet'!$B$62,AI33+AH34-AQ33)))</f>
        <v>123.20000000000002</v>
      </c>
      <c r="AJ34" s="14">
        <f>AI34*VLOOKUP('Données projet'!$B$10,Paramètres!$A$1:$I$89,3,0)*VLOOKUP('Données projet'!$B$10,Paramètres!$A$1:$I$89,5,0)</f>
        <v>80.720640000000017</v>
      </c>
      <c r="AK34" s="14">
        <f t="shared" si="35"/>
        <v>22.313292287527993</v>
      </c>
      <c r="AL34" s="22">
        <f t="shared" si="4"/>
        <v>179.45076540077795</v>
      </c>
      <c r="AM34" s="62">
        <f t="shared" si="5"/>
        <v>472.78409873411124</v>
      </c>
      <c r="AN34" s="62">
        <f ca="1">AVERAGE(OFFSET($AM$3,0,0,'Données projet'!$E$10+1,1))-AVERAGE(OFFSET($H$3,0,0,'Données projet'!$E$10+1,1))</f>
        <v>148.43331139293599</v>
      </c>
      <c r="AO34" s="62">
        <f t="shared" si="36"/>
        <v>158.90211025130679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4.8019514177965208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7.3013998566054541</v>
      </c>
      <c r="AX34" s="23">
        <f t="shared" si="6"/>
        <v>12.103351274401975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5.8</v>
      </c>
      <c r="BD34" s="13">
        <f>IF('Données projet'!$A$88&gt;35,BD33+BC34-BL33,IF(A34&lt;'Données projet'!$A$88,$BA$205^A34,IF(A34='Données projet'!$A$88,'Données projet'!$B$88,BD33+BC34-BL33)))</f>
        <v>85.799999999999983</v>
      </c>
      <c r="BE34" s="14">
        <f>BD34*VLOOKUP('Données projet'!$B$11,Paramètres!$A$1:$I$89,3,0)*VLOOKUP('Données projet'!$B$11,Paramètres!$A$1:$I$89,5,0)</f>
        <v>69.600959999999986</v>
      </c>
      <c r="BF34" s="14">
        <f t="shared" si="37"/>
        <v>19.57432892818391</v>
      </c>
      <c r="BG34" s="22">
        <f t="shared" si="7"/>
        <v>155.31362821658695</v>
      </c>
      <c r="BH34" s="62">
        <f t="shared" si="8"/>
        <v>448.64696154992026</v>
      </c>
      <c r="BI34" s="62">
        <f ca="1">AVERAGE(OFFSET($BH$3,0,0,'Données projet'!$E$11+1,1))-AVERAGE(OFFSET($H$3,0,0,'Données projet'!$E$11+1,1))</f>
        <v>162.25294504297892</v>
      </c>
      <c r="BJ34" s="62">
        <f t="shared" si="38"/>
        <v>124.70607815083275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7.7609269209230458</v>
      </c>
      <c r="BS34" s="24">
        <f t="shared" si="9"/>
        <v>7.7609269209230458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8.1999999999999993</v>
      </c>
      <c r="AI35" s="14">
        <f>IF('Données projet'!$A$62&gt;35,AI34+AH35-AQ34,IF(A35&lt;'Données projet'!$A$62,$AF$205^A35,IF(A35='Données projet'!$A$62,'Données projet'!$B$62,AI34+AH35-AQ34)))</f>
        <v>131.4</v>
      </c>
      <c r="AJ35" s="14">
        <f>AI35*VLOOKUP('Données projet'!$B$10,Paramètres!$A$1:$I$89,3,0)*VLOOKUP('Données projet'!$B$10,Paramètres!$A$1:$I$89,5,0)</f>
        <v>86.093280000000007</v>
      </c>
      <c r="AK35" s="14">
        <f t="shared" si="35"/>
        <v>23.620598504835936</v>
      </c>
      <c r="AL35" s="22">
        <f t="shared" si="4"/>
        <v>191.08500506258926</v>
      </c>
      <c r="AM35" s="62">
        <f t="shared" si="5"/>
        <v>484.41833839592255</v>
      </c>
      <c r="AN35" s="62">
        <f ca="1">AVERAGE(OFFSET($AM$3,0,0,'Données projet'!$E$10+1,1))-AVERAGE(OFFSET($H$3,0,0,'Données projet'!$E$10+1,1))</f>
        <v>148.43331139293599</v>
      </c>
      <c r="AO35" s="62">
        <f t="shared" si="36"/>
        <v>158.90211025130679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4.7077880793946907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5.1628693507602028</v>
      </c>
      <c r="AX35" s="23">
        <f t="shared" si="6"/>
        <v>9.8706574301548926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5.8</v>
      </c>
      <c r="BD35" s="13">
        <f>IF('Données projet'!$A$88&gt;35,BD34+BC35-BL34,IF(A35&lt;'Données projet'!$A$88,$BA$205^A35,IF(A35='Données projet'!$A$88,'Données projet'!$B$88,BD34+BC35-BL34)))</f>
        <v>91.59999999999998</v>
      </c>
      <c r="BE35" s="14">
        <f>BD35*VLOOKUP('Données projet'!$B$11,Paramètres!$A$1:$I$89,3,0)*VLOOKUP('Données projet'!$B$11,Paramètres!$A$1:$I$89,5,0)</f>
        <v>74.305919999999986</v>
      </c>
      <c r="BF35" s="14">
        <f t="shared" si="37"/>
        <v>20.739025946400158</v>
      </c>
      <c r="BG35" s="22">
        <f t="shared" si="7"/>
        <v>165.53661418998024</v>
      </c>
      <c r="BH35" s="62">
        <f t="shared" si="8"/>
        <v>458.86994752331356</v>
      </c>
      <c r="BI35" s="62">
        <f ca="1">AVERAGE(OFFSET($BH$3,0,0,'Données projet'!$E$11+1,1))-AVERAGE(OFFSET($H$3,0,0,'Données projet'!$E$11+1,1))</f>
        <v>162.25294504297892</v>
      </c>
      <c r="BJ35" s="62">
        <f t="shared" si="38"/>
        <v>124.70607815083275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5.4878040540779187</v>
      </c>
      <c r="BS35" s="24">
        <f t="shared" si="9"/>
        <v>5.4878040540779187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8.1999999999999993</v>
      </c>
      <c r="AI36" s="14">
        <f>IF('Données projet'!$A$62&gt;35,AI35+AH36-AQ35,IF(A36&lt;'Données projet'!$A$62,$AF$205^A36,IF(A36='Données projet'!$A$62,'Données projet'!$B$62,AI35+AH36-AQ35)))</f>
        <v>139.6</v>
      </c>
      <c r="AJ36" s="14">
        <f>AI36*VLOOKUP('Données projet'!$B$10,Paramètres!$A$1:$I$89,3,0)*VLOOKUP('Données projet'!$B$10,Paramètres!$A$1:$I$89,5,0)</f>
        <v>91.465919999999997</v>
      </c>
      <c r="AK36" s="14">
        <f t="shared" si="35"/>
        <v>24.918436466018196</v>
      </c>
      <c r="AL36" s="22">
        <f t="shared" si="4"/>
        <v>202.70275417831499</v>
      </c>
      <c r="AM36" s="62">
        <f t="shared" si="5"/>
        <v>496.0360875116483</v>
      </c>
      <c r="AN36" s="62">
        <f ca="1">AVERAGE(OFFSET($AM$3,0,0,'Données projet'!$E$10+1,1))-AVERAGE(OFFSET($H$3,0,0,'Données projet'!$E$10+1,1))</f>
        <v>148.43331139293599</v>
      </c>
      <c r="AO36" s="62">
        <f t="shared" si="36"/>
        <v>158.90211025130679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4.6154712266249556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3.6506999283027275</v>
      </c>
      <c r="AX36" s="23">
        <f t="shared" si="6"/>
        <v>8.2661711549276831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5.8</v>
      </c>
      <c r="BD36" s="13">
        <f>IF('Données projet'!$A$88&gt;35,BD35+BC36-BL35,IF(A36&lt;'Données projet'!$A$88,$BA$205^A36,IF(A36='Données projet'!$A$88,'Données projet'!$B$88,BD35+BC36-BL35)))</f>
        <v>97.399999999999977</v>
      </c>
      <c r="BE36" s="14">
        <f>BD36*VLOOKUP('Données projet'!$B$11,Paramètres!$A$1:$I$89,3,0)*VLOOKUP('Données projet'!$B$11,Paramètres!$A$1:$I$89,5,0)</f>
        <v>79.010879999999986</v>
      </c>
      <c r="BF36" s="14">
        <f t="shared" si="37"/>
        <v>21.895164312557689</v>
      </c>
      <c r="BG36" s="22">
        <f t="shared" si="7"/>
        <v>175.74469384437126</v>
      </c>
      <c r="BH36" s="62">
        <f t="shared" si="8"/>
        <v>469.0780271777046</v>
      </c>
      <c r="BI36" s="62">
        <f ca="1">AVERAGE(OFFSET($BH$3,0,0,'Données projet'!$E$11+1,1))-AVERAGE(OFFSET($H$3,0,0,'Données projet'!$E$11+1,1))</f>
        <v>162.25294504297892</v>
      </c>
      <c r="BJ36" s="62">
        <f t="shared" si="38"/>
        <v>124.70607815083275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3.8804634604615234</v>
      </c>
      <c r="BS36" s="24">
        <f t="shared" si="9"/>
        <v>3.8804634604615234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8.1999999999999993</v>
      </c>
      <c r="AI37" s="14">
        <f>IF('Données projet'!$A$62&gt;35,AI36+AH37-AQ36,IF(A37&lt;'Données projet'!$A$62,$AF$205^A37,IF(A37='Données projet'!$A$62,'Données projet'!$B$62,AI36+AH37-AQ36)))</f>
        <v>147.79999999999998</v>
      </c>
      <c r="AJ37" s="14">
        <f>AI37*VLOOKUP('Données projet'!$B$10,Paramètres!$A$1:$I$89,3,0)*VLOOKUP('Données projet'!$B$10,Paramètres!$A$1:$I$89,5,0)</f>
        <v>96.838559999999987</v>
      </c>
      <c r="AK37" s="14">
        <f t="shared" si="35"/>
        <v>26.207425681432216</v>
      </c>
      <c r="AL37" s="22">
        <f t="shared" si="4"/>
        <v>214.3050917284944</v>
      </c>
      <c r="AM37" s="62">
        <f t="shared" si="5"/>
        <v>507.63842506182772</v>
      </c>
      <c r="AN37" s="62">
        <f ca="1">AVERAGE(OFFSET($AM$3,0,0,'Données projet'!$E$10+1,1))-AVERAGE(OFFSET($H$3,0,0,'Données projet'!$E$10+1,1))</f>
        <v>148.43331139293599</v>
      </c>
      <c r="AO37" s="62">
        <f t="shared" si="36"/>
        <v>158.90211025130679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4.5249646510303148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2.5814346753801019</v>
      </c>
      <c r="AX37" s="23">
        <f t="shared" si="6"/>
        <v>7.1063993264104166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5.8</v>
      </c>
      <c r="BD37" s="13">
        <f>IF('Données projet'!$A$88&gt;35,BD36+BC37-BL36,IF(A37&lt;'Données projet'!$A$88,$BA$205^A37,IF(A37='Données projet'!$A$88,'Données projet'!$B$88,BD36+BC37-BL36)))</f>
        <v>103.19999999999997</v>
      </c>
      <c r="BE37" s="14">
        <f>BD37*VLOOKUP('Données projet'!$B$11,Paramètres!$A$1:$I$89,3,0)*VLOOKUP('Données projet'!$B$11,Paramètres!$A$1:$I$89,5,0)</f>
        <v>83.715839999999986</v>
      </c>
      <c r="BF37" s="14">
        <f t="shared" si="37"/>
        <v>23.043311726295538</v>
      </c>
      <c r="BG37" s="22">
        <f t="shared" si="7"/>
        <v>185.93885592329801</v>
      </c>
      <c r="BH37" s="62">
        <f t="shared" si="8"/>
        <v>479.27218925663135</v>
      </c>
      <c r="BI37" s="62">
        <f ca="1">AVERAGE(OFFSET($BH$3,0,0,'Données projet'!$E$11+1,1))-AVERAGE(OFFSET($H$3,0,0,'Données projet'!$E$11+1,1))</f>
        <v>162.25294504297892</v>
      </c>
      <c r="BJ37" s="62">
        <f t="shared" si="38"/>
        <v>124.70607815083275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2.7439020270389598</v>
      </c>
      <c r="BS37" s="24">
        <f t="shared" si="9"/>
        <v>2.7439020270389598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156</v>
      </c>
      <c r="AG38" s="13">
        <f>VLOOKUP(A38,'Données projet'!$A$61:$I$81,9,0)</f>
        <v>8.1999999999999993</v>
      </c>
      <c r="AH38" s="13">
        <f t="array" ref="AH38">INDEX(AG:AG,MIN(IF(ISNUMBER(AG38:AG234),ROW(AG38:AG234),"")))</f>
        <v>8.1999999999999993</v>
      </c>
      <c r="AI38" s="14">
        <f>IF('Données projet'!$A$62&gt;35,AI37+AH38-AQ37,IF(A38&lt;'Données projet'!$A$62,$AF$205^A38,IF(A38='Données projet'!$A$62,'Données projet'!$B$62,AI37+AH38-AQ37)))</f>
        <v>155.99999999999997</v>
      </c>
      <c r="AJ38" s="14">
        <f>AI38*VLOOKUP('Données projet'!$B$10,Paramètres!$A$1:$I$89,3,0)*VLOOKUP('Données projet'!$B$10,Paramètres!$A$1:$I$89,5,0)</f>
        <v>102.21119999999998</v>
      </c>
      <c r="AK38" s="14">
        <f t="shared" si="35"/>
        <v>27.488113037666018</v>
      </c>
      <c r="AL38" s="22">
        <f t="shared" si="4"/>
        <v>225.89297020726829</v>
      </c>
      <c r="AM38" s="62">
        <f t="shared" si="5"/>
        <v>519.22630354060163</v>
      </c>
      <c r="AN38" s="62">
        <f ca="1">AVERAGE(OFFSET($AM$3,0,0,'Données projet'!$E$10+1,1))-AVERAGE(OFFSET($H$3,0,0,'Données projet'!$E$10+1,1))</f>
        <v>148.43331139293599</v>
      </c>
      <c r="AO38" s="62">
        <f t="shared" si="36"/>
        <v>158.90211025130679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25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4.4362328541795248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1.8253499641513642</v>
      </c>
      <c r="AX38" s="23">
        <f t="shared" si="6"/>
        <v>6.261582818330889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109</v>
      </c>
      <c r="BB38" s="13">
        <f>VLOOKUP(A38,'Données projet'!$A$87:$I$107,9,0)</f>
        <v>5.8</v>
      </c>
      <c r="BC38" s="13">
        <f t="array" ref="BC38">INDEX(BB:BB,MIN(IF(ISNUMBER(BB38:BB234),ROW(BB38:BB234),"")))</f>
        <v>5.8</v>
      </c>
      <c r="BD38" s="13">
        <f>IF('Données projet'!$A$88&gt;35,BD37+BC38-BL37,IF(A38&lt;'Données projet'!$A$88,$BA$205^A38,IF(A38='Données projet'!$A$88,'Données projet'!$B$88,BD37+BC38-BL37)))</f>
        <v>108.99999999999997</v>
      </c>
      <c r="BE38" s="14">
        <f>BD38*VLOOKUP('Données projet'!$B$11,Paramètres!$A$1:$I$89,3,0)*VLOOKUP('Données projet'!$B$11,Paramètres!$A$1:$I$89,5,0)</f>
        <v>88.420799999999986</v>
      </c>
      <c r="BF38" s="14">
        <f t="shared" si="37"/>
        <v>24.183968471983022</v>
      </c>
      <c r="BG38" s="22">
        <f t="shared" si="7"/>
        <v>196.11997175537041</v>
      </c>
      <c r="BH38" s="62">
        <f t="shared" si="8"/>
        <v>489.4533050887037</v>
      </c>
      <c r="BI38" s="62">
        <f ca="1">AVERAGE(OFFSET($BH$3,0,0,'Données projet'!$E$11+1,1))-AVERAGE(OFFSET($H$3,0,0,'Données projet'!$E$11+1,1))</f>
        <v>162.25294504297892</v>
      </c>
      <c r="BJ38" s="62">
        <f t="shared" si="38"/>
        <v>124.70607815083275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13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1.9402317302307621</v>
      </c>
      <c r="BS38" s="24">
        <f t="shared" si="9"/>
        <v>1.9402317302307621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IF('Données projet'!$A$62&gt;35,AI38+AH39-AQ38,IF(A39&lt;'Données projet'!$A$62,$AF$205^A39,IF(A39='Données projet'!$A$62,'Données projet'!$B$62,AI38+AH39-AQ38)))</f>
        <v>138.79999999999998</v>
      </c>
      <c r="AJ39" s="14">
        <f>AI39*VLOOKUP('Données projet'!$B$10,Paramètres!$A$1:$I$89,3,0)*VLOOKUP('Données projet'!$B$10,Paramètres!$A$1:$I$89,5,0)</f>
        <v>90.941759999999988</v>
      </c>
      <c r="AK39" s="14">
        <f t="shared" si="35"/>
        <v>24.792217040885554</v>
      </c>
      <c r="AL39" s="22">
        <f t="shared" si="4"/>
        <v>201.57001001287566</v>
      </c>
      <c r="AM39" s="62">
        <f t="shared" si="5"/>
        <v>494.903343346209</v>
      </c>
      <c r="AN39" s="62">
        <f ca="1">AVERAGE(OFFSET($AM$3,0,0,'Données projet'!$E$10+1,1))-AVERAGE(OFFSET($H$3,0,0,'Données projet'!$E$10+1,1))</f>
        <v>148.43331139293599</v>
      </c>
      <c r="AO39" s="62">
        <f t="shared" si="36"/>
        <v>158.90211025130679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4.349241033743926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1.2907173376900511</v>
      </c>
      <c r="AX39" s="23">
        <f t="shared" si="6"/>
        <v>5.6399583714339769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6</v>
      </c>
      <c r="BD39" s="13">
        <f>IF('Données projet'!$A$88&gt;35,BD38+BC39-BL38,IF(A39&lt;'Données projet'!$A$88,$BA$205^A39,IF(A39='Données projet'!$A$88,'Données projet'!$B$88,BD38+BC39-BL38)))</f>
        <v>101.99999999999997</v>
      </c>
      <c r="BE39" s="14">
        <f>BD39*VLOOKUP('Données projet'!$B$11,Paramètres!$A$1:$I$89,3,0)*VLOOKUP('Données projet'!$B$11,Paramètres!$A$1:$I$89,5,0)</f>
        <v>82.742399999999975</v>
      </c>
      <c r="BF39" s="14">
        <f t="shared" si="37"/>
        <v>22.806394174303183</v>
      </c>
      <c r="BG39" s="22">
        <f t="shared" si="7"/>
        <v>183.83081652024464</v>
      </c>
      <c r="BH39" s="62">
        <f t="shared" si="8"/>
        <v>477.16414985357795</v>
      </c>
      <c r="BI39" s="62">
        <f ca="1">AVERAGE(OFFSET($BH$3,0,0,'Données projet'!$E$11+1,1))-AVERAGE(OFFSET($H$3,0,0,'Données projet'!$E$11+1,1))</f>
        <v>162.25294504297892</v>
      </c>
      <c r="BJ39" s="62">
        <f t="shared" si="38"/>
        <v>124.70607815083275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1.3719510135194801</v>
      </c>
      <c r="BS39" s="24">
        <f t="shared" si="9"/>
        <v>1.3719510135194801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IF('Données projet'!$A$62&gt;35,AI39+AH40-AQ39,IF(A40&lt;'Données projet'!$A$62,$AF$205^A40,IF(A40='Données projet'!$A$62,'Données projet'!$B$62,AI39+AH40-AQ39)))</f>
        <v>146.6</v>
      </c>
      <c r="AJ40" s="14">
        <f>AI40*VLOOKUP('Données projet'!$B$10,Paramètres!$A$1:$I$89,3,0)*VLOOKUP('Données projet'!$B$10,Paramètres!$A$1:$I$89,5,0)</f>
        <v>96.052319999999995</v>
      </c>
      <c r="AK40" s="14">
        <f t="shared" si="35"/>
        <v>26.019324001860248</v>
      </c>
      <c r="AL40" s="22">
        <f t="shared" si="4"/>
        <v>212.60811330323995</v>
      </c>
      <c r="AM40" s="62">
        <f t="shared" si="5"/>
        <v>505.94144663657323</v>
      </c>
      <c r="AN40" s="62">
        <f ca="1">AVERAGE(OFFSET($AM$3,0,0,'Données projet'!$E$10+1,1))-AVERAGE(OFFSET($H$3,0,0,'Données projet'!$E$10+1,1))</f>
        <v>148.43331139293599</v>
      </c>
      <c r="AO40" s="62">
        <f t="shared" si="36"/>
        <v>158.90211025130679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4.2639550698472988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0.91267498207568221</v>
      </c>
      <c r="AX40" s="23">
        <f t="shared" si="6"/>
        <v>5.1766300519229809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6</v>
      </c>
      <c r="BD40" s="13">
        <f>IF('Données projet'!$A$88&gt;35,BD39+BC40-BL39,IF(A40&lt;'Données projet'!$A$88,$BA$205^A40,IF(A40='Données projet'!$A$88,'Données projet'!$B$88,BD39+BC40-BL39)))</f>
        <v>107.99999999999997</v>
      </c>
      <c r="BE40" s="14">
        <f>BD40*VLOOKUP('Données projet'!$B$11,Paramètres!$A$1:$I$89,3,0)*VLOOKUP('Données projet'!$B$11,Paramètres!$A$1:$I$89,5,0)</f>
        <v>87.609599999999986</v>
      </c>
      <c r="BF40" s="14">
        <f t="shared" si="37"/>
        <v>23.987817980868787</v>
      </c>
      <c r="BG40" s="22">
        <f t="shared" si="7"/>
        <v>194.36550298334643</v>
      </c>
      <c r="BH40" s="62">
        <f t="shared" si="8"/>
        <v>487.69883631667972</v>
      </c>
      <c r="BI40" s="62">
        <f ca="1">AVERAGE(OFFSET($BH$3,0,0,'Données projet'!$E$11+1,1))-AVERAGE(OFFSET($H$3,0,0,'Données projet'!$E$11+1,1))</f>
        <v>162.25294504297892</v>
      </c>
      <c r="BJ40" s="62">
        <f t="shared" si="38"/>
        <v>124.70607815083275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0.97011586511538117</v>
      </c>
      <c r="BS40" s="24">
        <f t="shared" si="9"/>
        <v>0.97011586511538117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IF('Données projet'!$A$62&gt;35,AI40+AH41-AQ40,IF(A41&lt;'Données projet'!$A$62,$AF$205^A41,IF(A41='Données projet'!$A$62,'Données projet'!$B$62,AI40+AH41-AQ40)))</f>
        <v>154.4</v>
      </c>
      <c r="AJ41" s="14">
        <f>AI41*VLOOKUP('Données projet'!$B$10,Paramètres!$A$1:$I$89,3,0)*VLOOKUP('Données projet'!$B$10,Paramètres!$A$1:$I$89,5,0)</f>
        <v>101.16288</v>
      </c>
      <c r="AK41" s="14">
        <f t="shared" si="35"/>
        <v>27.238850979377386</v>
      </c>
      <c r="AL41" s="22">
        <f t="shared" si="4"/>
        <v>223.63301478908227</v>
      </c>
      <c r="AM41" s="62">
        <f t="shared" si="5"/>
        <v>516.96634812241564</v>
      </c>
      <c r="AN41" s="62">
        <f ca="1">AVERAGE(OFFSET($AM$3,0,0,'Données projet'!$E$10+1,1))-AVERAGE(OFFSET($H$3,0,0,'Données projet'!$E$10+1,1))</f>
        <v>148.43331139293599</v>
      </c>
      <c r="AO41" s="62">
        <f t="shared" si="36"/>
        <v>158.90211025130679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4.1803415116833822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0.64535866884502568</v>
      </c>
      <c r="AX41" s="23">
        <f t="shared" si="6"/>
        <v>4.8257001805284077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6</v>
      </c>
      <c r="BD41" s="13">
        <f>IF('Données projet'!$A$88&gt;35,BD40+BC41-BL40,IF(A41&lt;'Données projet'!$A$88,$BA$205^A41,IF(A41='Données projet'!$A$88,'Données projet'!$B$88,BD40+BC41-BL40)))</f>
        <v>113.99999999999997</v>
      </c>
      <c r="BE41" s="14">
        <f>BD41*VLOOKUP('Données projet'!$B$11,Paramètres!$A$1:$I$89,3,0)*VLOOKUP('Données projet'!$B$11,Paramètres!$A$1:$I$89,5,0)</f>
        <v>92.476799999999983</v>
      </c>
      <c r="BF41" s="14">
        <f t="shared" si="37"/>
        <v>25.161622425346422</v>
      </c>
      <c r="BG41" s="22">
        <f t="shared" si="7"/>
        <v>204.88691905747831</v>
      </c>
      <c r="BH41" s="62">
        <f t="shared" si="8"/>
        <v>498.22025239081165</v>
      </c>
      <c r="BI41" s="62">
        <f ca="1">AVERAGE(OFFSET($BH$3,0,0,'Données projet'!$E$11+1,1))-AVERAGE(OFFSET($H$3,0,0,'Données projet'!$E$11+1,1))</f>
        <v>162.25294504297892</v>
      </c>
      <c r="BJ41" s="62">
        <f t="shared" si="38"/>
        <v>124.70607815083275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0.68597550675974017</v>
      </c>
      <c r="BS41" s="24">
        <f t="shared" si="9"/>
        <v>0.68597550675974017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IF('Données projet'!$A$62&gt;35,AI41+AH42-AQ41,IF(A42&lt;'Données projet'!$A$62,$AF$205^A42,IF(A42='Données projet'!$A$62,'Données projet'!$B$62,AI41+AH42-AQ41)))</f>
        <v>162.20000000000002</v>
      </c>
      <c r="AJ42" s="14">
        <f>AI42*VLOOKUP('Données projet'!$B$10,Paramètres!$A$1:$I$89,3,0)*VLOOKUP('Données projet'!$B$10,Paramètres!$A$1:$I$89,5,0)</f>
        <v>106.27344000000002</v>
      </c>
      <c r="AK42" s="14">
        <f t="shared" si="35"/>
        <v>28.45122459003127</v>
      </c>
      <c r="AL42" s="22">
        <f t="shared" si="4"/>
        <v>234.64545749430451</v>
      </c>
      <c r="AM42" s="62">
        <f t="shared" si="5"/>
        <v>527.97879082763779</v>
      </c>
      <c r="AN42" s="62">
        <f ca="1">AVERAGE(OFFSET($AM$3,0,0,'Données projet'!$E$10+1,1))-AVERAGE(OFFSET($H$3,0,0,'Données projet'!$E$10+1,1))</f>
        <v>148.43331139293599</v>
      </c>
      <c r="AO42" s="62">
        <f t="shared" si="36"/>
        <v>158.90211025130679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4.0983675643958257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0.45633749103784121</v>
      </c>
      <c r="AX42" s="23">
        <f t="shared" si="6"/>
        <v>4.5547050554336668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6</v>
      </c>
      <c r="BD42" s="13">
        <f>IF('Données projet'!$A$88&gt;35,BD41+BC42-BL41,IF(A42&lt;'Données projet'!$A$88,$BA$205^A42,IF(A42='Données projet'!$A$88,'Données projet'!$B$88,BD41+BC42-BL41)))</f>
        <v>119.99999999999997</v>
      </c>
      <c r="BE42" s="14">
        <f>BD42*VLOOKUP('Données projet'!$B$11,Paramètres!$A$1:$I$89,3,0)*VLOOKUP('Données projet'!$B$11,Paramètres!$A$1:$I$89,5,0)</f>
        <v>97.34399999999998</v>
      </c>
      <c r="BF42" s="14">
        <f t="shared" si="37"/>
        <v>26.328254259866451</v>
      </c>
      <c r="BG42" s="22">
        <f t="shared" si="7"/>
        <v>215.39584283593402</v>
      </c>
      <c r="BH42" s="62">
        <f t="shared" si="8"/>
        <v>508.72917616926736</v>
      </c>
      <c r="BI42" s="62">
        <f ca="1">AVERAGE(OFFSET($BH$3,0,0,'Données projet'!$E$11+1,1))-AVERAGE(OFFSET($H$3,0,0,'Données projet'!$E$11+1,1))</f>
        <v>162.25294504297892</v>
      </c>
      <c r="BJ42" s="62">
        <f t="shared" si="38"/>
        <v>124.70607815083275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0.4850579325576907</v>
      </c>
      <c r="BS42" s="24">
        <f t="shared" si="9"/>
        <v>0.4850579325576907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170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IF('Données projet'!$A$62&gt;35,AI42+AH43-AQ42,IF(A43&lt;'Données projet'!$A$62,$AF$205^A43,IF(A43='Données projet'!$A$62,'Données projet'!$B$62,AI42+AH43-AQ42)))</f>
        <v>170.00000000000003</v>
      </c>
      <c r="AJ43" s="14">
        <f>AI43*VLOOKUP('Données projet'!$B$10,Paramètres!$A$1:$I$89,3,0)*VLOOKUP('Données projet'!$B$10,Paramètres!$A$1:$I$89,5,0)</f>
        <v>111.38400000000001</v>
      </c>
      <c r="AK43" s="14">
        <f t="shared" si="35"/>
        <v>29.656828101147433</v>
      </c>
      <c r="AL43" s="22">
        <f t="shared" si="4"/>
        <v>245.6461089428318</v>
      </c>
      <c r="AM43" s="62">
        <f t="shared" si="5"/>
        <v>538.97944227616517</v>
      </c>
      <c r="AN43" s="62">
        <f ca="1">AVERAGE(OFFSET($AM$3,0,0,'Données projet'!$E$10+1,1))-AVERAGE(OFFSET($H$3,0,0,'Données projet'!$E$10+1,1))</f>
        <v>148.43331139293599</v>
      </c>
      <c r="AO43" s="62">
        <f t="shared" si="36"/>
        <v>158.90211025130679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25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4.0180010762154073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0.3226793344225129</v>
      </c>
      <c r="AX43" s="23">
        <f t="shared" si="6"/>
        <v>4.34068041063792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126</v>
      </c>
      <c r="BB43" s="13">
        <f>VLOOKUP(A43,'Données projet'!$A$87:$I$107,9,0)</f>
        <v>6</v>
      </c>
      <c r="BC43" s="13">
        <f t="array" ref="BC43">INDEX(BB:BB,MIN(IF(ISNUMBER(BB43:BB239),ROW(BB43:BB239),"")))</f>
        <v>6</v>
      </c>
      <c r="BD43" s="13">
        <f>IF('Données projet'!$A$88&gt;35,BD42+BC43-BL42,IF(A43&lt;'Données projet'!$A$88,$BA$205^A43,IF(A43='Données projet'!$A$88,'Données projet'!$B$88,BD42+BC43-BL42)))</f>
        <v>125.99999999999997</v>
      </c>
      <c r="BE43" s="14">
        <f>BD43*VLOOKUP('Données projet'!$B$11,Paramètres!$A$1:$I$89,3,0)*VLOOKUP('Données projet'!$B$11,Paramètres!$A$1:$I$89,5,0)</f>
        <v>102.21119999999998</v>
      </c>
      <c r="BF43" s="14">
        <f t="shared" si="37"/>
        <v>27.488113037666018</v>
      </c>
      <c r="BG43" s="22">
        <f t="shared" si="7"/>
        <v>225.89297020726829</v>
      </c>
      <c r="BH43" s="62">
        <f t="shared" si="8"/>
        <v>519.22630354060163</v>
      </c>
      <c r="BI43" s="62">
        <f ca="1">AVERAGE(OFFSET($BH$3,0,0,'Données projet'!$E$11+1,1))-AVERAGE(OFFSET($H$3,0,0,'Données projet'!$E$11+1,1))</f>
        <v>162.25294504297892</v>
      </c>
      <c r="BJ43" s="62">
        <f t="shared" si="38"/>
        <v>124.70607815083275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0.34298775337987014</v>
      </c>
      <c r="BS43" s="24">
        <f t="shared" si="9"/>
        <v>0.34298775337987014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7.4</v>
      </c>
      <c r="AI44" s="14">
        <f>IF('Données projet'!$A$62&gt;35,AI43+AH44-AQ43,IF(A44&lt;'Données projet'!$A$62,$AF$205^A44,IF(A44='Données projet'!$A$62,'Données projet'!$B$62,AI43+AH44-AQ43)))</f>
        <v>152.40000000000003</v>
      </c>
      <c r="AJ44" s="14">
        <f>AI44*VLOOKUP('Données projet'!$B$10,Paramètres!$A$1:$I$89,3,0)*VLOOKUP('Données projet'!$B$10,Paramètres!$A$1:$I$89,5,0)</f>
        <v>99.852480000000014</v>
      </c>
      <c r="AK44" s="14">
        <f t="shared" si="35"/>
        <v>26.926849923546513</v>
      </c>
      <c r="AL44" s="22">
        <f t="shared" si="4"/>
        <v>220.80733295017686</v>
      </c>
      <c r="AM44" s="62">
        <f t="shared" si="5"/>
        <v>514.1406662835102</v>
      </c>
      <c r="AN44" s="62">
        <f ca="1">AVERAGE(OFFSET($AM$3,0,0,'Données projet'!$E$10+1,1))-AVERAGE(OFFSET($H$3,0,0,'Données projet'!$E$10+1,1))</f>
        <v>148.43331139293599</v>
      </c>
      <c r="AO44" s="62">
        <f t="shared" si="36"/>
        <v>158.90211025130679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3.9392105258494894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0.22816874551892063</v>
      </c>
      <c r="AX44" s="23">
        <f t="shared" si="6"/>
        <v>4.1673792713684099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</v>
      </c>
      <c r="BD44" s="13">
        <f>IF('Données projet'!$A$88&gt;35,BD43+BC44-BL43,IF(A44&lt;'Données projet'!$A$88,$BA$205^A44,IF(A44='Données projet'!$A$88,'Données projet'!$B$88,BD43+BC44-BL43)))</f>
        <v>117.99999999999997</v>
      </c>
      <c r="BE44" s="14">
        <f>BD44*VLOOKUP('Données projet'!$B$11,Paramètres!$A$1:$I$89,3,0)*VLOOKUP('Données projet'!$B$11,Paramètres!$A$1:$I$89,5,0)</f>
        <v>95.721599999999981</v>
      </c>
      <c r="BF44" s="14">
        <f t="shared" si="37"/>
        <v>25.940148386449934</v>
      </c>
      <c r="BG44" s="22">
        <f t="shared" si="7"/>
        <v>211.89421177306693</v>
      </c>
      <c r="BH44" s="62">
        <f t="shared" si="8"/>
        <v>505.22754510640027</v>
      </c>
      <c r="BI44" s="62">
        <f ca="1">AVERAGE(OFFSET($BH$3,0,0,'Données projet'!$E$11+1,1))-AVERAGE(OFFSET($H$3,0,0,'Données projet'!$E$11+1,1))</f>
        <v>162.25294504297892</v>
      </c>
      <c r="BJ44" s="62">
        <f t="shared" si="38"/>
        <v>124.70607815083275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0.24252896627884538</v>
      </c>
      <c r="BS44" s="24">
        <f t="shared" si="9"/>
        <v>0.24252896627884538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7.4</v>
      </c>
      <c r="AI45" s="14">
        <f>IF('Données projet'!$A$62&gt;35,AI44+AH45-AQ44,IF(A45&lt;'Données projet'!$A$62,$AF$205^A45,IF(A45='Données projet'!$A$62,'Données projet'!$B$62,AI44+AH45-AQ44)))</f>
        <v>159.80000000000004</v>
      </c>
      <c r="AJ45" s="14">
        <f>AI45*VLOOKUP('Données projet'!$B$10,Paramètres!$A$1:$I$89,3,0)*VLOOKUP('Données projet'!$B$10,Paramètres!$A$1:$I$89,5,0)</f>
        <v>104.70096000000002</v>
      </c>
      <c r="AK45" s="14">
        <f t="shared" si="35"/>
        <v>28.07892464469024</v>
      </c>
      <c r="AL45" s="22">
        <f t="shared" si="4"/>
        <v>231.2582990895022</v>
      </c>
      <c r="AM45" s="62">
        <f t="shared" si="5"/>
        <v>524.59163242283557</v>
      </c>
      <c r="AN45" s="62">
        <f ca="1">AVERAGE(OFFSET($AM$3,0,0,'Données projet'!$E$10+1,1))-AVERAGE(OFFSET($H$3,0,0,'Données projet'!$E$10+1,1))</f>
        <v>148.43331139293599</v>
      </c>
      <c r="AO45" s="62">
        <f t="shared" si="36"/>
        <v>158.90211025130679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3.8619650101187566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0.16133966721125648</v>
      </c>
      <c r="AX45" s="23">
        <f t="shared" si="6"/>
        <v>4.023304677330013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</v>
      </c>
      <c r="BD45" s="13">
        <f>IF('Données projet'!$A$88&gt;35,BD44+BC45-BL44,IF(A45&lt;'Données projet'!$A$88,$BA$205^A45,IF(A45='Données projet'!$A$88,'Données projet'!$B$88,BD44+BC45-BL44)))</f>
        <v>123.99999999999997</v>
      </c>
      <c r="BE45" s="14">
        <f>BD45*VLOOKUP('Données projet'!$B$11,Paramètres!$A$1:$I$89,3,0)*VLOOKUP('Données projet'!$B$11,Paramètres!$A$1:$I$89,5,0)</f>
        <v>100.58879999999999</v>
      </c>
      <c r="BF45" s="14">
        <f t="shared" si="37"/>
        <v>27.102223064855139</v>
      </c>
      <c r="BG45" s="22">
        <f t="shared" si="7"/>
        <v>222.39519850462264</v>
      </c>
      <c r="BH45" s="62">
        <f t="shared" si="8"/>
        <v>515.72853183795598</v>
      </c>
      <c r="BI45" s="62">
        <f ca="1">AVERAGE(OFFSET($BH$3,0,0,'Données projet'!$E$11+1,1))-AVERAGE(OFFSET($H$3,0,0,'Données projet'!$E$11+1,1))</f>
        <v>162.25294504297892</v>
      </c>
      <c r="BJ45" s="62">
        <f t="shared" si="38"/>
        <v>124.70607815083275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0.1714938766899351</v>
      </c>
      <c r="BS45" s="24">
        <f t="shared" si="9"/>
        <v>0.1714938766899351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7.4</v>
      </c>
      <c r="AI46" s="14">
        <f>IF('Données projet'!$A$62&gt;35,AI45+AH46-AQ45,IF(A46&lt;'Données projet'!$A$62,$AF$205^A46,IF(A46='Données projet'!$A$62,'Données projet'!$B$62,AI45+AH46-AQ45)))</f>
        <v>167.20000000000005</v>
      </c>
      <c r="AJ46" s="14">
        <f>AI46*VLOOKUP('Données projet'!$B$10,Paramètres!$A$1:$I$89,3,0)*VLOOKUP('Données projet'!$B$10,Paramètres!$A$1:$I$89,5,0)</f>
        <v>109.54944000000003</v>
      </c>
      <c r="AK46" s="14">
        <f t="shared" si="35"/>
        <v>29.224803777563448</v>
      </c>
      <c r="AL46" s="22">
        <f t="shared" si="4"/>
        <v>241.69847457925638</v>
      </c>
      <c r="AM46" s="62">
        <f t="shared" si="5"/>
        <v>535.03180791258967</v>
      </c>
      <c r="AN46" s="62">
        <f ca="1">AVERAGE(OFFSET($AM$3,0,0,'Données projet'!$E$10+1,1))-AVERAGE(OFFSET($H$3,0,0,'Données projet'!$E$10+1,1))</f>
        <v>148.43331139293599</v>
      </c>
      <c r="AO46" s="62">
        <f t="shared" si="36"/>
        <v>158.90211025130679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3.7862342318363913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0.11408437275946033</v>
      </c>
      <c r="AX46" s="23">
        <f t="shared" si="6"/>
        <v>3.9003186045958516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</v>
      </c>
      <c r="BD46" s="13">
        <f>IF('Données projet'!$A$88&gt;35,BD45+BC46-BL45,IF(A46&lt;'Données projet'!$A$88,$BA$205^A46,IF(A46='Données projet'!$A$88,'Données projet'!$B$88,BD45+BC46-BL45)))</f>
        <v>129.99999999999997</v>
      </c>
      <c r="BE46" s="14">
        <f>BD46*VLOOKUP('Données projet'!$B$11,Paramètres!$A$1:$I$89,3,0)*VLOOKUP('Données projet'!$B$11,Paramètres!$A$1:$I$89,5,0)</f>
        <v>105.45599999999999</v>
      </c>
      <c r="BF46" s="14">
        <f t="shared" si="37"/>
        <v>28.257768345963548</v>
      </c>
      <c r="BG46" s="22">
        <f t="shared" si="7"/>
        <v>232.88481320255315</v>
      </c>
      <c r="BH46" s="62">
        <f t="shared" si="8"/>
        <v>526.21814653588649</v>
      </c>
      <c r="BI46" s="62">
        <f ca="1">AVERAGE(OFFSET($BH$3,0,0,'Données projet'!$E$11+1,1))-AVERAGE(OFFSET($H$3,0,0,'Données projet'!$E$11+1,1))</f>
        <v>162.25294504297892</v>
      </c>
      <c r="BJ46" s="62">
        <f t="shared" si="38"/>
        <v>124.70607815083275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0.12126448313942272</v>
      </c>
      <c r="BS46" s="24">
        <f t="shared" si="9"/>
        <v>0.12126448313942272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7.4</v>
      </c>
      <c r="AI47" s="14">
        <f>IF('Données projet'!$A$62&gt;35,AI46+AH47-AQ46,IF(A47&lt;'Données projet'!$A$62,$AF$205^A47,IF(A47='Données projet'!$A$62,'Données projet'!$B$62,AI46+AH47-AQ46)))</f>
        <v>174.60000000000005</v>
      </c>
      <c r="AJ47" s="14">
        <f>AI47*VLOOKUP('Données projet'!$B$10,Paramètres!$A$1:$I$89,3,0)*VLOOKUP('Données projet'!$B$10,Paramètres!$A$1:$I$89,5,0)</f>
        <v>114.39792000000004</v>
      </c>
      <c r="AK47" s="14">
        <f t="shared" si="35"/>
        <v>30.364792863013299</v>
      </c>
      <c r="AL47" s="22">
        <f t="shared" si="4"/>
        <v>252.12839156974823</v>
      </c>
      <c r="AM47" s="62">
        <f t="shared" si="5"/>
        <v>545.46172490308152</v>
      </c>
      <c r="AN47" s="62">
        <f ca="1">AVERAGE(OFFSET($AM$3,0,0,'Données projet'!$E$10+1,1))-AVERAGE(OFFSET($H$3,0,0,'Données projet'!$E$10+1,1))</f>
        <v>148.43331139293599</v>
      </c>
      <c r="AO47" s="62">
        <f t="shared" si="36"/>
        <v>158.90211025130679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3.7119884879249292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8.0669833605628238E-2</v>
      </c>
      <c r="AX47" s="23">
        <f t="shared" si="6"/>
        <v>3.7926583215305576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</v>
      </c>
      <c r="BD47" s="13">
        <f>IF('Données projet'!$A$88&gt;35,BD46+BC47-BL46,IF(A47&lt;'Données projet'!$A$88,$BA$205^A47,IF(A47='Données projet'!$A$88,'Données projet'!$B$88,BD46+BC47-BL46)))</f>
        <v>135.99999999999997</v>
      </c>
      <c r="BE47" s="14">
        <f>BD47*VLOOKUP('Données projet'!$B$11,Paramètres!$A$1:$I$89,3,0)*VLOOKUP('Données projet'!$B$11,Paramètres!$A$1:$I$89,5,0)</f>
        <v>110.32319999999999</v>
      </c>
      <c r="BF47" s="14">
        <f t="shared" si="37"/>
        <v>29.407120006092025</v>
      </c>
      <c r="BG47" s="22">
        <f t="shared" si="7"/>
        <v>243.36364067727686</v>
      </c>
      <c r="BH47" s="62">
        <f t="shared" si="8"/>
        <v>536.69697401061012</v>
      </c>
      <c r="BI47" s="62">
        <f ca="1">AVERAGE(OFFSET($BH$3,0,0,'Données projet'!$E$11+1,1))-AVERAGE(OFFSET($H$3,0,0,'Données projet'!$E$11+1,1))</f>
        <v>162.25294504297892</v>
      </c>
      <c r="BJ47" s="62">
        <f t="shared" si="38"/>
        <v>124.70607815083275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8.5746938344967563E-2</v>
      </c>
      <c r="BS47" s="24">
        <f t="shared" si="9"/>
        <v>8.5746938344967563E-2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182</v>
      </c>
      <c r="AG48" s="13">
        <f>VLOOKUP(A48,'Données projet'!$A$61:$I$81,9,0)</f>
        <v>7.4</v>
      </c>
      <c r="AH48" s="13">
        <f t="array" ref="AH48">INDEX(AG:AG,MIN(IF(ISNUMBER(AG48:AG244),ROW(AG48:AG244),"")))</f>
        <v>7.4</v>
      </c>
      <c r="AI48" s="14">
        <f>IF('Données projet'!$A$62&gt;35,AI47+AH48-AQ47,IF(A48&lt;'Données projet'!$A$62,$AF$205^A48,IF(A48='Données projet'!$A$62,'Données projet'!$B$62,AI47+AH48-AQ47)))</f>
        <v>182.00000000000006</v>
      </c>
      <c r="AJ48" s="14">
        <f>AI48*VLOOKUP('Données projet'!$B$10,Paramètres!$A$1:$I$89,3,0)*VLOOKUP('Données projet'!$B$10,Paramètres!$A$1:$I$89,5,0)</f>
        <v>119.24640000000005</v>
      </c>
      <c r="AK48" s="14">
        <f t="shared" si="35"/>
        <v>31.499170077667042</v>
      </c>
      <c r="AL48" s="22">
        <f t="shared" si="4"/>
        <v>262.54853455193683</v>
      </c>
      <c r="AM48" s="62">
        <f t="shared" si="5"/>
        <v>555.88186788527014</v>
      </c>
      <c r="AN48" s="62">
        <f ca="1">AVERAGE(OFFSET($AM$3,0,0,'Données projet'!$E$10+1,1))-AVERAGE(OFFSET($H$3,0,0,'Données projet'!$E$10+1,1))</f>
        <v>148.43331139293599</v>
      </c>
      <c r="AO48" s="62">
        <f t="shared" si="36"/>
        <v>158.90211025130679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25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3.6391986577661388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5.7042186379730166E-2</v>
      </c>
      <c r="AX48" s="23">
        <f t="shared" si="6"/>
        <v>3.6962408441458692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142</v>
      </c>
      <c r="BB48" s="13">
        <f>VLOOKUP(A48,'Données projet'!$A$87:$I$107,9,0)</f>
        <v>6</v>
      </c>
      <c r="BC48" s="13">
        <f t="array" ref="BC48">INDEX(BB:BB,MIN(IF(ISNUMBER(BB48:BB244),ROW(BB48:BB244),"")))</f>
        <v>6</v>
      </c>
      <c r="BD48" s="13">
        <f>IF('Données projet'!$A$88&gt;35,BD47+BC48-BL47,IF(A48&lt;'Données projet'!$A$88,$BA$205^A48,IF(A48='Données projet'!$A$88,'Données projet'!$B$88,BD47+BC48-BL47)))</f>
        <v>141.99999999999997</v>
      </c>
      <c r="BE48" s="14">
        <f>BD48*VLOOKUP('Données projet'!$B$11,Paramètres!$A$1:$I$89,3,0)*VLOOKUP('Données projet'!$B$11,Paramètres!$A$1:$I$89,5,0)</f>
        <v>115.19039999999998</v>
      </c>
      <c r="BF48" s="14">
        <f t="shared" si="37"/>
        <v>30.550582519051947</v>
      </c>
      <c r="BG48" s="22">
        <f t="shared" si="7"/>
        <v>253.8322112206821</v>
      </c>
      <c r="BH48" s="62">
        <f t="shared" si="8"/>
        <v>547.16554455401547</v>
      </c>
      <c r="BI48" s="62">
        <f ca="1">AVERAGE(OFFSET($BH$3,0,0,'Données projet'!$E$11+1,1))-AVERAGE(OFFSET($H$3,0,0,'Données projet'!$E$11+1,1))</f>
        <v>162.25294504297892</v>
      </c>
      <c r="BJ48" s="62">
        <f t="shared" si="38"/>
        <v>124.70607815083275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6.0632241569711365E-2</v>
      </c>
      <c r="BS48" s="24">
        <f t="shared" si="9"/>
        <v>6.0632241569711365E-2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6.8</v>
      </c>
      <c r="AI49" s="14">
        <f>IF('Données projet'!$A$62&gt;35,AI48+AH49-AQ48,IF(A49&lt;'Données projet'!$A$62,$AF$205^A49,IF(A49='Données projet'!$A$62,'Données projet'!$B$62,AI48+AH49-AQ48)))</f>
        <v>163.80000000000007</v>
      </c>
      <c r="AJ49" s="14">
        <f>AI49*VLOOKUP('Données projet'!$B$10,Paramètres!$A$1:$I$89,3,0)*VLOOKUP('Données projet'!$B$10,Paramètres!$A$1:$I$89,5,0)</f>
        <v>107.32176000000004</v>
      </c>
      <c r="AK49" s="14">
        <f t="shared" si="35"/>
        <v>28.699067963776873</v>
      </c>
      <c r="AL49" s="22">
        <f t="shared" si="4"/>
        <v>236.90294203691144</v>
      </c>
      <c r="AM49" s="62">
        <f t="shared" si="5"/>
        <v>530.23627537024481</v>
      </c>
      <c r="AN49" s="62">
        <f ca="1">AVERAGE(OFFSET($AM$3,0,0,'Données projet'!$E$10+1,1))-AVERAGE(OFFSET($H$3,0,0,'Données projet'!$E$10+1,1))</f>
        <v>148.43331139293599</v>
      </c>
      <c r="AO49" s="62">
        <f t="shared" si="36"/>
        <v>158.90211025130679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3.5678361917793495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4.0334916802814119E-2</v>
      </c>
      <c r="AX49" s="23">
        <f t="shared" si="6"/>
        <v>3.6081711085821637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5.8</v>
      </c>
      <c r="BD49" s="13">
        <f>IF('Données projet'!$A$88&gt;35,BD48+BC49-BL48,IF(A49&lt;'Données projet'!$A$88,$BA$205^A49,IF(A49='Données projet'!$A$88,'Données projet'!$B$88,BD48+BC49-BL48)))</f>
        <v>133.79999999999998</v>
      </c>
      <c r="BE49" s="14">
        <f>BD49*VLOOKUP('Données projet'!$B$11,Paramètres!$A$1:$I$89,3,0)*VLOOKUP('Données projet'!$B$11,Paramètres!$A$1:$I$89,5,0)</f>
        <v>108.53855999999999</v>
      </c>
      <c r="BF49" s="14">
        <f t="shared" si="37"/>
        <v>28.98639033877954</v>
      </c>
      <c r="BG49" s="22">
        <f t="shared" si="7"/>
        <v>239.52262184004098</v>
      </c>
      <c r="BH49" s="62">
        <f t="shared" si="8"/>
        <v>532.85595517337424</v>
      </c>
      <c r="BI49" s="62">
        <f ca="1">AVERAGE(OFFSET($BH$3,0,0,'Données projet'!$E$11+1,1))-AVERAGE(OFFSET($H$3,0,0,'Données projet'!$E$11+1,1))</f>
        <v>162.25294504297892</v>
      </c>
      <c r="BJ49" s="62">
        <f t="shared" si="38"/>
        <v>124.70607815083275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4.2873469172483789E-2</v>
      </c>
      <c r="BS49" s="24">
        <f t="shared" si="9"/>
        <v>4.2873469172483789E-2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6.8</v>
      </c>
      <c r="AI50" s="14">
        <f>IF('Données projet'!$A$62&gt;35,AI49+AH50-AQ49,IF(A50&lt;'Données projet'!$A$62,$AF$205^A50,IF(A50='Données projet'!$A$62,'Données projet'!$B$62,AI49+AH50-AQ49)))</f>
        <v>170.60000000000008</v>
      </c>
      <c r="AJ50" s="14">
        <f>AI50*VLOOKUP('Données projet'!$B$10,Paramètres!$A$1:$I$89,3,0)*VLOOKUP('Données projet'!$B$10,Paramètres!$A$1:$I$89,5,0)</f>
        <v>111.77712000000005</v>
      </c>
      <c r="AK50" s="14">
        <f t="shared" si="35"/>
        <v>29.749296563258252</v>
      </c>
      <c r="AL50" s="22">
        <f t="shared" si="4"/>
        <v>246.4918421810082</v>
      </c>
      <c r="AM50" s="62">
        <f t="shared" si="5"/>
        <v>539.82517551434148</v>
      </c>
      <c r="AN50" s="62">
        <f ca="1">AVERAGE(OFFSET($AM$3,0,0,'Données projet'!$E$10+1,1))-AVERAGE(OFFSET($H$3,0,0,'Données projet'!$E$10+1,1))</f>
        <v>148.43331139293599</v>
      </c>
      <c r="AO50" s="62">
        <f t="shared" si="36"/>
        <v>158.90211025130679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3.4978731002237549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2.8521093189865083E-2</v>
      </c>
      <c r="AX50" s="23">
        <f t="shared" si="6"/>
        <v>3.52639419341362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5.8</v>
      </c>
      <c r="BD50" s="13">
        <f>IF('Données projet'!$A$88&gt;35,BD49+BC50-BL49,IF(A50&lt;'Données projet'!$A$88,$BA$205^A50,IF(A50='Données projet'!$A$88,'Données projet'!$B$88,BD49+BC50-BL49)))</f>
        <v>139.6</v>
      </c>
      <c r="BE50" s="14">
        <f>BD50*VLOOKUP('Données projet'!$B$11,Paramètres!$A$1:$I$89,3,0)*VLOOKUP('Données projet'!$B$11,Paramètres!$A$1:$I$89,5,0)</f>
        <v>113.24352</v>
      </c>
      <c r="BF50" s="14">
        <f t="shared" si="37"/>
        <v>30.093885898919435</v>
      </c>
      <c r="BG50" s="22">
        <f t="shared" si="7"/>
        <v>249.64598194061804</v>
      </c>
      <c r="BH50" s="62">
        <f t="shared" si="8"/>
        <v>542.97931527395133</v>
      </c>
      <c r="BI50" s="62">
        <f ca="1">AVERAGE(OFFSET($BH$3,0,0,'Données projet'!$E$11+1,1))-AVERAGE(OFFSET($H$3,0,0,'Données projet'!$E$11+1,1))</f>
        <v>162.25294504297892</v>
      </c>
      <c r="BJ50" s="62">
        <f t="shared" si="38"/>
        <v>124.70607815083275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3.0316120784855686E-2</v>
      </c>
      <c r="BS50" s="24">
        <f t="shared" si="9"/>
        <v>3.0316120784855686E-2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6.8</v>
      </c>
      <c r="AI51" s="14">
        <f>IF('Données projet'!$A$62&gt;35,AI50+AH51-AQ50,IF(A51&lt;'Données projet'!$A$62,$AF$205^A51,IF(A51='Données projet'!$A$62,'Données projet'!$B$62,AI50+AH51-AQ50)))</f>
        <v>177.40000000000009</v>
      </c>
      <c r="AJ51" s="14">
        <f>AI51*VLOOKUP('Données projet'!$B$10,Paramètres!$A$1:$I$89,3,0)*VLOOKUP('Données projet'!$B$10,Paramètres!$A$1:$I$89,5,0)</f>
        <v>116.23248000000007</v>
      </c>
      <c r="AK51" s="14">
        <f t="shared" si="35"/>
        <v>30.794662422308217</v>
      </c>
      <c r="AL51" s="22">
        <f t="shared" si="4"/>
        <v>256.07227305218692</v>
      </c>
      <c r="AM51" s="62">
        <f t="shared" si="5"/>
        <v>549.40560638552029</v>
      </c>
      <c r="AN51" s="62">
        <f ca="1">AVERAGE(OFFSET($AM$3,0,0,'Données projet'!$E$10+1,1))-AVERAGE(OFFSET($H$3,0,0,'Données projet'!$E$10+1,1))</f>
        <v>148.43331139293599</v>
      </c>
      <c r="AO51" s="62">
        <f t="shared" si="36"/>
        <v>158.90211025130679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3.4292819422202934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2.016745840140706E-2</v>
      </c>
      <c r="AX51" s="23">
        <f t="shared" si="6"/>
        <v>3.4494494006217002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5.8</v>
      </c>
      <c r="BD51" s="13">
        <f>IF('Données projet'!$A$88&gt;35,BD50+BC51-BL50,IF(A51&lt;'Données projet'!$A$88,$BA$205^A51,IF(A51='Données projet'!$A$88,'Données projet'!$B$88,BD50+BC51-BL50)))</f>
        <v>145.4</v>
      </c>
      <c r="BE51" s="14">
        <f>BD51*VLOOKUP('Données projet'!$B$11,Paramètres!$A$1:$I$89,3,0)*VLOOKUP('Données projet'!$B$11,Paramètres!$A$1:$I$89,5,0)</f>
        <v>117.94848</v>
      </c>
      <c r="BF51" s="14">
        <f t="shared" si="37"/>
        <v>31.196036802556865</v>
      </c>
      <c r="BG51" s="22">
        <f t="shared" si="7"/>
        <v>259.76003343111989</v>
      </c>
      <c r="BH51" s="62">
        <f t="shared" si="8"/>
        <v>553.09336676445321</v>
      </c>
      <c r="BI51" s="62">
        <f ca="1">AVERAGE(OFFSET($BH$3,0,0,'Données projet'!$E$11+1,1))-AVERAGE(OFFSET($H$3,0,0,'Données projet'!$E$11+1,1))</f>
        <v>162.25294504297892</v>
      </c>
      <c r="BJ51" s="62">
        <f t="shared" si="38"/>
        <v>124.70607815083275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2.1436734586241898E-2</v>
      </c>
      <c r="BS51" s="24">
        <f t="shared" si="9"/>
        <v>2.1436734586241898E-2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6.8</v>
      </c>
      <c r="AI52" s="14">
        <f>IF('Données projet'!$A$62&gt;35,AI51+AH52-AQ51,IF(A52&lt;'Données projet'!$A$62,$AF$205^A52,IF(A52='Données projet'!$A$62,'Données projet'!$B$62,AI51+AH52-AQ51)))</f>
        <v>184.2000000000001</v>
      </c>
      <c r="AJ52" s="14">
        <f>AI52*VLOOKUP('Données projet'!$B$10,Paramètres!$A$1:$I$89,3,0)*VLOOKUP('Données projet'!$B$10,Paramètres!$A$1:$I$89,5,0)</f>
        <v>120.68784000000008</v>
      </c>
      <c r="AK52" s="14">
        <f t="shared" si="35"/>
        <v>31.835373273362077</v>
      </c>
      <c r="AL52" s="22">
        <f t="shared" si="4"/>
        <v>265.64459645110577</v>
      </c>
      <c r="AM52" s="62">
        <f t="shared" si="5"/>
        <v>558.97792978443908</v>
      </c>
      <c r="AN52" s="62">
        <f ca="1">AVERAGE(OFFSET($AM$3,0,0,'Données projet'!$E$10+1,1))-AVERAGE(OFFSET($H$3,0,0,'Données projet'!$E$10+1,1))</f>
        <v>148.43331139293599</v>
      </c>
      <c r="AO52" s="62">
        <f t="shared" si="36"/>
        <v>158.90211025130679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3.3620358149888045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1.4260546594932541E-2</v>
      </c>
      <c r="AX52" s="23">
        <f t="shared" si="6"/>
        <v>3.3762963615837371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5.8</v>
      </c>
      <c r="BD52" s="13">
        <f>IF('Données projet'!$A$88&gt;35,BD51+BC52-BL51,IF(A52&lt;'Données projet'!$A$88,$BA$205^A52,IF(A52='Données projet'!$A$88,'Données projet'!$B$88,BD51+BC52-BL51)))</f>
        <v>151.20000000000002</v>
      </c>
      <c r="BE52" s="14">
        <f>BD52*VLOOKUP('Données projet'!$B$11,Paramètres!$A$1:$I$89,3,0)*VLOOKUP('Données projet'!$B$11,Paramètres!$A$1:$I$89,5,0)</f>
        <v>122.65344000000002</v>
      </c>
      <c r="BF52" s="14">
        <f t="shared" si="37"/>
        <v>32.293080640759037</v>
      </c>
      <c r="BG52" s="22">
        <f t="shared" si="7"/>
        <v>269.8651901159887</v>
      </c>
      <c r="BH52" s="62">
        <f t="shared" si="8"/>
        <v>563.19852344932201</v>
      </c>
      <c r="BI52" s="62">
        <f ca="1">AVERAGE(OFFSET($BH$3,0,0,'Données projet'!$E$11+1,1))-AVERAGE(OFFSET($H$3,0,0,'Données projet'!$E$11+1,1))</f>
        <v>162.25294504297892</v>
      </c>
      <c r="BJ52" s="62">
        <f t="shared" si="38"/>
        <v>124.70607815083275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1.5158060392427846E-2</v>
      </c>
      <c r="BS52" s="24">
        <f t="shared" si="9"/>
        <v>1.5158060392427846E-2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191</v>
      </c>
      <c r="AG53" s="13">
        <f>VLOOKUP(A53,'Données projet'!$A$61:$I$81,9,0)</f>
        <v>6.8</v>
      </c>
      <c r="AH53" s="13">
        <f t="array" ref="AH53">INDEX(AG:AG,MIN(IF(ISNUMBER(AG53:AG249),ROW(AG53:AG249),"")))</f>
        <v>6.8</v>
      </c>
      <c r="AI53" s="14">
        <f>IF('Données projet'!$A$62&gt;35,AI52+AH53-AQ52,IF(A53&lt;'Données projet'!$A$62,$AF$205^A53,IF(A53='Données projet'!$A$62,'Données projet'!$B$62,AI52+AH53-AQ52)))</f>
        <v>191.00000000000011</v>
      </c>
      <c r="AJ53" s="14">
        <f>AI53*VLOOKUP('Données projet'!$B$10,Paramètres!$A$1:$I$89,3,0)*VLOOKUP('Données projet'!$B$10,Paramètres!$A$1:$I$89,5,0)</f>
        <v>125.14320000000006</v>
      </c>
      <c r="AK53" s="14">
        <f t="shared" si="35"/>
        <v>32.871620642334356</v>
      </c>
      <c r="AL53" s="22">
        <f t="shared" si="4"/>
        <v>275.20914595206574</v>
      </c>
      <c r="AM53" s="62">
        <f t="shared" si="5"/>
        <v>568.54247928539905</v>
      </c>
      <c r="AN53" s="62">
        <f ca="1">AVERAGE(OFFSET($AM$3,0,0,'Données projet'!$E$10+1,1))-AVERAGE(OFFSET($H$3,0,0,'Données projet'!$E$10+1,1))</f>
        <v>148.43331139293599</v>
      </c>
      <c r="AO53" s="62">
        <f t="shared" si="36"/>
        <v>158.90211025130679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24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3.2961083432962375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1.008372920070353E-2</v>
      </c>
      <c r="AX53" s="23">
        <f t="shared" si="6"/>
        <v>3.3061920724969411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157</v>
      </c>
      <c r="BB53" s="13">
        <f>VLOOKUP(A53,'Données projet'!$A$87:$I$107,9,0)</f>
        <v>5.8</v>
      </c>
      <c r="BC53" s="13">
        <f t="array" ref="BC53">INDEX(BB:BB,MIN(IF(ISNUMBER(BB53:BB249),ROW(BB53:BB249),"")))</f>
        <v>5.8</v>
      </c>
      <c r="BD53" s="13">
        <f>IF('Données projet'!$A$88&gt;35,BD52+BC53-BL52,IF(A53&lt;'Données projet'!$A$88,$BA$205^A53,IF(A53='Données projet'!$A$88,'Données projet'!$B$88,BD52+BC53-BL52)))</f>
        <v>157.00000000000003</v>
      </c>
      <c r="BE53" s="14">
        <f>BD53*VLOOKUP('Données projet'!$B$11,Paramètres!$A$1:$I$89,3,0)*VLOOKUP('Données projet'!$B$11,Paramètres!$A$1:$I$89,5,0)</f>
        <v>127.35840000000003</v>
      </c>
      <c r="BF53" s="14">
        <f t="shared" si="37"/>
        <v>33.385235744403317</v>
      </c>
      <c r="BG53" s="22">
        <f t="shared" si="7"/>
        <v>279.96183225483583</v>
      </c>
      <c r="BH53" s="62">
        <f t="shared" si="8"/>
        <v>573.29516558816908</v>
      </c>
      <c r="BI53" s="62">
        <f ca="1">AVERAGE(OFFSET($BH$3,0,0,'Données projet'!$E$11+1,1))-AVERAGE(OFFSET($H$3,0,0,'Données projet'!$E$11+1,1))</f>
        <v>162.25294504297892</v>
      </c>
      <c r="BJ53" s="62">
        <f t="shared" si="38"/>
        <v>124.70607815083275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1.0718367293120951E-2</v>
      </c>
      <c r="BS53" s="24">
        <f t="shared" si="9"/>
        <v>1.0718367293120951E-2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6.6</v>
      </c>
      <c r="AI54" s="14">
        <f>IF('Données projet'!$A$62&gt;35,AI53+AH54-AQ53,IF(A54&lt;'Données projet'!$A$62,$AF$205^A54,IF(A54='Données projet'!$A$62,'Données projet'!$B$62,AI53+AH54-AQ53)))</f>
        <v>173.60000000000011</v>
      </c>
      <c r="AJ54" s="14">
        <f>AI54*VLOOKUP('Données projet'!$B$10,Paramètres!$A$1:$I$89,3,0)*VLOOKUP('Données projet'!$B$10,Paramètres!$A$1:$I$89,5,0)</f>
        <v>113.74272000000008</v>
      </c>
      <c r="AK54" s="14">
        <f t="shared" si="35"/>
        <v>30.211074114233369</v>
      </c>
      <c r="AL54" s="22">
        <f t="shared" si="4"/>
        <v>250.71952474895662</v>
      </c>
      <c r="AM54" s="62">
        <f t="shared" si="5"/>
        <v>544.05285808228996</v>
      </c>
      <c r="AN54" s="62">
        <f ca="1">AVERAGE(OFFSET($AM$3,0,0,'Données projet'!$E$10+1,1))-AVERAGE(OFFSET($H$3,0,0,'Données projet'!$E$10+1,1))</f>
        <v>148.43331139293599</v>
      </c>
      <c r="AO54" s="62">
        <f t="shared" si="36"/>
        <v>158.90211025130679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3.2314736691117742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7.1302732974662707E-3</v>
      </c>
      <c r="AX54" s="23">
        <f t="shared" si="6"/>
        <v>3.2386039424092403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5.4</v>
      </c>
      <c r="BD54" s="13">
        <f>IF('Données projet'!$A$88&gt;35,BD53+BC54-BL53,IF(A54&lt;'Données projet'!$A$88,$BA$205^A54,IF(A54='Données projet'!$A$88,'Données projet'!$B$88,BD53+BC54-BL53)))</f>
        <v>148.40000000000003</v>
      </c>
      <c r="BE54" s="14">
        <f>BD54*VLOOKUP('Données projet'!$B$11,Paramètres!$A$1:$I$89,3,0)*VLOOKUP('Données projet'!$B$11,Paramètres!$A$1:$I$89,5,0)</f>
        <v>120.38208000000003</v>
      </c>
      <c r="BF54" s="14">
        <f t="shared" si="37"/>
        <v>31.76409668560358</v>
      </c>
      <c r="BG54" s="22">
        <f t="shared" si="7"/>
        <v>264.98792439409294</v>
      </c>
      <c r="BH54" s="62">
        <f t="shared" si="8"/>
        <v>558.3212577274262</v>
      </c>
      <c r="BI54" s="62">
        <f ca="1">AVERAGE(OFFSET($BH$3,0,0,'Données projet'!$E$11+1,1))-AVERAGE(OFFSET($H$3,0,0,'Données projet'!$E$11+1,1))</f>
        <v>162.25294504297892</v>
      </c>
      <c r="BJ54" s="62">
        <f t="shared" si="38"/>
        <v>124.70607815083275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7.5790301962139241E-3</v>
      </c>
      <c r="BS54" s="24">
        <f t="shared" si="9"/>
        <v>7.5790301962139241E-3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6.6</v>
      </c>
      <c r="AI55" s="14">
        <f>IF('Données projet'!$A$62&gt;35,AI54+AH55-AQ54,IF(A55&lt;'Données projet'!$A$62,$AF$205^A55,IF(A55='Données projet'!$A$62,'Données projet'!$B$62,AI54+AH55-AQ54)))</f>
        <v>180.2000000000001</v>
      </c>
      <c r="AJ55" s="14">
        <f>AI55*VLOOKUP('Données projet'!$B$10,Paramètres!$A$1:$I$89,3,0)*VLOOKUP('Données projet'!$B$10,Paramètres!$A$1:$I$89,5,0)</f>
        <v>118.06704000000006</v>
      </c>
      <c r="AK55" s="14">
        <f t="shared" si="35"/>
        <v>31.223742913894345</v>
      </c>
      <c r="AL55" s="22">
        <f t="shared" si="4"/>
        <v>260.01478024169944</v>
      </c>
      <c r="AM55" s="62">
        <f t="shared" si="5"/>
        <v>553.34811357503281</v>
      </c>
      <c r="AN55" s="62">
        <f ca="1">AVERAGE(OFFSET($AM$3,0,0,'Données projet'!$E$10+1,1))-AVERAGE(OFFSET($H$3,0,0,'Données projet'!$E$10+1,1))</f>
        <v>148.43331139293599</v>
      </c>
      <c r="AO55" s="62">
        <f t="shared" si="36"/>
        <v>158.90211025130679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3.1681064414648099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5.0418646003517649E-3</v>
      </c>
      <c r="AX55" s="23">
        <f t="shared" si="6"/>
        <v>3.1731483060651615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5.4</v>
      </c>
      <c r="BD55" s="13">
        <f>IF('Données projet'!$A$88&gt;35,BD54+BC55-BL54,IF(A55&lt;'Données projet'!$A$88,$BA$205^A55,IF(A55='Données projet'!$A$88,'Données projet'!$B$88,BD54+BC55-BL54)))</f>
        <v>153.80000000000004</v>
      </c>
      <c r="BE55" s="14">
        <f>BD55*VLOOKUP('Données projet'!$B$11,Paramètres!$A$1:$I$89,3,0)*VLOOKUP('Données projet'!$B$11,Paramètres!$A$1:$I$89,5,0)</f>
        <v>124.76256000000005</v>
      </c>
      <c r="BF55" s="14">
        <f t="shared" si="37"/>
        <v>32.783259575097588</v>
      </c>
      <c r="BG55" s="22">
        <f t="shared" si="7"/>
        <v>274.39230242662842</v>
      </c>
      <c r="BH55" s="62">
        <f t="shared" si="8"/>
        <v>567.72563575996173</v>
      </c>
      <c r="BI55" s="62">
        <f ca="1">AVERAGE(OFFSET($BH$3,0,0,'Données projet'!$E$11+1,1))-AVERAGE(OFFSET($H$3,0,0,'Données projet'!$E$11+1,1))</f>
        <v>162.25294504297892</v>
      </c>
      <c r="BJ55" s="62">
        <f t="shared" si="38"/>
        <v>124.70607815083275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5.3591836465604762E-3</v>
      </c>
      <c r="BS55" s="24">
        <f t="shared" si="9"/>
        <v>5.3591836465604762E-3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6.6</v>
      </c>
      <c r="AI56" s="14">
        <f>IF('Données projet'!$A$62&gt;35,AI55+AH56-AQ55,IF(A56&lt;'Données projet'!$A$62,$AF$205^A56,IF(A56='Données projet'!$A$62,'Données projet'!$B$62,AI55+AH56-AQ55)))</f>
        <v>186.8000000000001</v>
      </c>
      <c r="AJ56" s="14">
        <f>AI56*VLOOKUP('Données projet'!$B$10,Paramètres!$A$1:$I$89,3,0)*VLOOKUP('Données projet'!$B$10,Paramètres!$A$1:$I$89,5,0)</f>
        <v>122.39136000000005</v>
      </c>
      <c r="AK56" s="14">
        <f t="shared" si="35"/>
        <v>32.232102612215066</v>
      </c>
      <c r="AL56" s="22">
        <f t="shared" si="4"/>
        <v>269.3025307162747</v>
      </c>
      <c r="AM56" s="62">
        <f t="shared" si="5"/>
        <v>562.63586404960802</v>
      </c>
      <c r="AN56" s="62">
        <f ca="1">AVERAGE(OFFSET($AM$3,0,0,'Données projet'!$E$10+1,1))-AVERAGE(OFFSET($H$3,0,0,'Données projet'!$E$10+1,1))</f>
        <v>148.43331139293599</v>
      </c>
      <c r="AO56" s="62">
        <f t="shared" si="36"/>
        <v>158.90211025130679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3.1059818065018101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3.5651366487331354E-3</v>
      </c>
      <c r="AX56" s="23">
        <f t="shared" si="6"/>
        <v>3.1095469431505434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5.4</v>
      </c>
      <c r="BD56" s="13">
        <f>IF('Données projet'!$A$88&gt;35,BD55+BC56-BL55,IF(A56&lt;'Données projet'!$A$88,$BA$205^A56,IF(A56='Données projet'!$A$88,'Données projet'!$B$88,BD55+BC56-BL55)))</f>
        <v>159.20000000000005</v>
      </c>
      <c r="BE56" s="14">
        <f>BD56*VLOOKUP('Données projet'!$B$11,Paramètres!$A$1:$I$89,3,0)*VLOOKUP('Données projet'!$B$11,Paramètres!$A$1:$I$89,5,0)</f>
        <v>129.14304000000004</v>
      </c>
      <c r="BF56" s="14">
        <f t="shared" si="37"/>
        <v>33.798264879708078</v>
      </c>
      <c r="BG56" s="22">
        <f t="shared" si="7"/>
        <v>283.78943933215828</v>
      </c>
      <c r="BH56" s="62">
        <f t="shared" si="8"/>
        <v>577.12277266549154</v>
      </c>
      <c r="BI56" s="62">
        <f ca="1">AVERAGE(OFFSET($BH$3,0,0,'Données projet'!$E$11+1,1))-AVERAGE(OFFSET($H$3,0,0,'Données projet'!$E$11+1,1))</f>
        <v>162.25294504297892</v>
      </c>
      <c r="BJ56" s="62">
        <f t="shared" si="38"/>
        <v>124.70607815083275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3.7895150981069629E-3</v>
      </c>
      <c r="BS56" s="24">
        <f t="shared" si="9"/>
        <v>3.7895150981069629E-3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6.6</v>
      </c>
      <c r="AI57" s="14">
        <f>IF('Données projet'!$A$62&gt;35,AI56+AH57-AQ56,IF(A57&lt;'Données projet'!$A$62,$AF$205^A57,IF(A57='Données projet'!$A$62,'Données projet'!$B$62,AI56+AH57-AQ56)))</f>
        <v>193.40000000000009</v>
      </c>
      <c r="AJ57" s="14">
        <f>AI57*VLOOKUP('Données projet'!$B$10,Paramètres!$A$1:$I$89,3,0)*VLOOKUP('Données projet'!$B$10,Paramètres!$A$1:$I$89,5,0)</f>
        <v>126.71568000000006</v>
      </c>
      <c r="AK57" s="14">
        <f t="shared" si="35"/>
        <v>33.236322902461559</v>
      </c>
      <c r="AL57" s="22">
        <f t="shared" si="4"/>
        <v>278.58307172178729</v>
      </c>
      <c r="AM57" s="62">
        <f t="shared" si="5"/>
        <v>571.91640505512055</v>
      </c>
      <c r="AN57" s="62">
        <f ca="1">AVERAGE(OFFSET($AM$3,0,0,'Données projet'!$E$10+1,1))-AVERAGE(OFFSET($H$3,0,0,'Données projet'!$E$10+1,1))</f>
        <v>148.43331139293599</v>
      </c>
      <c r="AO57" s="62">
        <f t="shared" si="36"/>
        <v>158.90211025130679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3.0450753977381488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2.5209323001758824E-3</v>
      </c>
      <c r="AX57" s="23">
        <f t="shared" si="6"/>
        <v>3.0475963300383246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5.4</v>
      </c>
      <c r="BD57" s="13">
        <f>IF('Données projet'!$A$88&gt;35,BD56+BC57-BL56,IF(A57&lt;'Données projet'!$A$88,$BA$205^A57,IF(A57='Données projet'!$A$88,'Données projet'!$B$88,BD56+BC57-BL56)))</f>
        <v>164.60000000000005</v>
      </c>
      <c r="BE57" s="14">
        <f>BD57*VLOOKUP('Données projet'!$B$11,Paramètres!$A$1:$I$89,3,0)*VLOOKUP('Données projet'!$B$11,Paramètres!$A$1:$I$89,5,0)</f>
        <v>133.52352000000005</v>
      </c>
      <c r="BF57" s="14">
        <f t="shared" si="37"/>
        <v>34.809269789037344</v>
      </c>
      <c r="BG57" s="22">
        <f t="shared" si="7"/>
        <v>293.17960888257346</v>
      </c>
      <c r="BH57" s="62">
        <f t="shared" si="8"/>
        <v>586.51294221590683</v>
      </c>
      <c r="BI57" s="62">
        <f ca="1">AVERAGE(OFFSET($BH$3,0,0,'Données projet'!$E$11+1,1))-AVERAGE(OFFSET($H$3,0,0,'Données projet'!$E$11+1,1))</f>
        <v>162.25294504297892</v>
      </c>
      <c r="BJ57" s="62">
        <f t="shared" si="38"/>
        <v>124.70607815083275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2.6795918232802385E-3</v>
      </c>
      <c r="BS57" s="24">
        <f t="shared" si="9"/>
        <v>2.6795918232802385E-3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200</v>
      </c>
      <c r="AG58" s="13">
        <f>VLOOKUP(A58,'Données projet'!$A$61:$I$81,9,0)</f>
        <v>6.6</v>
      </c>
      <c r="AH58" s="13">
        <f t="array" ref="AH58">INDEX(AG:AG,MIN(IF(ISNUMBER(AG58:AG254),ROW(AG58:AG254),"")))</f>
        <v>6.6</v>
      </c>
      <c r="AI58" s="14">
        <f>IF('Données projet'!$A$62&gt;35,AI57+AH58-AQ57,IF(A58&lt;'Données projet'!$A$62,$AF$205^A58,IF(A58='Données projet'!$A$62,'Données projet'!$B$62,AI57+AH58-AQ57)))</f>
        <v>200.00000000000009</v>
      </c>
      <c r="AJ58" s="14">
        <f>AI58*VLOOKUP('Données projet'!$B$10,Paramètres!$A$1:$I$89,3,0)*VLOOKUP('Données projet'!$B$10,Paramètres!$A$1:$I$89,5,0)</f>
        <v>131.04000000000005</v>
      </c>
      <c r="AK58" s="14">
        <f t="shared" si="35"/>
        <v>34.236561238949918</v>
      </c>
      <c r="AL58" s="22">
        <f t="shared" si="4"/>
        <v>287.85667749117118</v>
      </c>
      <c r="AM58" s="62">
        <f t="shared" si="5"/>
        <v>581.1900108245045</v>
      </c>
      <c r="AN58" s="62">
        <f ca="1">AVERAGE(OFFSET($AM$3,0,0,'Données projet'!$E$10+1,1))-AVERAGE(OFFSET($H$3,0,0,'Données projet'!$E$10+1,1))</f>
        <v>148.43331139293599</v>
      </c>
      <c r="AO58" s="62">
        <f t="shared" si="36"/>
        <v>158.90211025130679</v>
      </c>
      <c r="AP58" s="16">
        <f>IF(ISNA(VLOOKUP(A58,'Données projet'!$A$61:$I$81,3,0)),0,VLOOKUP(A58,'Données projet'!$A$61:$I$81,3,0))</f>
        <v>10</v>
      </c>
      <c r="AQ58" s="16">
        <f>IF(ISNA(VLOOKUP(A58,'Données projet'!$A$61:$I$81,4,0)),0,VLOOKUP(A58,'Données projet'!$A$61:$I$81,4,0))</f>
        <v>23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2.9853633265011021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1.7825683243665677E-3</v>
      </c>
      <c r="AX58" s="23">
        <f t="shared" si="6"/>
        <v>2.9871458948254688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170</v>
      </c>
      <c r="BB58" s="13">
        <f>VLOOKUP(A58,'Données projet'!$A$87:$I$107,9,0)</f>
        <v>5.4</v>
      </c>
      <c r="BC58" s="13">
        <f t="array" ref="BC58">INDEX(BB:BB,MIN(IF(ISNUMBER(BB58:BB254),ROW(BB58:BB254),"")))</f>
        <v>5.4</v>
      </c>
      <c r="BD58" s="13">
        <f>IF('Données projet'!$A$88&gt;35,BD57+BC58-BL57,IF(A58&lt;'Données projet'!$A$88,$BA$205^A58,IF(A58='Données projet'!$A$88,'Données projet'!$B$88,BD57+BC58-BL57)))</f>
        <v>170.00000000000006</v>
      </c>
      <c r="BE58" s="14">
        <f>BD58*VLOOKUP('Données projet'!$B$11,Paramètres!$A$1:$I$89,3,0)*VLOOKUP('Données projet'!$B$11,Paramètres!$A$1:$I$89,5,0)</f>
        <v>137.90400000000005</v>
      </c>
      <c r="BF58" s="14">
        <f t="shared" si="37"/>
        <v>35.816420593519346</v>
      </c>
      <c r="BG58" s="22">
        <f t="shared" si="7"/>
        <v>302.5630658670463</v>
      </c>
      <c r="BH58" s="62">
        <f t="shared" si="8"/>
        <v>595.89639920037962</v>
      </c>
      <c r="BI58" s="62">
        <f ca="1">AVERAGE(OFFSET($BH$3,0,0,'Données projet'!$E$11+1,1))-AVERAGE(OFFSET($H$3,0,0,'Données projet'!$E$11+1,1))</f>
        <v>162.25294504297892</v>
      </c>
      <c r="BJ58" s="62">
        <f t="shared" si="38"/>
        <v>124.70607815083275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14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1.8947575490534817E-3</v>
      </c>
      <c r="BS58" s="24">
        <f t="shared" si="9"/>
        <v>1.8947575490534817E-3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</v>
      </c>
      <c r="AI59" s="14">
        <f>IF('Données projet'!$A$62&gt;35,AI58+AH59-AQ58,IF(A59&lt;'Données projet'!$A$62,$AF$205^A59,IF(A59='Données projet'!$A$62,'Données projet'!$B$62,AI58+AH59-AQ58)))</f>
        <v>183.00000000000009</v>
      </c>
      <c r="AJ59" s="14">
        <f>AI59*VLOOKUP('Données projet'!$B$10,Paramètres!$A$1:$I$89,3,0)*VLOOKUP('Données projet'!$B$10,Paramètres!$A$1:$I$89,5,0)</f>
        <v>119.90160000000004</v>
      </c>
      <c r="AK59" s="14">
        <f t="shared" si="35"/>
        <v>31.652048014425535</v>
      </c>
      <c r="AL59" s="22">
        <f t="shared" si="4"/>
        <v>263.95593695845793</v>
      </c>
      <c r="AM59" s="62">
        <f t="shared" si="5"/>
        <v>557.28927029179124</v>
      </c>
      <c r="AN59" s="62">
        <f ca="1">AVERAGE(OFFSET($AM$3,0,0,'Données projet'!$E$10+1,1))-AVERAGE(OFFSET($H$3,0,0,'Données projet'!$E$10+1,1))</f>
        <v>148.43331139293599</v>
      </c>
      <c r="AO59" s="62">
        <f t="shared" si="36"/>
        <v>158.90211025130679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2.9268221725602466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1.2604661500879412E-3</v>
      </c>
      <c r="AX59" s="23">
        <f t="shared" si="6"/>
        <v>2.9280826387103347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5.4</v>
      </c>
      <c r="BD59" s="13">
        <f>IF('Données projet'!$A$88&gt;35,BD58+BC59-BL58,IF(A59&lt;'Données projet'!$A$88,$BA$205^A59,IF(A59='Données projet'!$A$88,'Données projet'!$B$88,BD58+BC59-BL58)))</f>
        <v>161.40000000000006</v>
      </c>
      <c r="BE59" s="14">
        <f>BD59*VLOOKUP('Données projet'!$B$11,Paramètres!$A$1:$I$89,3,0)*VLOOKUP('Données projet'!$B$11,Paramètres!$A$1:$I$89,5,0)</f>
        <v>130.92768000000007</v>
      </c>
      <c r="BF59" s="14">
        <f t="shared" si="37"/>
        <v>34.210630151715982</v>
      </c>
      <c r="BG59" s="22">
        <f t="shared" si="7"/>
        <v>287.61589018090541</v>
      </c>
      <c r="BH59" s="62">
        <f t="shared" si="8"/>
        <v>580.94922351423872</v>
      </c>
      <c r="BI59" s="62">
        <f ca="1">AVERAGE(OFFSET($BH$3,0,0,'Données projet'!$E$11+1,1))-AVERAGE(OFFSET($H$3,0,0,'Données projet'!$E$11+1,1))</f>
        <v>162.25294504297892</v>
      </c>
      <c r="BJ59" s="62">
        <f t="shared" si="38"/>
        <v>124.70607815083275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1.3397959116401195E-3</v>
      </c>
      <c r="BS59" s="24">
        <f t="shared" si="9"/>
        <v>1.3397959116401195E-3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</v>
      </c>
      <c r="AI60" s="14">
        <f>IF('Données projet'!$A$62&gt;35,AI59+AH60-AQ59,IF(A60&lt;'Données projet'!$A$62,$AF$205^A60,IF(A60='Données projet'!$A$62,'Données projet'!$B$62,AI59+AH60-AQ59)))</f>
        <v>189.00000000000009</v>
      </c>
      <c r="AJ60" s="14">
        <f>AI60*VLOOKUP('Données projet'!$B$10,Paramètres!$A$1:$I$89,3,0)*VLOOKUP('Données projet'!$B$10,Paramètres!$A$1:$I$89,5,0)</f>
        <v>123.83280000000006</v>
      </c>
      <c r="AK60" s="14">
        <f t="shared" si="35"/>
        <v>32.567294628684579</v>
      </c>
      <c r="AL60" s="22">
        <f t="shared" si="4"/>
        <v>272.39683147829243</v>
      </c>
      <c r="AM60" s="62">
        <f t="shared" si="5"/>
        <v>565.73016481162574</v>
      </c>
      <c r="AN60" s="62">
        <f ca="1">AVERAGE(OFFSET($AM$3,0,0,'Données projet'!$E$10+1,1))-AVERAGE(OFFSET($H$3,0,0,'Données projet'!$E$10+1,1))</f>
        <v>148.43331139293599</v>
      </c>
      <c r="AO60" s="62">
        <f t="shared" si="36"/>
        <v>158.90211025130679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2.8694289749415929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8.9128416218328384E-4</v>
      </c>
      <c r="AX60" s="23">
        <f t="shared" si="6"/>
        <v>2.8703202591037762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5.4</v>
      </c>
      <c r="BD60" s="13">
        <f>IF('Données projet'!$A$88&gt;35,BD59+BC60-BL59,IF(A60&lt;'Données projet'!$A$88,$BA$205^A60,IF(A60='Données projet'!$A$88,'Données projet'!$B$88,BD59+BC60-BL59)))</f>
        <v>166.80000000000007</v>
      </c>
      <c r="BE60" s="14">
        <f>BD60*VLOOKUP('Données projet'!$B$11,Paramètres!$A$1:$I$89,3,0)*VLOOKUP('Données projet'!$B$11,Paramètres!$A$1:$I$89,5,0)</f>
        <v>135.30816000000004</v>
      </c>
      <c r="BF60" s="14">
        <f t="shared" si="37"/>
        <v>35.220047789889939</v>
      </c>
      <c r="BG60" s="22">
        <f t="shared" si="7"/>
        <v>297.00329523405838</v>
      </c>
      <c r="BH60" s="62">
        <f t="shared" si="8"/>
        <v>590.3366285673917</v>
      </c>
      <c r="BI60" s="62">
        <f ca="1">AVERAGE(OFFSET($BH$3,0,0,'Données projet'!$E$11+1,1))-AVERAGE(OFFSET($H$3,0,0,'Données projet'!$E$11+1,1))</f>
        <v>162.25294504297892</v>
      </c>
      <c r="BJ60" s="62">
        <f t="shared" si="38"/>
        <v>124.70607815083275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9.4737877452674094E-4</v>
      </c>
      <c r="BS60" s="24">
        <f t="shared" si="9"/>
        <v>9.4737877452674094E-4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</v>
      </c>
      <c r="AI61" s="14">
        <f>IF('Données projet'!$A$62&gt;35,AI60+AH61-AQ60,IF(A61&lt;'Données projet'!$A$62,$AF$205^A61,IF(A61='Données projet'!$A$62,'Données projet'!$B$62,AI60+AH61-AQ60)))</f>
        <v>195.00000000000009</v>
      </c>
      <c r="AJ61" s="14">
        <f>AI61*VLOOKUP('Données projet'!$B$10,Paramètres!$A$1:$I$89,3,0)*VLOOKUP('Données projet'!$B$10,Paramètres!$A$1:$I$89,5,0)</f>
        <v>127.76400000000005</v>
      </c>
      <c r="AK61" s="14">
        <f t="shared" si="35"/>
        <v>33.479164830670079</v>
      </c>
      <c r="AL61" s="22">
        <f t="shared" si="4"/>
        <v>280.83184541341711</v>
      </c>
      <c r="AM61" s="62">
        <f t="shared" si="5"/>
        <v>574.16517874675037</v>
      </c>
      <c r="AN61" s="62">
        <f ca="1">AVERAGE(OFFSET($AM$3,0,0,'Données projet'!$E$10+1,1))-AVERAGE(OFFSET($H$3,0,0,'Données projet'!$E$10+1,1))</f>
        <v>148.43331139293599</v>
      </c>
      <c r="AO61" s="62">
        <f t="shared" si="36"/>
        <v>158.90211025130679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2.8131612229218472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6.3023307504397061E-4</v>
      </c>
      <c r="AX61" s="23">
        <f t="shared" si="6"/>
        <v>2.8137914559968911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5.4</v>
      </c>
      <c r="BD61" s="13">
        <f>IF('Données projet'!$A$88&gt;35,BD60+BC61-BL60,IF(A61&lt;'Données projet'!$A$88,$BA$205^A61,IF(A61='Données projet'!$A$88,'Données projet'!$B$88,BD60+BC61-BL60)))</f>
        <v>172.20000000000007</v>
      </c>
      <c r="BE61" s="14">
        <f>BD61*VLOOKUP('Données projet'!$B$11,Paramètres!$A$1:$I$89,3,0)*VLOOKUP('Données projet'!$B$11,Paramètres!$A$1:$I$89,5,0)</f>
        <v>139.68864000000008</v>
      </c>
      <c r="BF61" s="14">
        <f t="shared" si="37"/>
        <v>36.22566805112433</v>
      </c>
      <c r="BG61" s="22">
        <f t="shared" si="7"/>
        <v>306.38408652237501</v>
      </c>
      <c r="BH61" s="62">
        <f t="shared" si="8"/>
        <v>599.71741985570839</v>
      </c>
      <c r="BI61" s="62">
        <f ca="1">AVERAGE(OFFSET($BH$3,0,0,'Données projet'!$E$11+1,1))-AVERAGE(OFFSET($H$3,0,0,'Données projet'!$E$11+1,1))</f>
        <v>162.25294504297892</v>
      </c>
      <c r="BJ61" s="62">
        <f t="shared" si="38"/>
        <v>124.70607815083275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6.6989795582005985E-4</v>
      </c>
      <c r="BS61" s="24">
        <f t="shared" si="9"/>
        <v>6.6989795582005985E-4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</v>
      </c>
      <c r="AI62" s="14">
        <f>IF('Données projet'!$A$62&gt;35,AI61+AH62-AQ61,IF(A62&lt;'Données projet'!$A$62,$AF$205^A62,IF(A62='Données projet'!$A$62,'Données projet'!$B$62,AI61+AH62-AQ61)))</f>
        <v>201.00000000000009</v>
      </c>
      <c r="AJ62" s="14">
        <f>AI62*VLOOKUP('Données projet'!$B$10,Paramètres!$A$1:$I$89,3,0)*VLOOKUP('Données projet'!$B$10,Paramètres!$A$1:$I$89,5,0)</f>
        <v>131.69520000000006</v>
      </c>
      <c r="AK62" s="14">
        <f t="shared" si="35"/>
        <v>34.387774432362271</v>
      </c>
      <c r="AL62" s="22">
        <f t="shared" si="4"/>
        <v>289.26118046969771</v>
      </c>
      <c r="AM62" s="62">
        <f t="shared" si="5"/>
        <v>582.59451380303108</v>
      </c>
      <c r="AN62" s="62">
        <f ca="1">AVERAGE(OFFSET($AM$3,0,0,'Données projet'!$E$10+1,1))-AVERAGE(OFFSET($H$3,0,0,'Données projet'!$E$10+1,1))</f>
        <v>148.43331139293599</v>
      </c>
      <c r="AO62" s="62">
        <f t="shared" si="36"/>
        <v>158.90211025130679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2.7579968471992689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4.4564208109164192E-4</v>
      </c>
      <c r="AX62" s="23">
        <f t="shared" si="6"/>
        <v>2.7584424892803603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5.4</v>
      </c>
      <c r="BD62" s="13">
        <f>IF('Données projet'!$A$88&gt;35,BD61+BC62-BL61,IF(A62&lt;'Données projet'!$A$88,$BA$205^A62,IF(A62='Données projet'!$A$88,'Données projet'!$B$88,BD61+BC62-BL61)))</f>
        <v>177.60000000000008</v>
      </c>
      <c r="BE62" s="14">
        <f>BD62*VLOOKUP('Données projet'!$B$11,Paramètres!$A$1:$I$89,3,0)*VLOOKUP('Données projet'!$B$11,Paramètres!$A$1:$I$89,5,0)</f>
        <v>144.06912000000008</v>
      </c>
      <c r="BF62" s="14">
        <f t="shared" si="37"/>
        <v>37.227623679824738</v>
      </c>
      <c r="BG62" s="22">
        <f t="shared" si="7"/>
        <v>315.75849524236156</v>
      </c>
      <c r="BH62" s="62">
        <f t="shared" si="8"/>
        <v>609.09182857569488</v>
      </c>
      <c r="BI62" s="62">
        <f ca="1">AVERAGE(OFFSET($BH$3,0,0,'Données projet'!$E$11+1,1))-AVERAGE(OFFSET($H$3,0,0,'Données projet'!$E$11+1,1))</f>
        <v>162.25294504297892</v>
      </c>
      <c r="BJ62" s="62">
        <f t="shared" si="38"/>
        <v>124.70607815083275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4.7368938726337058E-4</v>
      </c>
      <c r="BS62" s="24">
        <f t="shared" si="9"/>
        <v>4.7368938726337058E-4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207</v>
      </c>
      <c r="AG63" s="13">
        <f>VLOOKUP(A63,'Données projet'!$A$61:$I$81,9,0)</f>
        <v>6</v>
      </c>
      <c r="AH63" s="13">
        <f t="array" ref="AH63">INDEX(AG:AG,MIN(IF(ISNUMBER(AG63:AG259),ROW(AG63:AG259),"")))</f>
        <v>6</v>
      </c>
      <c r="AI63" s="14">
        <f>IF('Données projet'!$A$62&gt;35,AI62+AH63-AQ62,IF(A63&lt;'Données projet'!$A$62,$AF$205^A63,IF(A63='Données projet'!$A$62,'Données projet'!$B$62,AI62+AH63-AQ62)))</f>
        <v>207.00000000000009</v>
      </c>
      <c r="AJ63" s="14">
        <f>AI63*VLOOKUP('Données projet'!$B$10,Paramètres!$A$1:$I$89,3,0)*VLOOKUP('Données projet'!$B$10,Paramètres!$A$1:$I$89,5,0)</f>
        <v>135.62640000000005</v>
      </c>
      <c r="AK63" s="14">
        <f t="shared" si="35"/>
        <v>35.293231938598481</v>
      </c>
      <c r="AL63" s="22">
        <f t="shared" si="4"/>
        <v>297.68502562639242</v>
      </c>
      <c r="AM63" s="62">
        <f t="shared" si="5"/>
        <v>591.01835895972567</v>
      </c>
      <c r="AN63" s="62">
        <f ca="1">AVERAGE(OFFSET($AM$3,0,0,'Données projet'!$E$10+1,1))-AVERAGE(OFFSET($H$3,0,0,'Données projet'!$E$10+1,1))</f>
        <v>148.43331139293599</v>
      </c>
      <c r="AO63" s="62">
        <f t="shared" si="36"/>
        <v>158.90211025130679</v>
      </c>
      <c r="AP63" s="16">
        <f>IF(ISNA(VLOOKUP(A63,'Données projet'!$A$61:$I$81,3,0)),0,VLOOKUP(A63,'Données projet'!$A$61:$I$81,3,0))</f>
        <v>11</v>
      </c>
      <c r="AQ63" s="16">
        <f>IF(ISNA(VLOOKUP(A63,'Données projet'!$A$61:$I$81,4,0)),0,VLOOKUP(A63,'Données projet'!$A$61:$I$81,4,0))</f>
        <v>22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2.7039142112376635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3.1511653752198531E-4</v>
      </c>
      <c r="AX63" s="23">
        <f t="shared" si="6"/>
        <v>2.7042293277751854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183</v>
      </c>
      <c r="BB63" s="13">
        <f>VLOOKUP(A63,'Données projet'!$A$87:$I$107,9,0)</f>
        <v>5.4</v>
      </c>
      <c r="BC63" s="13">
        <f t="array" ref="BC63">INDEX(BB:BB,MIN(IF(ISNUMBER(BB63:BB259),ROW(BB63:BB259),"")))</f>
        <v>5.4</v>
      </c>
      <c r="BD63" s="13">
        <f>IF('Données projet'!$A$88&gt;35,BD62+BC63-BL62,IF(A63&lt;'Données projet'!$A$88,$BA$205^A63,IF(A63='Données projet'!$A$88,'Données projet'!$B$88,BD62+BC63-BL62)))</f>
        <v>183.00000000000009</v>
      </c>
      <c r="BE63" s="14">
        <f>BD63*VLOOKUP('Données projet'!$B$11,Paramètres!$A$1:$I$89,3,0)*VLOOKUP('Données projet'!$B$11,Paramètres!$A$1:$I$89,5,0)</f>
        <v>148.44960000000009</v>
      </c>
      <c r="BF63" s="14">
        <f t="shared" si="37"/>
        <v>38.226038889407498</v>
      </c>
      <c r="BG63" s="22">
        <f t="shared" si="7"/>
        <v>325.12673773238487</v>
      </c>
      <c r="BH63" s="62">
        <f t="shared" si="8"/>
        <v>618.46007106571824</v>
      </c>
      <c r="BI63" s="62">
        <f ca="1">AVERAGE(OFFSET($BH$3,0,0,'Données projet'!$E$11+1,1))-AVERAGE(OFFSET($H$3,0,0,'Données projet'!$E$11+1,1))</f>
        <v>162.25294504297892</v>
      </c>
      <c r="BJ63" s="62">
        <f t="shared" si="38"/>
        <v>124.70607815083275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3.3494897791002998E-4</v>
      </c>
      <c r="BS63" s="24">
        <f t="shared" si="9"/>
        <v>3.3494897791002998E-4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5.6</v>
      </c>
      <c r="AI64" s="14">
        <f>IF('Données projet'!$A$62&gt;35,AI63+AH64-AQ63,IF(A64&lt;'Données projet'!$A$62,$AF$205^A64,IF(A64='Données projet'!$A$62,'Données projet'!$B$62,AI63+AH64-AQ63)))</f>
        <v>190.60000000000008</v>
      </c>
      <c r="AJ64" s="14">
        <f>AI64*VLOOKUP('Données projet'!$B$10,Paramètres!$A$1:$I$89,3,0)*VLOOKUP('Données projet'!$B$10,Paramètres!$A$1:$I$89,5,0)</f>
        <v>124.88112000000005</v>
      </c>
      <c r="AK64" s="14">
        <f t="shared" si="35"/>
        <v>32.81078523510817</v>
      </c>
      <c r="AL64" s="22">
        <f t="shared" si="4"/>
        <v>274.64673495114681</v>
      </c>
      <c r="AM64" s="62">
        <f t="shared" si="5"/>
        <v>567.98006828448013</v>
      </c>
      <c r="AN64" s="62">
        <f ca="1">AVERAGE(OFFSET($AM$3,0,0,'Données projet'!$E$10+1,1))-AVERAGE(OFFSET($H$3,0,0,'Données projet'!$E$10+1,1))</f>
        <v>148.43331139293599</v>
      </c>
      <c r="AO64" s="62">
        <f t="shared" si="36"/>
        <v>158.90211025130679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2.6508921027801144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2.2282104054582096E-4</v>
      </c>
      <c r="AX64" s="23">
        <f t="shared" si="6"/>
        <v>2.6511149238206602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</v>
      </c>
      <c r="BD64" s="13">
        <f>IF('Données projet'!$A$88&gt;35,BD63+BC64-BL63,IF(A64&lt;'Données projet'!$A$88,$BA$205^A64,IF(A64='Données projet'!$A$88,'Données projet'!$B$88,BD63+BC64-BL63)))</f>
        <v>174.00000000000009</v>
      </c>
      <c r="BE64" s="14">
        <f>BD64*VLOOKUP('Données projet'!$B$11,Paramètres!$A$1:$I$89,3,0)*VLOOKUP('Données projet'!$B$11,Paramètres!$A$1:$I$89,5,0)</f>
        <v>141.14880000000008</v>
      </c>
      <c r="BF64" s="14">
        <f t="shared" si="37"/>
        <v>36.560054140504519</v>
      </c>
      <c r="BG64" s="22">
        <f t="shared" si="7"/>
        <v>309.50958762804549</v>
      </c>
      <c r="BH64" s="62">
        <f t="shared" si="8"/>
        <v>602.84292096137881</v>
      </c>
      <c r="BI64" s="62">
        <f ca="1">AVERAGE(OFFSET($BH$3,0,0,'Données projet'!$E$11+1,1))-AVERAGE(OFFSET($H$3,0,0,'Données projet'!$E$11+1,1))</f>
        <v>162.25294504297892</v>
      </c>
      <c r="BJ64" s="62">
        <f t="shared" si="38"/>
        <v>124.70607815083275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2.3684469363168532E-4</v>
      </c>
      <c r="BS64" s="24">
        <f t="shared" si="9"/>
        <v>2.3684469363168532E-4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5.6</v>
      </c>
      <c r="AI65" s="14">
        <f>IF('Données projet'!$A$62&gt;35,AI64+AH65-AQ64,IF(A65&lt;'Données projet'!$A$62,$AF$205^A65,IF(A65='Données projet'!$A$62,'Données projet'!$B$62,AI64+AH65-AQ64)))</f>
        <v>196.20000000000007</v>
      </c>
      <c r="AJ65" s="14">
        <f>AI65*VLOOKUP('Données projet'!$B$10,Paramètres!$A$1:$I$89,3,0)*VLOOKUP('Données projet'!$B$10,Paramètres!$A$1:$I$89,5,0)</f>
        <v>128.55024000000003</v>
      </c>
      <c r="AK65" s="14">
        <f t="shared" si="35"/>
        <v>33.661144026076663</v>
      </c>
      <c r="AL65" s="22">
        <f t="shared" si="4"/>
        <v>282.51816051208363</v>
      </c>
      <c r="AM65" s="62">
        <f t="shared" si="5"/>
        <v>575.85149384541694</v>
      </c>
      <c r="AN65" s="62">
        <f ca="1">AVERAGE(OFFSET($AM$3,0,0,'Données projet'!$E$10+1,1))-AVERAGE(OFFSET($H$3,0,0,'Données projet'!$E$10+1,1))</f>
        <v>148.43331139293599</v>
      </c>
      <c r="AO65" s="62">
        <f t="shared" si="36"/>
        <v>158.90211025130679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2.5989097255291251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1.5755826876099265E-4</v>
      </c>
      <c r="AX65" s="23">
        <f t="shared" si="6"/>
        <v>2.5990672837978863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</v>
      </c>
      <c r="BD65" s="13">
        <f>IF('Données projet'!$A$88&gt;35,BD64+BC65-BL64,IF(A65&lt;'Données projet'!$A$88,$BA$205^A65,IF(A65='Données projet'!$A$88,'Données projet'!$B$88,BD64+BC65-BL64)))</f>
        <v>179.00000000000009</v>
      </c>
      <c r="BE65" s="14">
        <f>BD65*VLOOKUP('Données projet'!$B$11,Paramètres!$A$1:$I$89,3,0)*VLOOKUP('Données projet'!$B$11,Paramètres!$A$1:$I$89,5,0)</f>
        <v>145.20480000000006</v>
      </c>
      <c r="BF65" s="14">
        <f t="shared" si="37"/>
        <v>37.486807201108256</v>
      </c>
      <c r="BG65" s="22">
        <f t="shared" si="7"/>
        <v>318.18788254193032</v>
      </c>
      <c r="BH65" s="62">
        <f t="shared" si="8"/>
        <v>611.52121587526358</v>
      </c>
      <c r="BI65" s="62">
        <f ca="1">AVERAGE(OFFSET($BH$3,0,0,'Données projet'!$E$11+1,1))-AVERAGE(OFFSET($H$3,0,0,'Données projet'!$E$11+1,1))</f>
        <v>162.25294504297892</v>
      </c>
      <c r="BJ65" s="62">
        <f t="shared" si="38"/>
        <v>124.70607815083275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1.6747448895501502E-4</v>
      </c>
      <c r="BS65" s="24">
        <f t="shared" si="9"/>
        <v>1.6747448895501502E-4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5.6</v>
      </c>
      <c r="AI66" s="14">
        <f>IF('Données projet'!$A$62&gt;35,AI65+AH66-AQ65,IF(A66&lt;'Données projet'!$A$62,$AF$205^A66,IF(A66='Données projet'!$A$62,'Données projet'!$B$62,AI65+AH66-AQ65)))</f>
        <v>201.80000000000007</v>
      </c>
      <c r="AJ66" s="14">
        <f>AI66*VLOOKUP('Données projet'!$B$10,Paramètres!$A$1:$I$89,3,0)*VLOOKUP('Données projet'!$B$10,Paramètres!$A$1:$I$89,5,0)</f>
        <v>132.21936000000005</v>
      </c>
      <c r="AK66" s="14">
        <f t="shared" si="35"/>
        <v>34.508681932648301</v>
      </c>
      <c r="AL66" s="22">
        <f t="shared" si="4"/>
        <v>290.3846730326959</v>
      </c>
      <c r="AM66" s="62">
        <f t="shared" si="5"/>
        <v>583.71800636602916</v>
      </c>
      <c r="AN66" s="62">
        <f ca="1">AVERAGE(OFFSET($AM$3,0,0,'Données projet'!$E$10+1,1))-AVERAGE(OFFSET($H$3,0,0,'Données projet'!$E$10+1,1))</f>
        <v>148.43331139293599</v>
      </c>
      <c r="AO66" s="62">
        <f t="shared" si="36"/>
        <v>158.90211025130679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2.547946690989908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1.1141052027291048E-4</v>
      </c>
      <c r="AX66" s="23">
        <f t="shared" si="6"/>
        <v>2.5480581015101809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</v>
      </c>
      <c r="BD66" s="13">
        <f>IF('Données projet'!$A$88&gt;35,BD65+BC66-BL65,IF(A66&lt;'Données projet'!$A$88,$BA$205^A66,IF(A66='Données projet'!$A$88,'Données projet'!$B$88,BD65+BC66-BL65)))</f>
        <v>184.00000000000009</v>
      </c>
      <c r="BE66" s="14">
        <f>BD66*VLOOKUP('Données projet'!$B$11,Paramètres!$A$1:$I$89,3,0)*VLOOKUP('Données projet'!$B$11,Paramètres!$A$1:$I$89,5,0)</f>
        <v>149.26080000000007</v>
      </c>
      <c r="BF66" s="14">
        <f t="shared" si="37"/>
        <v>38.410551499792945</v>
      </c>
      <c r="BG66" s="22">
        <f t="shared" si="7"/>
        <v>326.86093719547284</v>
      </c>
      <c r="BH66" s="62">
        <f t="shared" si="8"/>
        <v>620.1942705288061</v>
      </c>
      <c r="BI66" s="62">
        <f ca="1">AVERAGE(OFFSET($BH$3,0,0,'Données projet'!$E$11+1,1))-AVERAGE(OFFSET($H$3,0,0,'Données projet'!$E$11+1,1))</f>
        <v>162.25294504297892</v>
      </c>
      <c r="BJ66" s="62">
        <f t="shared" si="38"/>
        <v>124.70607815083275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1.1842234681584269E-4</v>
      </c>
      <c r="BS66" s="24">
        <f t="shared" si="9"/>
        <v>1.1842234681584269E-4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5.6</v>
      </c>
      <c r="AI67" s="14">
        <f>IF('Données projet'!$A$62&gt;35,AI66+AH67-AQ66,IF(A67&lt;'Données projet'!$A$62,$AF$205^A67,IF(A67='Données projet'!$A$62,'Données projet'!$B$62,AI66+AH67-AQ66)))</f>
        <v>207.40000000000006</v>
      </c>
      <c r="AJ67" s="14">
        <f>AI67*VLOOKUP('Données projet'!$B$10,Paramètres!$A$1:$I$89,3,0)*VLOOKUP('Données projet'!$B$10,Paramètres!$A$1:$I$89,5,0)</f>
        <v>135.88848000000004</v>
      </c>
      <c r="AK67" s="14">
        <f t="shared" si="35"/>
        <v>35.353486228582177</v>
      </c>
      <c r="AL67" s="22">
        <f t="shared" si="4"/>
        <v>298.2464245147807</v>
      </c>
      <c r="AM67" s="62">
        <f t="shared" si="5"/>
        <v>591.57975784811401</v>
      </c>
      <c r="AN67" s="62">
        <f ca="1">AVERAGE(OFFSET($AM$3,0,0,'Données projet'!$E$10+1,1))-AVERAGE(OFFSET($H$3,0,0,'Données projet'!$E$10+1,1))</f>
        <v>148.43331139293599</v>
      </c>
      <c r="AO67" s="62">
        <f t="shared" si="36"/>
        <v>158.90211025130679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2.4979830104736234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7.8779134380496327E-5</v>
      </c>
      <c r="AX67" s="23">
        <f t="shared" si="6"/>
        <v>2.4980617896080037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</v>
      </c>
      <c r="BD67" s="13">
        <f>IF('Données projet'!$A$88&gt;35,BD66+BC67-BL66,IF(A67&lt;'Données projet'!$A$88,$BA$205^A67,IF(A67='Données projet'!$A$88,'Données projet'!$B$88,BD66+BC67-BL66)))</f>
        <v>189.00000000000009</v>
      </c>
      <c r="BE67" s="14">
        <f>BD67*VLOOKUP('Données projet'!$B$11,Paramètres!$A$1:$I$89,3,0)*VLOOKUP('Données projet'!$B$11,Paramètres!$A$1:$I$89,5,0)</f>
        <v>153.31680000000009</v>
      </c>
      <c r="BF67" s="14">
        <f t="shared" si="37"/>
        <v>39.33137819175279</v>
      </c>
      <c r="BG67" s="22">
        <f t="shared" si="7"/>
        <v>335.52891035063624</v>
      </c>
      <c r="BH67" s="62">
        <f t="shared" si="8"/>
        <v>628.86224368396961</v>
      </c>
      <c r="BI67" s="62">
        <f ca="1">AVERAGE(OFFSET($BH$3,0,0,'Données projet'!$E$11+1,1))-AVERAGE(OFFSET($H$3,0,0,'Données projet'!$E$11+1,1))</f>
        <v>162.25294504297892</v>
      </c>
      <c r="BJ67" s="62">
        <f t="shared" si="38"/>
        <v>124.70607815083275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8.3737244477507521E-5</v>
      </c>
      <c r="BS67" s="24">
        <f t="shared" si="9"/>
        <v>8.3737244477507521E-5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213</v>
      </c>
      <c r="AG68" s="13">
        <f>VLOOKUP(A68,'Données projet'!$A$61:$I$81,9,0)</f>
        <v>5.6</v>
      </c>
      <c r="AH68" s="13">
        <f t="array" ref="AH68">INDEX(AG:AG,MIN(IF(ISNUMBER(AG68:AG264),ROW(AG68:AG264),"")))</f>
        <v>5.6</v>
      </c>
      <c r="AI68" s="14">
        <f>IF('Données projet'!$A$62&gt;35,AI67+AH68-AQ67,IF(A68&lt;'Données projet'!$A$62,$AF$205^A68,IF(A68='Données projet'!$A$62,'Données projet'!$B$62,AI67+AH68-AQ67)))</f>
        <v>213.00000000000006</v>
      </c>
      <c r="AJ68" s="14">
        <f>AI68*VLOOKUP('Données projet'!$B$10,Paramètres!$A$1:$I$89,3,0)*VLOOKUP('Données projet'!$B$10,Paramètres!$A$1:$I$89,5,0)</f>
        <v>139.55760000000004</v>
      </c>
      <c r="AK68" s="14">
        <f t="shared" si="35"/>
        <v>36.195639206392919</v>
      </c>
      <c r="AL68" s="22">
        <f t="shared" ref="AL68:AL131" si="58">(AJ68+AK68)*0.475*44/12</f>
        <v>306.10355828446768</v>
      </c>
      <c r="AM68" s="62">
        <f t="shared" ref="AM68:AM131" si="59">AL68+(AD68+AE68)*44/12</f>
        <v>599.43689161780094</v>
      </c>
      <c r="AN68" s="62">
        <f ca="1">AVERAGE(OFFSET($AM$3,0,0,'Données projet'!$E$10+1,1))-AVERAGE(OFFSET($H$3,0,0,'Données projet'!$E$10+1,1))</f>
        <v>148.43331139293599</v>
      </c>
      <c r="AO68" s="62">
        <f t="shared" si="36"/>
        <v>158.90211025130679</v>
      </c>
      <c r="AP68" s="16">
        <f>IF(ISNA(VLOOKUP(A68,'Données projet'!$A$61:$I$81,3,0)),0,VLOOKUP(A68,'Données projet'!$A$61:$I$81,3,0))</f>
        <v>12</v>
      </c>
      <c r="AQ68" s="16">
        <f>IF(ISNA(VLOOKUP(A68,'Données projet'!$A$61:$I$81,4,0)),0,VLOOKUP(A68,'Données projet'!$A$61:$I$81,4,0))</f>
        <v>20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2.4489990872574272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5.570526013645524E-5</v>
      </c>
      <c r="AX68" s="23">
        <f t="shared" ref="AX68:AX131" si="60">SUM(AU68:AW68)</f>
        <v>2.4490547925175639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194</v>
      </c>
      <c r="BB68" s="13">
        <f>VLOOKUP(A68,'Données projet'!$A$87:$I$107,9,0)</f>
        <v>5</v>
      </c>
      <c r="BC68" s="13">
        <f t="array" ref="BC68">INDEX(BB:BB,MIN(IF(ISNUMBER(BB68:BB264),ROW(BB68:BB264),"")))</f>
        <v>5</v>
      </c>
      <c r="BD68" s="13">
        <f>IF('Données projet'!$A$88&gt;35,BD67+BC68-BL67,IF(A68&lt;'Données projet'!$A$88,$BA$205^A68,IF(A68='Données projet'!$A$88,'Données projet'!$B$88,BD67+BC68-BL67)))</f>
        <v>194.00000000000009</v>
      </c>
      <c r="BE68" s="14">
        <f>BD68*VLOOKUP('Données projet'!$B$11,Paramètres!$A$1:$I$89,3,0)*VLOOKUP('Données projet'!$B$11,Paramètres!$A$1:$I$89,5,0)</f>
        <v>157.3728000000001</v>
      </c>
      <c r="BF68" s="14">
        <f t="shared" si="37"/>
        <v>40.249373334510693</v>
      </c>
      <c r="BG68" s="22">
        <f t="shared" ref="BG68:BG131" si="61">(BE68+BF68)*0.475*44/12</f>
        <v>344.19195189093966</v>
      </c>
      <c r="BH68" s="62">
        <f t="shared" ref="BH68:BH131" si="62">BG68+(AY68+AZ68)*44/12</f>
        <v>637.52528522427292</v>
      </c>
      <c r="BI68" s="62">
        <f ca="1">AVERAGE(OFFSET($BH$3,0,0,'Données projet'!$E$11+1,1))-AVERAGE(OFFSET($H$3,0,0,'Données projet'!$E$11+1,1))</f>
        <v>162.25294504297892</v>
      </c>
      <c r="BJ68" s="62">
        <f t="shared" si="38"/>
        <v>124.70607815083275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5.921117340792135E-5</v>
      </c>
      <c r="BS68" s="24">
        <f t="shared" ref="BS68:BS131" si="63">SUM(BP68:BR68)</f>
        <v>5.921117340792135E-5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198.00000000000006</v>
      </c>
      <c r="AJ69" s="14">
        <f>AI69*VLOOKUP('Données projet'!$B$10,Paramètres!$A$1:$I$89,3,0)*VLOOKUP('Données projet'!$B$10,Paramètres!$A$1:$I$89,5,0)</f>
        <v>129.72960000000003</v>
      </c>
      <c r="AK69" s="14">
        <f t="shared" ref="AK69:AK132" si="89">EXP(-1.0587+0.8836*LN(AJ69)+0.284)</f>
        <v>33.933870261867511</v>
      </c>
      <c r="AL69" s="22">
        <f t="shared" si="58"/>
        <v>285.04721070608593</v>
      </c>
      <c r="AM69" s="62">
        <f t="shared" si="59"/>
        <v>578.38054403941919</v>
      </c>
      <c r="AN69" s="62">
        <f ca="1">AVERAGE(OFFSET($AM$3,0,0,'Données projet'!$E$10+1,1))-AVERAGE(OFFSET($H$3,0,0,'Données projet'!$E$10+1,1))</f>
        <v>148.43331139293599</v>
      </c>
      <c r="AO69" s="62">
        <f t="shared" ref="AO69:AO132" si="90">$AO$3</f>
        <v>158.90211025130679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2.4009757088982577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3.9389567190248163E-5</v>
      </c>
      <c r="AX69" s="23">
        <f t="shared" si="60"/>
        <v>2.4010150984654479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4.8</v>
      </c>
      <c r="BD69" s="13">
        <f>IF('Données projet'!$A$88&gt;35,BD68+BC69-BL68,IF(A69&lt;'Données projet'!$A$88,$BA$205^A69,IF(A69='Données projet'!$A$88,'Données projet'!$B$88,BD68+BC69-BL68)))</f>
        <v>184.8000000000001</v>
      </c>
      <c r="BE69" s="14">
        <f>BD69*VLOOKUP('Données projet'!$B$11,Paramètres!$A$1:$I$89,3,0)*VLOOKUP('Données projet'!$B$11,Paramètres!$A$1:$I$89,5,0)</f>
        <v>149.90976000000009</v>
      </c>
      <c r="BF69" s="14">
        <f t="shared" ref="BF69:BF132" si="91">EXP(-1.0587+0.8836*LN(BE69)+0.284)</f>
        <v>38.558077538852132</v>
      </c>
      <c r="BG69" s="22">
        <f t="shared" si="61"/>
        <v>328.2481503801676</v>
      </c>
      <c r="BH69" s="62">
        <f t="shared" si="62"/>
        <v>621.58148371350092</v>
      </c>
      <c r="BI69" s="62">
        <f ca="1">AVERAGE(OFFSET($BH$3,0,0,'Données projet'!$E$11+1,1))-AVERAGE(OFFSET($H$3,0,0,'Données projet'!$E$11+1,1))</f>
        <v>162.25294504297892</v>
      </c>
      <c r="BJ69" s="62">
        <f t="shared" ref="BJ69:BJ132" si="92">$BJ$3</f>
        <v>124.70607815083275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4.1868622238753767E-5</v>
      </c>
      <c r="BS69" s="24">
        <f t="shared" si="63"/>
        <v>4.1868622238753767E-5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203.00000000000006</v>
      </c>
      <c r="AJ70" s="14">
        <f>AI70*VLOOKUP('Données projet'!$B$10,Paramètres!$A$1:$I$89,3,0)*VLOOKUP('Données projet'!$B$10,Paramètres!$A$1:$I$89,5,0)</f>
        <v>133.00560000000004</v>
      </c>
      <c r="AK70" s="14">
        <f t="shared" si="89"/>
        <v>34.689938673073549</v>
      </c>
      <c r="AL70" s="22">
        <f t="shared" si="58"/>
        <v>292.06972985560316</v>
      </c>
      <c r="AM70" s="62">
        <f t="shared" si="59"/>
        <v>585.40306318893647</v>
      </c>
      <c r="AN70" s="62">
        <f ca="1">AVERAGE(OFFSET($AM$3,0,0,'Données projet'!$E$10+1,1))-AVERAGE(OFFSET($H$3,0,0,'Données projet'!$E$10+1,1))</f>
        <v>148.43331139293599</v>
      </c>
      <c r="AO70" s="62">
        <f t="shared" si="90"/>
        <v>158.90211025130679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2.3538940396973427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2.785263006822762E-5</v>
      </c>
      <c r="AX70" s="23">
        <f t="shared" si="60"/>
        <v>2.3539218923274108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4.8</v>
      </c>
      <c r="BD70" s="13">
        <f>IF('Données projet'!$A$88&gt;35,BD69+BC70-BL69,IF(A70&lt;'Données projet'!$A$88,$BA$205^A70,IF(A70='Données projet'!$A$88,'Données projet'!$B$88,BD69+BC70-BL69)))</f>
        <v>189.60000000000011</v>
      </c>
      <c r="BE70" s="14">
        <f>BD70*VLOOKUP('Données projet'!$B$11,Paramètres!$A$1:$I$89,3,0)*VLOOKUP('Données projet'!$B$11,Paramètres!$A$1:$I$89,5,0)</f>
        <v>153.80352000000011</v>
      </c>
      <c r="BF70" s="14">
        <f t="shared" si="91"/>
        <v>39.441685468815393</v>
      </c>
      <c r="BG70" s="22">
        <f t="shared" si="61"/>
        <v>336.56873285818699</v>
      </c>
      <c r="BH70" s="62">
        <f t="shared" si="62"/>
        <v>629.90206619152036</v>
      </c>
      <c r="BI70" s="62">
        <f ca="1">AVERAGE(OFFSET($BH$3,0,0,'Données projet'!$E$11+1,1))-AVERAGE(OFFSET($H$3,0,0,'Données projet'!$E$11+1,1))</f>
        <v>162.25294504297892</v>
      </c>
      <c r="BJ70" s="62">
        <f t="shared" si="92"/>
        <v>124.70607815083275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2.9605586703960678E-5</v>
      </c>
      <c r="BS70" s="24">
        <f t="shared" si="63"/>
        <v>2.9605586703960678E-5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208.00000000000006</v>
      </c>
      <c r="AJ71" s="14">
        <f>AI71*VLOOKUP('Données projet'!$B$10,Paramètres!$A$1:$I$89,3,0)*VLOOKUP('Données projet'!$B$10,Paramètres!$A$1:$I$89,5,0)</f>
        <v>136.28160000000003</v>
      </c>
      <c r="AK71" s="14">
        <f t="shared" si="89"/>
        <v>35.443842312892279</v>
      </c>
      <c r="AL71" s="22">
        <f t="shared" si="58"/>
        <v>299.08847869495412</v>
      </c>
      <c r="AM71" s="62">
        <f t="shared" si="59"/>
        <v>592.42181202828738</v>
      </c>
      <c r="AN71" s="62">
        <f ca="1">AVERAGE(OFFSET($AM$3,0,0,'Données projet'!$E$10+1,1))-AVERAGE(OFFSET($H$3,0,0,'Données projet'!$E$10+1,1))</f>
        <v>148.43331139293599</v>
      </c>
      <c r="AO71" s="62">
        <f t="shared" si="90"/>
        <v>158.90211025130679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2.3077356133124751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1.9694783595124082E-5</v>
      </c>
      <c r="AX71" s="23">
        <f t="shared" si="60"/>
        <v>2.3077553080960702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4.8</v>
      </c>
      <c r="BD71" s="13">
        <f>IF('Données projet'!$A$88&gt;35,BD70+BC71-BL70,IF(A71&lt;'Données projet'!$A$88,$BA$205^A71,IF(A71='Données projet'!$A$88,'Données projet'!$B$88,BD70+BC71-BL70)))</f>
        <v>194.40000000000012</v>
      </c>
      <c r="BE71" s="14">
        <f>BD71*VLOOKUP('Données projet'!$B$11,Paramètres!$A$1:$I$89,3,0)*VLOOKUP('Données projet'!$B$11,Paramètres!$A$1:$I$89,5,0)</f>
        <v>157.69728000000012</v>
      </c>
      <c r="BF71" s="14">
        <f t="shared" si="91"/>
        <v>40.322693090856717</v>
      </c>
      <c r="BG71" s="22">
        <f t="shared" si="61"/>
        <v>344.88478646657563</v>
      </c>
      <c r="BH71" s="62">
        <f t="shared" si="62"/>
        <v>638.21811979990889</v>
      </c>
      <c r="BI71" s="62">
        <f ca="1">AVERAGE(OFFSET($BH$3,0,0,'Données projet'!$E$11+1,1))-AVERAGE(OFFSET($H$3,0,0,'Données projet'!$E$11+1,1))</f>
        <v>162.25294504297892</v>
      </c>
      <c r="BJ71" s="62">
        <f t="shared" si="92"/>
        <v>124.70607815083275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2.0934311119376884E-5</v>
      </c>
      <c r="BS71" s="24">
        <f t="shared" si="63"/>
        <v>2.0934311119376884E-5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213.00000000000006</v>
      </c>
      <c r="AJ72" s="14">
        <f>AI72*VLOOKUP('Données projet'!$B$10,Paramètres!$A$1:$I$89,3,0)*VLOOKUP('Données projet'!$B$10,Paramètres!$A$1:$I$89,5,0)</f>
        <v>139.55760000000004</v>
      </c>
      <c r="AK72" s="14">
        <f t="shared" si="89"/>
        <v>36.195639206392919</v>
      </c>
      <c r="AL72" s="22">
        <f t="shared" si="58"/>
        <v>306.10355828446768</v>
      </c>
      <c r="AM72" s="62">
        <f t="shared" si="59"/>
        <v>599.43689161780094</v>
      </c>
      <c r="AN72" s="62">
        <f ca="1">AVERAGE(OFFSET($AM$3,0,0,'Données projet'!$E$10+1,1))-AVERAGE(OFFSET($H$3,0,0,'Données projet'!$E$10+1,1))</f>
        <v>148.43331139293599</v>
      </c>
      <c r="AO72" s="62">
        <f t="shared" si="90"/>
        <v>158.90211025130679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2.2624823255151547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1.392631503411381E-5</v>
      </c>
      <c r="AX72" s="23">
        <f t="shared" si="60"/>
        <v>2.2624962518301888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4.8</v>
      </c>
      <c r="BD72" s="13">
        <f>IF('Données projet'!$A$88&gt;35,BD71+BC72-BL71,IF(A72&lt;'Données projet'!$A$88,$BA$205^A72,IF(A72='Données projet'!$A$88,'Données projet'!$B$88,BD71+BC72-BL71)))</f>
        <v>199.20000000000013</v>
      </c>
      <c r="BE72" s="14">
        <f>BD72*VLOOKUP('Données projet'!$B$11,Paramètres!$A$1:$I$89,3,0)*VLOOKUP('Données projet'!$B$11,Paramètres!$A$1:$I$89,5,0)</f>
        <v>161.59104000000013</v>
      </c>
      <c r="BF72" s="14">
        <f t="shared" si="91"/>
        <v>41.201171995395356</v>
      </c>
      <c r="BG72" s="22">
        <f t="shared" si="61"/>
        <v>353.19643589198046</v>
      </c>
      <c r="BH72" s="62">
        <f t="shared" si="62"/>
        <v>646.52976922531377</v>
      </c>
      <c r="BI72" s="62">
        <f ca="1">AVERAGE(OFFSET($BH$3,0,0,'Données projet'!$E$11+1,1))-AVERAGE(OFFSET($H$3,0,0,'Données projet'!$E$11+1,1))</f>
        <v>162.25294504297892</v>
      </c>
      <c r="BJ72" s="62">
        <f t="shared" si="92"/>
        <v>124.70607815083275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1.4802793351980339E-5</v>
      </c>
      <c r="BS72" s="24">
        <f t="shared" si="63"/>
        <v>1.4802793351980339E-5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218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218.00000000000006</v>
      </c>
      <c r="AJ73" s="14">
        <f>AI73*VLOOKUP('Données projet'!$B$10,Paramètres!$A$1:$I$89,3,0)*VLOOKUP('Données projet'!$B$10,Paramètres!$A$1:$I$89,5,0)</f>
        <v>142.83360000000002</v>
      </c>
      <c r="AK73" s="14">
        <f t="shared" si="89"/>
        <v>36.945384499054541</v>
      </c>
      <c r="AL73" s="22">
        <f t="shared" si="58"/>
        <v>313.11506466918667</v>
      </c>
      <c r="AM73" s="62">
        <f t="shared" si="59"/>
        <v>606.44839800251998</v>
      </c>
      <c r="AN73" s="62">
        <f ca="1">AVERAGE(OFFSET($AM$3,0,0,'Données projet'!$E$10+1,1))-AVERAGE(OFFSET($H$3,0,0,'Données projet'!$E$10+1,1))</f>
        <v>148.43331139293599</v>
      </c>
      <c r="AO73" s="62">
        <f t="shared" si="90"/>
        <v>158.90211025130679</v>
      </c>
      <c r="AP73" s="16">
        <f>IF(ISNA(VLOOKUP(A73,'Données projet'!$A$61:$I$81,3,0)),0,VLOOKUP(A73,'Données projet'!$A$61:$I$81,3,0))</f>
        <v>13</v>
      </c>
      <c r="AQ73" s="16">
        <f>IF(ISNA(VLOOKUP(A73,'Données projet'!$A$61:$I$81,4,0)),0,VLOOKUP(A73,'Données projet'!$A$61:$I$81,4,0))</f>
        <v>19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2.2181164270897598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9.8473917975620408E-6</v>
      </c>
      <c r="AX73" s="23">
        <f t="shared" si="60"/>
        <v>2.2181262744815573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204</v>
      </c>
      <c r="BB73" s="13">
        <f>VLOOKUP(A73,'Données projet'!$A$87:$I$107,9,0)</f>
        <v>4.8</v>
      </c>
      <c r="BC73" s="13">
        <f t="array" ref="BC73">INDEX(BB:BB,MIN(IF(ISNUMBER(BB73:BB269),ROW(BB73:BB269),"")))</f>
        <v>4.8</v>
      </c>
      <c r="BD73" s="13">
        <f>IF('Données projet'!$A$88&gt;35,BD72+BC73-BL72,IF(A73&lt;'Données projet'!$A$88,$BA$205^A73,IF(A73='Données projet'!$A$88,'Données projet'!$B$88,BD72+BC73-BL72)))</f>
        <v>204.00000000000014</v>
      </c>
      <c r="BE73" s="14">
        <f>BD73*VLOOKUP('Données projet'!$B$11,Paramètres!$A$1:$I$89,3,0)*VLOOKUP('Données projet'!$B$11,Paramètres!$A$1:$I$89,5,0)</f>
        <v>165.48480000000015</v>
      </c>
      <c r="BF73" s="14">
        <f t="shared" si="91"/>
        <v>42.077190125964044</v>
      </c>
      <c r="BG73" s="22">
        <f t="shared" si="61"/>
        <v>361.50379946938762</v>
      </c>
      <c r="BH73" s="62">
        <f t="shared" si="62"/>
        <v>654.83713280272093</v>
      </c>
      <c r="BI73" s="62">
        <f ca="1">AVERAGE(OFFSET($BH$3,0,0,'Données projet'!$E$11+1,1))-AVERAGE(OFFSET($H$3,0,0,'Données projet'!$E$11+1,1))</f>
        <v>162.25294504297892</v>
      </c>
      <c r="BJ73" s="62">
        <f t="shared" si="92"/>
        <v>124.70607815083275</v>
      </c>
      <c r="BK73" s="16">
        <f>IF(ISNA(VLOOKUP(A73,'Données projet'!$A$87:$I$107,3,0)),0,VLOOKUP(A73,'Données projet'!$A$87:$I$107,3,0))</f>
        <v>12</v>
      </c>
      <c r="BL73" s="16">
        <f>IF(ISNA(VLOOKUP(A73,'Données projet'!$A$87:$I$107,4,0)),0,VLOOKUP(A73,'Données projet'!$A$87:$I$107,4,0))</f>
        <v>14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1.0467155559688442E-5</v>
      </c>
      <c r="BS73" s="24">
        <f t="shared" si="63"/>
        <v>1.0467155559688442E-5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203.80000000000007</v>
      </c>
      <c r="AJ74" s="14">
        <f>AI74*VLOOKUP('Données projet'!$B$10,Paramètres!$A$1:$I$89,3,0)*VLOOKUP('Données projet'!$B$10,Paramètres!$A$1:$I$89,5,0)</f>
        <v>133.52976000000007</v>
      </c>
      <c r="AK74" s="14">
        <f t="shared" si="89"/>
        <v>34.810707184454238</v>
      </c>
      <c r="AL74" s="22">
        <f t="shared" si="58"/>
        <v>293.19298034625791</v>
      </c>
      <c r="AM74" s="62">
        <f t="shared" si="59"/>
        <v>586.52631367959123</v>
      </c>
      <c r="AN74" s="62">
        <f ca="1">AVERAGE(OFFSET($AM$3,0,0,'Données projet'!$E$10+1,1))-AVERAGE(OFFSET($H$3,0,0,'Données projet'!$E$10+1,1))</f>
        <v>148.43331139293599</v>
      </c>
      <c r="AO74" s="62">
        <f t="shared" si="90"/>
        <v>158.90211025130679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2.1746205168719608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6.963157517056905E-6</v>
      </c>
      <c r="AX74" s="23">
        <f t="shared" si="60"/>
        <v>2.174627480029478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4.5999999999999996</v>
      </c>
      <c r="BD74" s="13">
        <f>IF('Données projet'!$A$88&gt;35,BD73+BC74-BL73,IF(A74&lt;'Données projet'!$A$88,$BA$205^A74,IF(A74='Données projet'!$A$88,'Données projet'!$B$88,BD73+BC74-BL73)))</f>
        <v>194.60000000000014</v>
      </c>
      <c r="BE74" s="14">
        <f>BD74*VLOOKUP('Données projet'!$B$11,Paramètres!$A$1:$I$89,3,0)*VLOOKUP('Données projet'!$B$11,Paramètres!$A$1:$I$89,5,0)</f>
        <v>157.85952000000012</v>
      </c>
      <c r="BF74" s="14">
        <f t="shared" si="91"/>
        <v>40.35934638209347</v>
      </c>
      <c r="BG74" s="22">
        <f t="shared" si="61"/>
        <v>345.23119228214631</v>
      </c>
      <c r="BH74" s="62">
        <f t="shared" si="62"/>
        <v>638.56452561547962</v>
      </c>
      <c r="BI74" s="62">
        <f ca="1">AVERAGE(OFFSET($BH$3,0,0,'Données projet'!$E$11+1,1))-AVERAGE(OFFSET($H$3,0,0,'Données projet'!$E$11+1,1))</f>
        <v>162.25294504297892</v>
      </c>
      <c r="BJ74" s="62">
        <f t="shared" si="92"/>
        <v>124.70607815083275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7.4013966759901695E-6</v>
      </c>
      <c r="BS74" s="24">
        <f t="shared" si="63"/>
        <v>7.4013966759901695E-6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208.60000000000008</v>
      </c>
      <c r="AJ75" s="14">
        <f>AI75*VLOOKUP('Données projet'!$B$10,Paramètres!$A$1:$I$89,3,0)*VLOOKUP('Données projet'!$B$10,Paramètres!$A$1:$I$89,5,0)</f>
        <v>136.67472000000004</v>
      </c>
      <c r="AK75" s="14">
        <f t="shared" si="89"/>
        <v>35.53416806345782</v>
      </c>
      <c r="AL75" s="22">
        <f t="shared" si="58"/>
        <v>299.93048004385577</v>
      </c>
      <c r="AM75" s="62">
        <f t="shared" si="59"/>
        <v>593.26381337718908</v>
      </c>
      <c r="AN75" s="62">
        <f ca="1">AVERAGE(OFFSET($AM$3,0,0,'Données projet'!$E$10+1,1))-AVERAGE(OFFSET($H$3,0,0,'Données projet'!$E$10+1,1))</f>
        <v>148.43331139293599</v>
      </c>
      <c r="AO75" s="62">
        <f t="shared" si="90"/>
        <v>158.90211025130679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2.1319775349236472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4.9236958987810204E-6</v>
      </c>
      <c r="AX75" s="23">
        <f t="shared" si="60"/>
        <v>2.1319824586195462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4.5999999999999996</v>
      </c>
      <c r="BD75" s="13">
        <f>IF('Données projet'!$A$88&gt;35,BD74+BC75-BL74,IF(A75&lt;'Données projet'!$A$88,$BA$205^A75,IF(A75='Données projet'!$A$88,'Données projet'!$B$88,BD74+BC75-BL74)))</f>
        <v>199.20000000000013</v>
      </c>
      <c r="BE75" s="14">
        <f>BD75*VLOOKUP('Données projet'!$B$11,Paramètres!$A$1:$I$89,3,0)*VLOOKUP('Données projet'!$B$11,Paramètres!$A$1:$I$89,5,0)</f>
        <v>161.59104000000013</v>
      </c>
      <c r="BF75" s="14">
        <f t="shared" si="91"/>
        <v>41.201171995395356</v>
      </c>
      <c r="BG75" s="22">
        <f t="shared" si="61"/>
        <v>353.19643589198046</v>
      </c>
      <c r="BH75" s="62">
        <f t="shared" si="62"/>
        <v>646.52976922531377</v>
      </c>
      <c r="BI75" s="62">
        <f ca="1">AVERAGE(OFFSET($BH$3,0,0,'Données projet'!$E$11+1,1))-AVERAGE(OFFSET($H$3,0,0,'Données projet'!$E$11+1,1))</f>
        <v>162.25294504297892</v>
      </c>
      <c r="BJ75" s="62">
        <f t="shared" si="92"/>
        <v>124.70607815083275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5.2335777798442209E-6</v>
      </c>
      <c r="BS75" s="24">
        <f t="shared" si="63"/>
        <v>5.2335777798442209E-6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213.40000000000009</v>
      </c>
      <c r="AJ76" s="14">
        <f>AI76*VLOOKUP('Données projet'!$B$10,Paramètres!$A$1:$I$89,3,0)*VLOOKUP('Données projet'!$B$10,Paramètres!$A$1:$I$89,5,0)</f>
        <v>139.81968000000006</v>
      </c>
      <c r="AK76" s="14">
        <f t="shared" si="89"/>
        <v>36.255693617087225</v>
      </c>
      <c r="AL76" s="22">
        <f t="shared" si="58"/>
        <v>306.66460904976032</v>
      </c>
      <c r="AM76" s="62">
        <f t="shared" si="59"/>
        <v>599.99794238309369</v>
      </c>
      <c r="AN76" s="62">
        <f ca="1">AVERAGE(OFFSET($AM$3,0,0,'Données projet'!$E$10+1,1))-AVERAGE(OFFSET($H$3,0,0,'Données projet'!$E$10+1,1))</f>
        <v>148.43331139293599</v>
      </c>
      <c r="AO76" s="62">
        <f t="shared" si="90"/>
        <v>158.90211025130679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2.0901707558416889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3.4815787585284525E-6</v>
      </c>
      <c r="AX76" s="23">
        <f t="shared" si="60"/>
        <v>2.0901742374204475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4.5999999999999996</v>
      </c>
      <c r="BD76" s="13">
        <f>IF('Données projet'!$A$88&gt;35,BD75+BC76-BL75,IF(A76&lt;'Données projet'!$A$88,$BA$205^A76,IF(A76='Données projet'!$A$88,'Données projet'!$B$88,BD75+BC76-BL75)))</f>
        <v>203.80000000000013</v>
      </c>
      <c r="BE76" s="14">
        <f>BD76*VLOOKUP('Données projet'!$B$11,Paramètres!$A$1:$I$89,3,0)*VLOOKUP('Données projet'!$B$11,Paramètres!$A$1:$I$89,5,0)</f>
        <v>165.32256000000012</v>
      </c>
      <c r="BF76" s="14">
        <f t="shared" si="91"/>
        <v>42.040737648137757</v>
      </c>
      <c r="BG76" s="22">
        <f t="shared" si="61"/>
        <v>361.15774340384013</v>
      </c>
      <c r="BH76" s="62">
        <f t="shared" si="62"/>
        <v>654.49107673717344</v>
      </c>
      <c r="BI76" s="62">
        <f ca="1">AVERAGE(OFFSET($BH$3,0,0,'Données projet'!$E$11+1,1))-AVERAGE(OFFSET($H$3,0,0,'Données projet'!$E$11+1,1))</f>
        <v>162.25294504297892</v>
      </c>
      <c r="BJ76" s="62">
        <f t="shared" si="92"/>
        <v>124.70607815083275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3.7006983379950848E-6</v>
      </c>
      <c r="BS76" s="24">
        <f t="shared" si="63"/>
        <v>3.7006983379950848E-6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218.2000000000001</v>
      </c>
      <c r="AJ77" s="14">
        <f>AI77*VLOOKUP('Données projet'!$B$10,Paramètres!$A$1:$I$89,3,0)*VLOOKUP('Données projet'!$B$10,Paramètres!$A$1:$I$89,5,0)</f>
        <v>142.96464000000006</v>
      </c>
      <c r="AK77" s="14">
        <f t="shared" si="89"/>
        <v>36.975332388300409</v>
      </c>
      <c r="AL77" s="22">
        <f t="shared" si="58"/>
        <v>313.39545190962332</v>
      </c>
      <c r="AM77" s="62">
        <f t="shared" si="59"/>
        <v>606.72878524295663</v>
      </c>
      <c r="AN77" s="62">
        <f ca="1">AVERAGE(OFFSET($AM$3,0,0,'Données projet'!$E$10+1,1))-AVERAGE(OFFSET($H$3,0,0,'Données projet'!$E$10+1,1))</f>
        <v>148.43331139293599</v>
      </c>
      <c r="AO77" s="62">
        <f t="shared" si="90"/>
        <v>158.90211025130679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2.0491837821979106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2.4618479493905102E-6</v>
      </c>
      <c r="AX77" s="23">
        <f t="shared" si="60"/>
        <v>2.0491862440458601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4.5999999999999996</v>
      </c>
      <c r="BD77" s="13">
        <f>IF('Données projet'!$A$88&gt;35,BD76+BC77-BL76,IF(A77&lt;'Données projet'!$A$88,$BA$205^A77,IF(A77='Données projet'!$A$88,'Données projet'!$B$88,BD76+BC77-BL76)))</f>
        <v>208.40000000000012</v>
      </c>
      <c r="BE77" s="14">
        <f>BD77*VLOOKUP('Données projet'!$B$11,Paramètres!$A$1:$I$89,3,0)*VLOOKUP('Données projet'!$B$11,Paramètres!$A$1:$I$89,5,0)</f>
        <v>169.05408000000011</v>
      </c>
      <c r="BF77" s="14">
        <f t="shared" si="91"/>
        <v>42.878100222794899</v>
      </c>
      <c r="BG77" s="22">
        <f t="shared" si="61"/>
        <v>369.1152138880347</v>
      </c>
      <c r="BH77" s="62">
        <f t="shared" si="62"/>
        <v>662.44854722136802</v>
      </c>
      <c r="BI77" s="62">
        <f ca="1">AVERAGE(OFFSET($BH$3,0,0,'Données projet'!$E$11+1,1))-AVERAGE(OFFSET($H$3,0,0,'Données projet'!$E$11+1,1))</f>
        <v>162.25294504297892</v>
      </c>
      <c r="BJ77" s="62">
        <f t="shared" si="92"/>
        <v>124.70607815083275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2.6167888899221105E-6</v>
      </c>
      <c r="BS77" s="24">
        <f t="shared" si="63"/>
        <v>2.6167888899221105E-6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223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223.00000000000011</v>
      </c>
      <c r="AJ78" s="14">
        <f>AI78*VLOOKUP('Données projet'!$B$10,Paramètres!$A$1:$I$89,3,0)*VLOOKUP('Données projet'!$B$10,Paramètres!$A$1:$I$89,5,0)</f>
        <v>146.10960000000006</v>
      </c>
      <c r="AK78" s="14">
        <f t="shared" si="89"/>
        <v>37.693130662388469</v>
      </c>
      <c r="AL78" s="22">
        <f t="shared" si="58"/>
        <v>320.12308923699328</v>
      </c>
      <c r="AM78" s="62">
        <f t="shared" si="59"/>
        <v>613.45642257032659</v>
      </c>
      <c r="AN78" s="62">
        <f ca="1">AVERAGE(OFFSET($AM$3,0,0,'Données projet'!$E$10+1,1))-AVERAGE(OFFSET($H$3,0,0,'Données projet'!$E$10+1,1))</f>
        <v>148.43331139293599</v>
      </c>
      <c r="AO78" s="62">
        <f t="shared" si="90"/>
        <v>158.90211025130679</v>
      </c>
      <c r="AP78" s="16">
        <f>IF(ISNA(VLOOKUP(A78,'Données projet'!$A$61:$I$81,3,0)),0,VLOOKUP(A78,'Données projet'!$A$61:$I$81,3,0))</f>
        <v>14</v>
      </c>
      <c r="AQ78" s="16">
        <f>IF(ISNA(VLOOKUP(A78,'Données projet'!$A$61:$I$81,4,0)),0,VLOOKUP(A78,'Données projet'!$A$61:$I$81,4,0))</f>
        <v>18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2.0090005381077014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1.7407893792642262E-6</v>
      </c>
      <c r="AX78" s="23">
        <f t="shared" si="60"/>
        <v>2.0090022788970807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213</v>
      </c>
      <c r="BB78" s="13">
        <f>VLOOKUP(A78,'Données projet'!$A$87:$I$107,9,0)</f>
        <v>4.5999999999999996</v>
      </c>
      <c r="BC78" s="13">
        <f t="array" ref="BC78">INDEX(BB:BB,MIN(IF(ISNUMBER(BB78:BB274),ROW(BB78:BB274),"")))</f>
        <v>4.5999999999999996</v>
      </c>
      <c r="BD78" s="13">
        <f>IF('Données projet'!$A$88&gt;35,BD77+BC78-BL77,IF(A78&lt;'Données projet'!$A$88,$BA$205^A78,IF(A78='Données projet'!$A$88,'Données projet'!$B$88,BD77+BC78-BL77)))</f>
        <v>213.00000000000011</v>
      </c>
      <c r="BE78" s="14">
        <f>BD78*VLOOKUP('Données projet'!$B$11,Paramètres!$A$1:$I$89,3,0)*VLOOKUP('Données projet'!$B$11,Paramètres!$A$1:$I$89,5,0)</f>
        <v>172.7856000000001</v>
      </c>
      <c r="BF78" s="14">
        <f t="shared" si="91"/>
        <v>43.713313947329745</v>
      </c>
      <c r="BG78" s="22">
        <f t="shared" si="61"/>
        <v>377.06894179159946</v>
      </c>
      <c r="BH78" s="62">
        <f t="shared" si="62"/>
        <v>670.40227512493277</v>
      </c>
      <c r="BI78" s="62">
        <f ca="1">AVERAGE(OFFSET($BH$3,0,0,'Données projet'!$E$11+1,1))-AVERAGE(OFFSET($H$3,0,0,'Données projet'!$E$11+1,1))</f>
        <v>162.25294504297892</v>
      </c>
      <c r="BJ78" s="62">
        <f t="shared" si="92"/>
        <v>124.70607815083275</v>
      </c>
      <c r="BK78" s="16">
        <f>IF(ISNA(VLOOKUP(A78,'Données projet'!$A$87:$I$107,3,0)),0,VLOOKUP(A78,'Données projet'!$A$87:$I$107,3,0))</f>
        <v>13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1.8503491689975424E-6</v>
      </c>
      <c r="BS78" s="24">
        <f t="shared" si="63"/>
        <v>1.8503491689975424E-6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209.60000000000011</v>
      </c>
      <c r="AJ79" s="14">
        <f>AI79*VLOOKUP('Données projet'!$B$10,Paramètres!$A$1:$I$89,3,0)*VLOOKUP('Données projet'!$B$10,Paramètres!$A$1:$I$89,5,0)</f>
        <v>137.32992000000007</v>
      </c>
      <c r="AK79" s="14">
        <f t="shared" si="89"/>
        <v>35.684643836992187</v>
      </c>
      <c r="AL79" s="22">
        <f t="shared" si="58"/>
        <v>301.33369868276151</v>
      </c>
      <c r="AM79" s="62">
        <f t="shared" si="59"/>
        <v>594.66703201609482</v>
      </c>
      <c r="AN79" s="62">
        <f ca="1">AVERAGE(OFFSET($AM$3,0,0,'Données projet'!$E$10+1,1))-AVERAGE(OFFSET($H$3,0,0,'Données projet'!$E$10+1,1))</f>
        <v>148.43331139293599</v>
      </c>
      <c r="AO79" s="62">
        <f t="shared" si="90"/>
        <v>158.90211025130679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1.9696052629247425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1.2309239746952551E-6</v>
      </c>
      <c r="AX79" s="23">
        <f t="shared" si="60"/>
        <v>1.9696064938487172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4.4000000000000004</v>
      </c>
      <c r="BD79" s="13">
        <f>IF('Données projet'!$A$88&gt;35,BD78+BC79-BL78,IF(A79&lt;'Données projet'!$A$88,$BA$205^A79,IF(A79='Données projet'!$A$88,'Données projet'!$B$88,BD78+BC79-BL78)))</f>
        <v>203.40000000000012</v>
      </c>
      <c r="BE79" s="14">
        <f>BD79*VLOOKUP('Données projet'!$B$11,Paramètres!$A$1:$I$89,3,0)*VLOOKUP('Données projet'!$B$11,Paramètres!$A$1:$I$89,5,0)</f>
        <v>164.99808000000013</v>
      </c>
      <c r="BF79" s="14">
        <f t="shared" si="91"/>
        <v>41.967820195342718</v>
      </c>
      <c r="BG79" s="22">
        <f t="shared" si="61"/>
        <v>360.46560950688877</v>
      </c>
      <c r="BH79" s="62">
        <f t="shared" si="62"/>
        <v>653.79894284022203</v>
      </c>
      <c r="BI79" s="62">
        <f ca="1">AVERAGE(OFFSET($BH$3,0,0,'Données projet'!$E$11+1,1))-AVERAGE(OFFSET($H$3,0,0,'Données projet'!$E$11+1,1))</f>
        <v>162.25294504297892</v>
      </c>
      <c r="BJ79" s="62">
        <f t="shared" si="92"/>
        <v>124.70607815083275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1.3083944449610552E-6</v>
      </c>
      <c r="BS79" s="24">
        <f t="shared" si="63"/>
        <v>1.3083944449610552E-6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214.2000000000001</v>
      </c>
      <c r="AJ80" s="14">
        <f>AI80*VLOOKUP('Données projet'!$B$10,Paramètres!$A$1:$I$89,3,0)*VLOOKUP('Données projet'!$B$10,Paramètres!$A$1:$I$89,5,0)</f>
        <v>140.34384000000006</v>
      </c>
      <c r="AK80" s="14">
        <f t="shared" si="89"/>
        <v>36.375763161759316</v>
      </c>
      <c r="AL80" s="22">
        <f t="shared" si="58"/>
        <v>307.78664217339758</v>
      </c>
      <c r="AM80" s="62">
        <f t="shared" si="59"/>
        <v>601.11997550673095</v>
      </c>
      <c r="AN80" s="62">
        <f ca="1">AVERAGE(OFFSET($AM$3,0,0,'Données projet'!$E$10+1,1))-AVERAGE(OFFSET($H$3,0,0,'Données projet'!$E$10+1,1))</f>
        <v>148.43331139293599</v>
      </c>
      <c r="AO80" s="62">
        <f t="shared" si="90"/>
        <v>158.90211025130679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1.9309825050593761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8.7039468963211312E-7</v>
      </c>
      <c r="AX80" s="23">
        <f t="shared" si="60"/>
        <v>1.9309833754540657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4.4000000000000004</v>
      </c>
      <c r="BD80" s="13">
        <f>IF('Données projet'!$A$88&gt;35,BD79+BC80-BL79,IF(A80&lt;'Données projet'!$A$88,$BA$205^A80,IF(A80='Données projet'!$A$88,'Données projet'!$B$88,BD79+BC80-BL79)))</f>
        <v>207.80000000000013</v>
      </c>
      <c r="BE80" s="14">
        <f>BD80*VLOOKUP('Données projet'!$B$11,Paramètres!$A$1:$I$89,3,0)*VLOOKUP('Données projet'!$B$11,Paramètres!$A$1:$I$89,5,0)</f>
        <v>168.56736000000012</v>
      </c>
      <c r="BF80" s="14">
        <f t="shared" si="91"/>
        <v>42.769002013716651</v>
      </c>
      <c r="BG80" s="22">
        <f t="shared" si="61"/>
        <v>368.07749717388998</v>
      </c>
      <c r="BH80" s="62">
        <f t="shared" si="62"/>
        <v>661.4108305072233</v>
      </c>
      <c r="BI80" s="62">
        <f ca="1">AVERAGE(OFFSET($BH$3,0,0,'Données projet'!$E$11+1,1))-AVERAGE(OFFSET($H$3,0,0,'Données projet'!$E$11+1,1))</f>
        <v>162.25294504297892</v>
      </c>
      <c r="BJ80" s="62">
        <f t="shared" si="92"/>
        <v>124.70607815083275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9.2517458449877119E-7</v>
      </c>
      <c r="BS80" s="24">
        <f t="shared" si="63"/>
        <v>9.2517458449877119E-7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218.8000000000001</v>
      </c>
      <c r="AJ81" s="14">
        <f>AI81*VLOOKUP('Données projet'!$B$10,Paramètres!$A$1:$I$89,3,0)*VLOOKUP('Données projet'!$B$10,Paramètres!$A$1:$I$89,5,0)</f>
        <v>143.35776000000007</v>
      </c>
      <c r="AK81" s="14">
        <f t="shared" si="89"/>
        <v>37.06515689907522</v>
      </c>
      <c r="AL81" s="22">
        <f t="shared" si="58"/>
        <v>314.23658026588947</v>
      </c>
      <c r="AM81" s="62">
        <f t="shared" si="59"/>
        <v>607.56991359922279</v>
      </c>
      <c r="AN81" s="62">
        <f ca="1">AVERAGE(OFFSET($AM$3,0,0,'Données projet'!$E$10+1,1))-AVERAGE(OFFSET($H$3,0,0,'Données projet'!$E$10+1,1))</f>
        <v>148.43331139293599</v>
      </c>
      <c r="AO81" s="62">
        <f t="shared" si="90"/>
        <v>158.90211025130679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1.8931171159181934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6.1546198734762755E-7</v>
      </c>
      <c r="AX81" s="23">
        <f t="shared" si="60"/>
        <v>1.8931177313801808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4.4000000000000004</v>
      </c>
      <c r="BD81" s="13">
        <f>IF('Données projet'!$A$88&gt;35,BD80+BC81-BL80,IF(A81&lt;'Données projet'!$A$88,$BA$205^A81,IF(A81='Données projet'!$A$88,'Données projet'!$B$88,BD80+BC81-BL80)))</f>
        <v>212.20000000000013</v>
      </c>
      <c r="BE81" s="14">
        <f>BD81*VLOOKUP('Données projet'!$B$11,Paramètres!$A$1:$I$89,3,0)*VLOOKUP('Données projet'!$B$11,Paramètres!$A$1:$I$89,5,0)</f>
        <v>172.13664000000011</v>
      </c>
      <c r="BF81" s="14">
        <f t="shared" si="91"/>
        <v>43.56821145288778</v>
      </c>
      <c r="BG81" s="22">
        <f t="shared" si="61"/>
        <v>375.68594961377977</v>
      </c>
      <c r="BH81" s="62">
        <f t="shared" si="62"/>
        <v>669.01928294711308</v>
      </c>
      <c r="BI81" s="62">
        <f ca="1">AVERAGE(OFFSET($BH$3,0,0,'Données projet'!$E$11+1,1))-AVERAGE(OFFSET($H$3,0,0,'Données projet'!$E$11+1,1))</f>
        <v>162.25294504297892</v>
      </c>
      <c r="BJ81" s="62">
        <f t="shared" si="92"/>
        <v>124.70607815083275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6.5419722248052762E-7</v>
      </c>
      <c r="BS81" s="24">
        <f t="shared" si="63"/>
        <v>6.5419722248052762E-7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223.40000000000009</v>
      </c>
      <c r="AJ82" s="14">
        <f>AI82*VLOOKUP('Données projet'!$B$10,Paramètres!$A$1:$I$89,3,0)*VLOOKUP('Données projet'!$B$10,Paramètres!$A$1:$I$89,5,0)</f>
        <v>146.37168000000005</v>
      </c>
      <c r="AK82" s="14">
        <f t="shared" si="89"/>
        <v>37.75286550658808</v>
      </c>
      <c r="AL82" s="22">
        <f t="shared" si="58"/>
        <v>320.68358342397431</v>
      </c>
      <c r="AM82" s="62">
        <f t="shared" si="59"/>
        <v>614.01691675730763</v>
      </c>
      <c r="AN82" s="62">
        <f ca="1">AVERAGE(OFFSET($AM$3,0,0,'Données projet'!$E$10+1,1))-AVERAGE(OFFSET($H$3,0,0,'Données projet'!$E$10+1,1))</f>
        <v>148.43331139293599</v>
      </c>
      <c r="AO82" s="62">
        <f t="shared" si="90"/>
        <v>158.90211025130679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1.8559942439624624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4.3519734481605656E-7</v>
      </c>
      <c r="AX82" s="23">
        <f t="shared" si="60"/>
        <v>1.8559946791598072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4.4000000000000004</v>
      </c>
      <c r="BD82" s="13">
        <f>IF('Données projet'!$A$88&gt;35,BD81+BC82-BL81,IF(A82&lt;'Données projet'!$A$88,$BA$205^A82,IF(A82='Données projet'!$A$88,'Données projet'!$B$88,BD81+BC82-BL81)))</f>
        <v>216.60000000000014</v>
      </c>
      <c r="BE82" s="14">
        <f>BD82*VLOOKUP('Données projet'!$B$11,Paramètres!$A$1:$I$89,3,0)*VLOOKUP('Données projet'!$B$11,Paramètres!$A$1:$I$89,5,0)</f>
        <v>175.70592000000013</v>
      </c>
      <c r="BF82" s="14">
        <f t="shared" si="91"/>
        <v>44.365494122468341</v>
      </c>
      <c r="BG82" s="22">
        <f t="shared" si="61"/>
        <v>383.29104626329922</v>
      </c>
      <c r="BH82" s="62">
        <f t="shared" si="62"/>
        <v>676.62437959663248</v>
      </c>
      <c r="BI82" s="62">
        <f ca="1">AVERAGE(OFFSET($BH$3,0,0,'Données projet'!$E$11+1,1))-AVERAGE(OFFSET($H$3,0,0,'Données projet'!$E$11+1,1))</f>
        <v>162.25294504297892</v>
      </c>
      <c r="BJ82" s="62">
        <f t="shared" si="92"/>
        <v>124.70607815083275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4.625872922493856E-7</v>
      </c>
      <c r="BS82" s="24">
        <f t="shared" si="63"/>
        <v>4.625872922493856E-7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228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228.00000000000009</v>
      </c>
      <c r="AJ83" s="14">
        <f>AI83*VLOOKUP('Données projet'!$B$10,Paramètres!$A$1:$I$89,3,0)*VLOOKUP('Données projet'!$B$10,Paramètres!$A$1:$I$89,5,0)</f>
        <v>149.38560000000007</v>
      </c>
      <c r="AK83" s="14">
        <f t="shared" si="89"/>
        <v>38.438927680599591</v>
      </c>
      <c r="AL83" s="22">
        <f t="shared" si="58"/>
        <v>327.12771904371107</v>
      </c>
      <c r="AM83" s="62">
        <f t="shared" si="59"/>
        <v>620.46105237704433</v>
      </c>
      <c r="AN83" s="62">
        <f ca="1">AVERAGE(OFFSET($AM$3,0,0,'Données projet'!$E$10+1,1))-AVERAGE(OFFSET($H$3,0,0,'Données projet'!$E$10+1,1))</f>
        <v>148.43331139293599</v>
      </c>
      <c r="AO83" s="62">
        <f t="shared" si="90"/>
        <v>158.90211025130679</v>
      </c>
      <c r="AP83" s="16">
        <f>IF(ISNA(VLOOKUP(A83,'Données projet'!$A$61:$I$81,3,0)),0,VLOOKUP(A83,'Données projet'!$A$61:$I$81,3,0))</f>
        <v>15</v>
      </c>
      <c r="AQ83" s="16">
        <f>IF(ISNA(VLOOKUP(A83,'Données projet'!$A$61:$I$81,4,0)),0,VLOOKUP(A83,'Données projet'!$A$61:$I$81,4,0))</f>
        <v>16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1.8195993288830672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3.0773099367381378E-7</v>
      </c>
      <c r="AX83" s="23">
        <f t="shared" si="60"/>
        <v>1.8195996366140608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221</v>
      </c>
      <c r="BB83" s="13">
        <f>VLOOKUP(A83,'Données projet'!$A$87:$I$107,9,0)</f>
        <v>4.4000000000000004</v>
      </c>
      <c r="BC83" s="13">
        <f t="array" ref="BC83">INDEX(BB:BB,MIN(IF(ISNUMBER(BB83:BB279),ROW(BB83:BB279),"")))</f>
        <v>4.4000000000000004</v>
      </c>
      <c r="BD83" s="13">
        <f>IF('Données projet'!$A$88&gt;35,BD82+BC83-BL82,IF(A83&lt;'Données projet'!$A$88,$BA$205^A83,IF(A83='Données projet'!$A$88,'Données projet'!$B$88,BD82+BC83-BL82)))</f>
        <v>221.00000000000014</v>
      </c>
      <c r="BE83" s="14">
        <f>BD83*VLOOKUP('Données projet'!$B$11,Paramètres!$A$1:$I$89,3,0)*VLOOKUP('Données projet'!$B$11,Paramètres!$A$1:$I$89,5,0)</f>
        <v>179.27520000000013</v>
      </c>
      <c r="BF83" s="14">
        <f t="shared" si="91"/>
        <v>45.16089367311465</v>
      </c>
      <c r="BG83" s="22">
        <f t="shared" si="61"/>
        <v>390.89286314734153</v>
      </c>
      <c r="BH83" s="62">
        <f t="shared" si="62"/>
        <v>684.22619648067484</v>
      </c>
      <c r="BI83" s="62">
        <f ca="1">AVERAGE(OFFSET($BH$3,0,0,'Données projet'!$E$11+1,1))-AVERAGE(OFFSET($H$3,0,0,'Données projet'!$E$11+1,1))</f>
        <v>162.25294504297892</v>
      </c>
      <c r="BJ83" s="62">
        <f t="shared" si="92"/>
        <v>124.70607815083275</v>
      </c>
      <c r="BK83" s="16">
        <f>IF(ISNA(VLOOKUP(A83,'Données projet'!$A$87:$I$107,3,0)),0,VLOOKUP(A83,'Données projet'!$A$87:$I$107,3,0))</f>
        <v>14</v>
      </c>
      <c r="BL83" s="23">
        <f>IF(ISNA(VLOOKUP(A83,'Données projet'!$A$87:$I$107,4,0)),0,VLOOKUP(A83,'Données projet'!$A$87:$I$107,4,0))</f>
        <v>13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3.2709861124026381E-7</v>
      </c>
      <c r="BS83" s="24">
        <f t="shared" si="63"/>
        <v>3.2709861124026381E-7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</v>
      </c>
      <c r="AI84" s="14">
        <f>IF('Données projet'!$A$62&gt;35,AI83+AH84-AQ83,IF(A84&lt;'Données projet'!$A$62,$AF$205^A84,IF(A84='Données projet'!$A$62,'Données projet'!$B$62,AI83+AH84-AQ83)))</f>
        <v>216.00000000000009</v>
      </c>
      <c r="AJ84" s="14">
        <f>AI84*VLOOKUP('Données projet'!$B$10,Paramètres!$A$1:$I$89,3,0)*VLOOKUP('Données projet'!$B$10,Paramètres!$A$1:$I$89,5,0)</f>
        <v>141.52320000000006</v>
      </c>
      <c r="AK84" s="14">
        <f t="shared" si="89"/>
        <v>36.645729158274158</v>
      </c>
      <c r="AL84" s="22">
        <f t="shared" si="58"/>
        <v>310.31088495066086</v>
      </c>
      <c r="AM84" s="62">
        <f t="shared" si="59"/>
        <v>603.64421828399418</v>
      </c>
      <c r="AN84" s="62">
        <f ca="1">AVERAGE(OFFSET($AM$3,0,0,'Données projet'!$E$10+1,1))-AVERAGE(OFFSET($H$3,0,0,'Données projet'!$E$10+1,1))</f>
        <v>148.43331139293599</v>
      </c>
      <c r="AO84" s="62">
        <f t="shared" si="90"/>
        <v>158.90211025130679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1.7839180958896728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2.1759867240802828E-7</v>
      </c>
      <c r="AX84" s="23">
        <f t="shared" si="60"/>
        <v>1.7839183134883452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</v>
      </c>
      <c r="BD84" s="13">
        <f>IF('Données projet'!$A$88&gt;35,BD83+BC84-BL83,IF(A84&lt;'Données projet'!$A$88,$BA$205^A84,IF(A84='Données projet'!$A$88,'Données projet'!$B$88,BD83+BC84-BL83)))</f>
        <v>212.00000000000014</v>
      </c>
      <c r="BE84" s="14">
        <f>BD84*VLOOKUP('Données projet'!$B$11,Paramètres!$A$1:$I$89,3,0)*VLOOKUP('Données projet'!$B$11,Paramètres!$A$1:$I$89,5,0)</f>
        <v>171.97440000000014</v>
      </c>
      <c r="BF84" s="14">
        <f t="shared" si="91"/>
        <v>43.531925888246164</v>
      </c>
      <c r="BG84" s="22">
        <f t="shared" si="61"/>
        <v>375.34018425536232</v>
      </c>
      <c r="BH84" s="62">
        <f t="shared" si="62"/>
        <v>668.67351758869563</v>
      </c>
      <c r="BI84" s="62">
        <f ca="1">AVERAGE(OFFSET($BH$3,0,0,'Données projet'!$E$11+1,1))-AVERAGE(OFFSET($H$3,0,0,'Données projet'!$E$11+1,1))</f>
        <v>162.25294504297892</v>
      </c>
      <c r="BJ84" s="62">
        <f t="shared" si="92"/>
        <v>124.70607815083275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2.312936461246928E-7</v>
      </c>
      <c r="BS84" s="24">
        <f t="shared" si="63"/>
        <v>2.312936461246928E-7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</v>
      </c>
      <c r="AI85" s="14">
        <f>IF('Données projet'!$A$62&gt;35,AI84+AH85-AQ84,IF(A85&lt;'Données projet'!$A$62,$AF$205^A85,IF(A85='Données projet'!$A$62,'Données projet'!$B$62,AI84+AH85-AQ84)))</f>
        <v>220.00000000000009</v>
      </c>
      <c r="AJ85" s="14">
        <f>AI85*VLOOKUP('Données projet'!$B$10,Paramètres!$A$1:$I$89,3,0)*VLOOKUP('Données projet'!$B$10,Paramètres!$A$1:$I$89,5,0)</f>
        <v>144.14400000000006</v>
      </c>
      <c r="AK85" s="14">
        <f t="shared" si="89"/>
        <v>37.244720006976252</v>
      </c>
      <c r="AL85" s="22">
        <f t="shared" si="58"/>
        <v>315.91868734548376</v>
      </c>
      <c r="AM85" s="62">
        <f t="shared" si="59"/>
        <v>609.25202067881708</v>
      </c>
      <c r="AN85" s="62">
        <f ca="1">AVERAGE(OFFSET($AM$3,0,0,'Données projet'!$E$10+1,1))-AVERAGE(OFFSET($H$3,0,0,'Données projet'!$E$10+1,1))</f>
        <v>148.43331139293599</v>
      </c>
      <c r="AO85" s="62">
        <f t="shared" si="90"/>
        <v>158.90211025130679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1.7489365501118754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1.5386549683690689E-7</v>
      </c>
      <c r="AX85" s="23">
        <f t="shared" si="60"/>
        <v>1.7489367039773722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</v>
      </c>
      <c r="BD85" s="13">
        <f>IF('Données projet'!$A$88&gt;35,BD84+BC85-BL84,IF(A85&lt;'Données projet'!$A$88,$BA$205^A85,IF(A85='Données projet'!$A$88,'Données projet'!$B$88,BD84+BC85-BL84)))</f>
        <v>216.00000000000014</v>
      </c>
      <c r="BE85" s="14">
        <f>BD85*VLOOKUP('Données projet'!$B$11,Paramètres!$A$1:$I$89,3,0)*VLOOKUP('Données projet'!$B$11,Paramètres!$A$1:$I$89,5,0)</f>
        <v>175.21920000000011</v>
      </c>
      <c r="BF85" s="14">
        <f t="shared" si="91"/>
        <v>44.256885598570243</v>
      </c>
      <c r="BG85" s="22">
        <f t="shared" si="61"/>
        <v>382.25418241751004</v>
      </c>
      <c r="BH85" s="62">
        <f t="shared" si="62"/>
        <v>675.58751575084329</v>
      </c>
      <c r="BI85" s="62">
        <f ca="1">AVERAGE(OFFSET($BH$3,0,0,'Données projet'!$E$11+1,1))-AVERAGE(OFFSET($H$3,0,0,'Données projet'!$E$11+1,1))</f>
        <v>162.25294504297892</v>
      </c>
      <c r="BJ85" s="62">
        <f t="shared" si="92"/>
        <v>124.70607815083275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1.635493056201319E-7</v>
      </c>
      <c r="BS85" s="24">
        <f t="shared" si="63"/>
        <v>1.635493056201319E-7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</v>
      </c>
      <c r="AI86" s="14">
        <f>IF('Données projet'!$A$62&gt;35,AI85+AH86-AQ85,IF(A86&lt;'Données projet'!$A$62,$AF$205^A86,IF(A86='Données projet'!$A$62,'Données projet'!$B$62,AI85+AH86-AQ85)))</f>
        <v>224.00000000000009</v>
      </c>
      <c r="AJ86" s="14">
        <f>AI86*VLOOKUP('Données projet'!$B$10,Paramètres!$A$1:$I$89,3,0)*VLOOKUP('Données projet'!$B$10,Paramètres!$A$1:$I$89,5,0)</f>
        <v>146.76480000000004</v>
      </c>
      <c r="AK86" s="14">
        <f t="shared" si="89"/>
        <v>37.842444439956665</v>
      </c>
      <c r="AL86" s="22">
        <f t="shared" si="58"/>
        <v>321.52428406625791</v>
      </c>
      <c r="AM86" s="62">
        <f t="shared" si="59"/>
        <v>614.85761739959116</v>
      </c>
      <c r="AN86" s="62">
        <f ca="1">AVERAGE(OFFSET($AM$3,0,0,'Données projet'!$E$10+1,1))-AVERAGE(OFFSET($H$3,0,0,'Données projet'!$E$10+1,1))</f>
        <v>148.43331139293599</v>
      </c>
      <c r="AO86" s="62">
        <f t="shared" si="90"/>
        <v>158.90211025130679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1.7146409711101447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1.0879933620401414E-7</v>
      </c>
      <c r="AX86" s="23">
        <f t="shared" si="60"/>
        <v>1.7146410799094809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</v>
      </c>
      <c r="BD86" s="13">
        <f>IF('Données projet'!$A$88&gt;35,BD85+BC86-BL85,IF(A86&lt;'Données projet'!$A$88,$BA$205^A86,IF(A86='Données projet'!$A$88,'Données projet'!$B$88,BD85+BC86-BL85)))</f>
        <v>220.00000000000014</v>
      </c>
      <c r="BE86" s="14">
        <f>BD86*VLOOKUP('Données projet'!$B$11,Paramètres!$A$1:$I$89,3,0)*VLOOKUP('Données projet'!$B$11,Paramètres!$A$1:$I$89,5,0)</f>
        <v>178.46400000000011</v>
      </c>
      <c r="BF86" s="14">
        <f t="shared" si="91"/>
        <v>44.980284206661857</v>
      </c>
      <c r="BG86" s="22">
        <f t="shared" si="61"/>
        <v>389.16546165993623</v>
      </c>
      <c r="BH86" s="62">
        <f t="shared" si="62"/>
        <v>682.49879499326948</v>
      </c>
      <c r="BI86" s="62">
        <f ca="1">AVERAGE(OFFSET($BH$3,0,0,'Données projet'!$E$11+1,1))-AVERAGE(OFFSET($H$3,0,0,'Données projet'!$E$11+1,1))</f>
        <v>162.25294504297892</v>
      </c>
      <c r="BJ86" s="62">
        <f t="shared" si="92"/>
        <v>124.70607815083275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1.156468230623464E-7</v>
      </c>
      <c r="BS86" s="24">
        <f t="shared" si="63"/>
        <v>1.156468230623464E-7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</v>
      </c>
      <c r="AI87" s="14">
        <f>IF('Données projet'!$A$62&gt;35,AI86+AH87-AQ86,IF(A87&lt;'Données projet'!$A$62,$AF$205^A87,IF(A87='Données projet'!$A$62,'Données projet'!$B$62,AI86+AH87-AQ86)))</f>
        <v>228.00000000000009</v>
      </c>
      <c r="AJ87" s="14">
        <f>AI87*VLOOKUP('Données projet'!$B$10,Paramètres!$A$1:$I$89,3,0)*VLOOKUP('Données projet'!$B$10,Paramètres!$A$1:$I$89,5,0)</f>
        <v>149.38560000000007</v>
      </c>
      <c r="AK87" s="14">
        <f t="shared" si="89"/>
        <v>38.438927680599591</v>
      </c>
      <c r="AL87" s="22">
        <f t="shared" si="58"/>
        <v>327.12771904371107</v>
      </c>
      <c r="AM87" s="62">
        <f t="shared" si="59"/>
        <v>620.46105237704433</v>
      </c>
      <c r="AN87" s="62">
        <f ca="1">AVERAGE(OFFSET($AM$3,0,0,'Données projet'!$E$10+1,1))-AVERAGE(OFFSET($H$3,0,0,'Données projet'!$E$10+1,1))</f>
        <v>148.43331139293599</v>
      </c>
      <c r="AO87" s="62">
        <f t="shared" si="90"/>
        <v>158.90211025130679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1.6810179074944003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7.6932748418453444E-8</v>
      </c>
      <c r="AX87" s="23">
        <f t="shared" si="60"/>
        <v>1.6810179844271487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</v>
      </c>
      <c r="BD87" s="13">
        <f>IF('Données projet'!$A$88&gt;35,BD86+BC87-BL86,IF(A87&lt;'Données projet'!$A$88,$BA$205^A87,IF(A87='Données projet'!$A$88,'Données projet'!$B$88,BD86+BC87-BL86)))</f>
        <v>224.00000000000014</v>
      </c>
      <c r="BE87" s="14">
        <f>BD87*VLOOKUP('Données projet'!$B$11,Paramètres!$A$1:$I$89,3,0)*VLOOKUP('Données projet'!$B$11,Paramètres!$A$1:$I$89,5,0)</f>
        <v>181.70880000000011</v>
      </c>
      <c r="BF87" s="14">
        <f t="shared" si="91"/>
        <v>45.702153370067812</v>
      </c>
      <c r="BG87" s="22">
        <f t="shared" si="61"/>
        <v>396.07407711953493</v>
      </c>
      <c r="BH87" s="62">
        <f t="shared" si="62"/>
        <v>689.40741045286825</v>
      </c>
      <c r="BI87" s="62">
        <f ca="1">AVERAGE(OFFSET($BH$3,0,0,'Données projet'!$E$11+1,1))-AVERAGE(OFFSET($H$3,0,0,'Données projet'!$E$11+1,1))</f>
        <v>162.25294504297892</v>
      </c>
      <c r="BJ87" s="62">
        <f t="shared" si="92"/>
        <v>124.70607815083275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8.1774652810065952E-8</v>
      </c>
      <c r="BS87" s="24">
        <f t="shared" si="63"/>
        <v>8.1774652810065952E-8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232</v>
      </c>
      <c r="AG88" s="13">
        <f>VLOOKUP(A88,'Données projet'!$A$61:$I$81,9,0)</f>
        <v>4</v>
      </c>
      <c r="AH88" s="13">
        <f t="array" ref="AH88">INDEX(AG:AG,MIN(IF(ISNUMBER(AG88:AG284),ROW(AG88:AG284),"")))</f>
        <v>4</v>
      </c>
      <c r="AI88" s="14">
        <f>IF('Données projet'!$A$62&gt;35,AI87+AH88-AQ87,IF(A88&lt;'Données projet'!$A$62,$AF$205^A88,IF(A88='Données projet'!$A$62,'Données projet'!$B$62,AI87+AH88-AQ87)))</f>
        <v>232.00000000000009</v>
      </c>
      <c r="AJ88" s="14">
        <f>AI88*VLOOKUP('Données projet'!$B$10,Paramètres!$A$1:$I$89,3,0)*VLOOKUP('Données projet'!$B$10,Paramètres!$A$1:$I$89,5,0)</f>
        <v>152.00640000000004</v>
      </c>
      <c r="AK88" s="14">
        <f t="shared" si="89"/>
        <v>39.034194016561486</v>
      </c>
      <c r="AL88" s="22">
        <f t="shared" si="58"/>
        <v>332.72903457884462</v>
      </c>
      <c r="AM88" s="62">
        <f t="shared" si="59"/>
        <v>626.06236791217793</v>
      </c>
      <c r="AN88" s="62">
        <f ca="1">AVERAGE(OFFSET($AM$3,0,0,'Données projet'!$E$10+1,1))-AVERAGE(OFFSET($H$3,0,0,'Données projet'!$E$10+1,1))</f>
        <v>148.43331139293599</v>
      </c>
      <c r="AO88" s="62">
        <f t="shared" si="90"/>
        <v>158.90211025130679</v>
      </c>
      <c r="AP88" s="16">
        <f>IF(ISNA(VLOOKUP(A88,'Données projet'!$A$61:$I$81,3,0)),0,VLOOKUP(A88,'Données projet'!$A$61:$I$81,3,0))</f>
        <v>16</v>
      </c>
      <c r="AQ88" s="16">
        <f>IF(ISNA(VLOOKUP(A88,'Données projet'!$A$61:$I$81,4,0)),0,VLOOKUP(A88,'Données projet'!$A$61:$I$81,4,0))</f>
        <v>15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1.6480541716481167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5.439966810200707E-8</v>
      </c>
      <c r="AX88" s="23">
        <f t="shared" si="60"/>
        <v>1.6480542260477848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228</v>
      </c>
      <c r="BB88" s="13">
        <f>VLOOKUP(A88,'Données projet'!$A$87:$I$107,9,0)</f>
        <v>4</v>
      </c>
      <c r="BC88" s="13">
        <f t="array" ref="BC88">INDEX(BB:BB,MIN(IF(ISNUMBER(BB88:BB284),ROW(BB88:BB284),"")))</f>
        <v>4</v>
      </c>
      <c r="BD88" s="13">
        <f>IF('Données projet'!$A$88&gt;35,BD87+BC88-BL87,IF(A88&lt;'Données projet'!$A$88,$BA$205^A88,IF(A88='Données projet'!$A$88,'Données projet'!$B$88,BD87+BC88-BL87)))</f>
        <v>228.00000000000014</v>
      </c>
      <c r="BE88" s="14">
        <f>BD88*VLOOKUP('Données projet'!$B$11,Paramètres!$A$1:$I$89,3,0)*VLOOKUP('Données projet'!$B$11,Paramètres!$A$1:$I$89,5,0)</f>
        <v>184.95360000000011</v>
      </c>
      <c r="BF88" s="14">
        <f t="shared" si="91"/>
        <v>46.422523550958026</v>
      </c>
      <c r="BG88" s="22">
        <f t="shared" si="61"/>
        <v>402.98008185125212</v>
      </c>
      <c r="BH88" s="62">
        <f t="shared" si="62"/>
        <v>696.31341518458544</v>
      </c>
      <c r="BI88" s="62">
        <f ca="1">AVERAGE(OFFSET($BH$3,0,0,'Données projet'!$E$11+1,1))-AVERAGE(OFFSET($H$3,0,0,'Données projet'!$E$11+1,1))</f>
        <v>162.25294504297892</v>
      </c>
      <c r="BJ88" s="62">
        <f t="shared" si="92"/>
        <v>124.70607815083275</v>
      </c>
      <c r="BK88" s="16">
        <f>IF(ISNA(VLOOKUP(A88,'Données projet'!$A$87:$I$107,3,0)),0,VLOOKUP(A88,'Données projet'!$A$87:$I$107,3,0))</f>
        <v>15</v>
      </c>
      <c r="BL88" s="16">
        <f>IF(ISNA(VLOOKUP(A88,'Données projet'!$A$87:$I$107,4,0)),0,VLOOKUP(A88,'Données projet'!$A$87:$I$107,4,0))</f>
        <v>13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5.78234115311732E-8</v>
      </c>
      <c r="BS88" s="24">
        <f t="shared" si="63"/>
        <v>5.78234115311732E-8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3.8</v>
      </c>
      <c r="AI89" s="14">
        <f>IF('Données projet'!$A$62&gt;35,AI88+AH89-AQ88,IF(A89&lt;'Données projet'!$A$62,$AF$205^A89,IF(A89='Données projet'!$A$62,'Données projet'!$B$62,AI88+AH89-AQ88)))</f>
        <v>220.8000000000001</v>
      </c>
      <c r="AJ89" s="14">
        <f>AI89*VLOOKUP('Données projet'!$B$10,Paramètres!$A$1:$I$89,3,0)*VLOOKUP('Données projet'!$B$10,Paramètres!$A$1:$I$89,5,0)</f>
        <v>144.66816000000006</v>
      </c>
      <c r="AK89" s="14">
        <f t="shared" si="89"/>
        <v>37.364365385783159</v>
      </c>
      <c r="AL89" s="22">
        <f t="shared" si="58"/>
        <v>317.03998171357244</v>
      </c>
      <c r="AM89" s="62">
        <f t="shared" si="59"/>
        <v>610.37331504690576</v>
      </c>
      <c r="AN89" s="62">
        <f ca="1">AVERAGE(OFFSET($AM$3,0,0,'Données projet'!$E$10+1,1))-AVERAGE(OFFSET($H$3,0,0,'Données projet'!$E$10+1,1))</f>
        <v>148.43331139293599</v>
      </c>
      <c r="AO89" s="62">
        <f t="shared" si="90"/>
        <v>158.90211025130679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1.6157368345558853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3.8466374209226722E-8</v>
      </c>
      <c r="AX89" s="23">
        <f t="shared" si="60"/>
        <v>1.6157368730222597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3.8</v>
      </c>
      <c r="BD89" s="13">
        <f>IF('Données projet'!$A$88&gt;35,BD88+BC89-BL88,IF(A89&lt;'Données projet'!$A$88,$BA$205^A89,IF(A89='Données projet'!$A$88,'Données projet'!$B$88,BD88+BC89-BL88)))</f>
        <v>218.80000000000015</v>
      </c>
      <c r="BE89" s="14">
        <f>BD89*VLOOKUP('Données projet'!$B$11,Paramètres!$A$1:$I$89,3,0)*VLOOKUP('Données projet'!$B$11,Paramètres!$A$1:$I$89,5,0)</f>
        <v>177.49056000000013</v>
      </c>
      <c r="BF89" s="14">
        <f t="shared" si="91"/>
        <v>44.763426632624331</v>
      </c>
      <c r="BG89" s="22">
        <f t="shared" si="61"/>
        <v>387.09236005182089</v>
      </c>
      <c r="BH89" s="62">
        <f t="shared" si="62"/>
        <v>680.4256933851542</v>
      </c>
      <c r="BI89" s="62">
        <f ca="1">AVERAGE(OFFSET($BH$3,0,0,'Données projet'!$E$11+1,1))-AVERAGE(OFFSET($H$3,0,0,'Données projet'!$E$11+1,1))</f>
        <v>162.25294504297892</v>
      </c>
      <c r="BJ89" s="62">
        <f t="shared" si="92"/>
        <v>124.70607815083275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4.0887326405032976E-8</v>
      </c>
      <c r="BS89" s="24">
        <f t="shared" si="63"/>
        <v>4.0887326405032976E-8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3.8</v>
      </c>
      <c r="AI90" s="14">
        <f>IF('Données projet'!$A$62&gt;35,AI89+AH90-AQ89,IF(A90&lt;'Données projet'!$A$62,$AF$205^A90,IF(A90='Données projet'!$A$62,'Données projet'!$B$62,AI89+AH90-AQ89)))</f>
        <v>224.60000000000011</v>
      </c>
      <c r="AJ90" s="14">
        <f>AI90*VLOOKUP('Données projet'!$B$10,Paramètres!$A$1:$I$89,3,0)*VLOOKUP('Données projet'!$B$10,Paramètres!$A$1:$I$89,5,0)</f>
        <v>147.15792000000008</v>
      </c>
      <c r="AK90" s="14">
        <f t="shared" si="89"/>
        <v>37.931995448211751</v>
      </c>
      <c r="AL90" s="22">
        <f t="shared" si="58"/>
        <v>322.36493607230227</v>
      </c>
      <c r="AM90" s="62">
        <f t="shared" si="59"/>
        <v>615.69826940563553</v>
      </c>
      <c r="AN90" s="62">
        <f ca="1">AVERAGE(OFFSET($AM$3,0,0,'Données projet'!$E$10+1,1))-AVERAGE(OFFSET($H$3,0,0,'Données projet'!$E$10+1,1))</f>
        <v>148.43331139293599</v>
      </c>
      <c r="AO90" s="62">
        <f t="shared" si="90"/>
        <v>158.90211025130679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1.5840532207324032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2.7199834051003535E-8</v>
      </c>
      <c r="AX90" s="23">
        <f t="shared" si="60"/>
        <v>1.5840532479322371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3.8</v>
      </c>
      <c r="BD90" s="13">
        <f>IF('Données projet'!$A$88&gt;35,BD89+BC90-BL89,IF(A90&lt;'Données projet'!$A$88,$BA$205^A90,IF(A90='Données projet'!$A$88,'Données projet'!$B$88,BD89+BC90-BL89)))</f>
        <v>222.60000000000016</v>
      </c>
      <c r="BE90" s="14">
        <f>BD90*VLOOKUP('Données projet'!$B$11,Paramètres!$A$1:$I$89,3,0)*VLOOKUP('Données projet'!$B$11,Paramètres!$A$1:$I$89,5,0)</f>
        <v>180.57312000000016</v>
      </c>
      <c r="BF90" s="14">
        <f t="shared" si="91"/>
        <v>45.449671206930987</v>
      </c>
      <c r="BG90" s="22">
        <f t="shared" si="61"/>
        <v>393.65636135207177</v>
      </c>
      <c r="BH90" s="62">
        <f t="shared" si="62"/>
        <v>686.98969468540508</v>
      </c>
      <c r="BI90" s="62">
        <f ca="1">AVERAGE(OFFSET($BH$3,0,0,'Données projet'!$E$11+1,1))-AVERAGE(OFFSET($H$3,0,0,'Données projet'!$E$11+1,1))</f>
        <v>162.25294504297892</v>
      </c>
      <c r="BJ90" s="62">
        <f t="shared" si="92"/>
        <v>124.70607815083275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2.89117057655866E-8</v>
      </c>
      <c r="BS90" s="24">
        <f t="shared" si="63"/>
        <v>2.89117057655866E-8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3.8</v>
      </c>
      <c r="AI91" s="14">
        <f>IF('Données projet'!$A$62&gt;35,AI90+AH91-AQ90,IF(A91&lt;'Données projet'!$A$62,$AF$205^A91,IF(A91='Données projet'!$A$62,'Données projet'!$B$62,AI90+AH91-AQ90)))</f>
        <v>228.40000000000012</v>
      </c>
      <c r="AJ91" s="14">
        <f>AI91*VLOOKUP('Données projet'!$B$10,Paramètres!$A$1:$I$89,3,0)*VLOOKUP('Données projet'!$B$10,Paramètres!$A$1:$I$89,5,0)</f>
        <v>149.64768000000007</v>
      </c>
      <c r="AK91" s="14">
        <f t="shared" si="89"/>
        <v>38.498508681989883</v>
      </c>
      <c r="AL91" s="22">
        <f t="shared" si="58"/>
        <v>327.6879452877991</v>
      </c>
      <c r="AM91" s="62">
        <f t="shared" si="59"/>
        <v>621.02127862113241</v>
      </c>
      <c r="AN91" s="62">
        <f ca="1">AVERAGE(OFFSET($AM$3,0,0,'Données projet'!$E$10+1,1))-AVERAGE(OFFSET($H$3,0,0,'Données projet'!$E$10+1,1))</f>
        <v>148.43331139293599</v>
      </c>
      <c r="AO91" s="62">
        <f t="shared" si="90"/>
        <v>158.90211025130679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1.5529909032509033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1.9233187104613361E-8</v>
      </c>
      <c r="AX91" s="23">
        <f t="shared" si="60"/>
        <v>1.5529909224840903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3.8</v>
      </c>
      <c r="BD91" s="13">
        <f>IF('Données projet'!$A$88&gt;35,BD90+BC91-BL90,IF(A91&lt;'Données projet'!$A$88,$BA$205^A91,IF(A91='Données projet'!$A$88,'Données projet'!$B$88,BD90+BC91-BL90)))</f>
        <v>226.40000000000018</v>
      </c>
      <c r="BE91" s="14">
        <f>BD91*VLOOKUP('Données projet'!$B$11,Paramètres!$A$1:$I$89,3,0)*VLOOKUP('Données projet'!$B$11,Paramètres!$A$1:$I$89,5,0)</f>
        <v>183.65568000000016</v>
      </c>
      <c r="BF91" s="14">
        <f t="shared" si="91"/>
        <v>46.13455345466329</v>
      </c>
      <c r="BG91" s="22">
        <f t="shared" si="61"/>
        <v>400.21798993353883</v>
      </c>
      <c r="BH91" s="62">
        <f t="shared" si="62"/>
        <v>693.55132326687215</v>
      </c>
      <c r="BI91" s="62">
        <f ca="1">AVERAGE(OFFSET($BH$3,0,0,'Données projet'!$E$11+1,1))-AVERAGE(OFFSET($H$3,0,0,'Données projet'!$E$11+1,1))</f>
        <v>162.25294504297892</v>
      </c>
      <c r="BJ91" s="62">
        <f t="shared" si="92"/>
        <v>124.70607815083275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2.0443663202516488E-8</v>
      </c>
      <c r="BS91" s="24">
        <f t="shared" si="63"/>
        <v>2.0443663202516488E-8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3.8</v>
      </c>
      <c r="AI92" s="14">
        <f>IF('Données projet'!$A$62&gt;35,AI91+AH92-AQ91,IF(A92&lt;'Données projet'!$A$62,$AF$205^A92,IF(A92='Données projet'!$A$62,'Données projet'!$B$62,AI91+AH92-AQ91)))</f>
        <v>232.20000000000013</v>
      </c>
      <c r="AJ92" s="14">
        <f>AI92*VLOOKUP('Données projet'!$B$10,Paramètres!$A$1:$I$89,3,0)*VLOOKUP('Données projet'!$B$10,Paramètres!$A$1:$I$89,5,0)</f>
        <v>152.13744000000008</v>
      </c>
      <c r="AK92" s="14">
        <f t="shared" si="89"/>
        <v>39.063925813036128</v>
      </c>
      <c r="AL92" s="22">
        <f t="shared" si="58"/>
        <v>333.0090454577047</v>
      </c>
      <c r="AM92" s="62">
        <f t="shared" si="59"/>
        <v>626.34237879103807</v>
      </c>
      <c r="AN92" s="62">
        <f ca="1">AVERAGE(OFFSET($AM$3,0,0,'Données projet'!$E$10+1,1))-AVERAGE(OFFSET($H$3,0,0,'Données projet'!$E$10+1,1))</f>
        <v>148.43331139293599</v>
      </c>
      <c r="AO92" s="62">
        <f t="shared" si="90"/>
        <v>158.90211025130679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1.5225376988690729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1.3599917025501768E-8</v>
      </c>
      <c r="AX92" s="23">
        <f t="shared" si="60"/>
        <v>1.5225377124689898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3.8</v>
      </c>
      <c r="BD92" s="13">
        <f>IF('Données projet'!$A$88&gt;35,BD91+BC92-BL91,IF(A92&lt;'Données projet'!$A$88,$BA$205^A92,IF(A92='Données projet'!$A$88,'Données projet'!$B$88,BD91+BC92-BL91)))</f>
        <v>230.20000000000019</v>
      </c>
      <c r="BE92" s="14">
        <f>BD92*VLOOKUP('Données projet'!$B$11,Paramètres!$A$1:$I$89,3,0)*VLOOKUP('Données projet'!$B$11,Paramètres!$A$1:$I$89,5,0)</f>
        <v>186.73824000000016</v>
      </c>
      <c r="BF92" s="14">
        <f t="shared" si="91"/>
        <v>46.818098880810872</v>
      </c>
      <c r="BG92" s="22">
        <f t="shared" si="61"/>
        <v>406.7772902174126</v>
      </c>
      <c r="BH92" s="62">
        <f t="shared" si="62"/>
        <v>700.11062355074591</v>
      </c>
      <c r="BI92" s="62">
        <f ca="1">AVERAGE(OFFSET($BH$3,0,0,'Données projet'!$E$11+1,1))-AVERAGE(OFFSET($H$3,0,0,'Données projet'!$E$11+1,1))</f>
        <v>162.25294504297892</v>
      </c>
      <c r="BJ92" s="62">
        <f t="shared" si="92"/>
        <v>124.70607815083275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1.44558528827933E-8</v>
      </c>
      <c r="BS92" s="24">
        <f t="shared" si="63"/>
        <v>1.44558528827933E-8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236</v>
      </c>
      <c r="AG93" s="13">
        <f>VLOOKUP(A93,'Données projet'!$A$61:$I$81,9,0)</f>
        <v>3.8</v>
      </c>
      <c r="AH93" s="13">
        <f t="array" ref="AH93">INDEX(AG:AG,MIN(IF(ISNUMBER(AG93:AG289),ROW(AG93:AG289),"")))</f>
        <v>3.8</v>
      </c>
      <c r="AI93" s="14">
        <f>IF('Données projet'!$A$62&gt;35,AI92+AH93-AQ92,IF(A93&lt;'Données projet'!$A$62,$AF$205^A93,IF(A93='Données projet'!$A$62,'Données projet'!$B$62,AI92+AH93-AQ92)))</f>
        <v>236.00000000000014</v>
      </c>
      <c r="AJ93" s="14">
        <f>AI93*VLOOKUP('Données projet'!$B$10,Paramètres!$A$1:$I$89,3,0)*VLOOKUP('Données projet'!$B$10,Paramètres!$A$1:$I$89,5,0)</f>
        <v>154.6272000000001</v>
      </c>
      <c r="AK93" s="14">
        <f t="shared" si="89"/>
        <v>39.628266850007975</v>
      </c>
      <c r="AL93" s="22">
        <f t="shared" si="58"/>
        <v>338.32827143043073</v>
      </c>
      <c r="AM93" s="62">
        <f t="shared" si="59"/>
        <v>631.66160476376399</v>
      </c>
      <c r="AN93" s="62">
        <f ca="1">AVERAGE(OFFSET($AM$3,0,0,'Données projet'!$E$10+1,1))-AVERAGE(OFFSET($H$3,0,0,'Données projet'!$E$10+1,1))</f>
        <v>148.43331139293599</v>
      </c>
      <c r="AO93" s="62">
        <f t="shared" si="90"/>
        <v>158.90211025130679</v>
      </c>
      <c r="AP93" s="16">
        <f>IF(ISNA(VLOOKUP(A93,'Données projet'!$A$61:$I$81,3,0)),0,VLOOKUP(A93,'Données projet'!$A$61:$I$81,3,0))</f>
        <v>17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1.4926816632505495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9.6165935523066805E-9</v>
      </c>
      <c r="AX93" s="23">
        <f t="shared" si="60"/>
        <v>1.492681672867143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234</v>
      </c>
      <c r="BB93" s="13">
        <f>VLOOKUP(A93,'Données projet'!$A$87:$I$107,9,0)</f>
        <v>3.8</v>
      </c>
      <c r="BC93" s="13">
        <f t="array" ref="BC93">INDEX(BB:BB,MIN(IF(ISNUMBER(BB93:BB289),ROW(BB93:BB289),"")))</f>
        <v>3.8</v>
      </c>
      <c r="BD93" s="13">
        <f>IF('Données projet'!$A$88&gt;35,BD92+BC93-BL92,IF(A93&lt;'Données projet'!$A$88,$BA$205^A93,IF(A93='Données projet'!$A$88,'Données projet'!$B$88,BD92+BC93-BL92)))</f>
        <v>234.0000000000002</v>
      </c>
      <c r="BE93" s="14">
        <f>BD93*VLOOKUP('Données projet'!$B$11,Paramètres!$A$1:$I$89,3,0)*VLOOKUP('Données projet'!$B$11,Paramètres!$A$1:$I$89,5,0)</f>
        <v>189.82080000000016</v>
      </c>
      <c r="BF93" s="14">
        <f t="shared" si="91"/>
        <v>47.500332100049839</v>
      </c>
      <c r="BG93" s="22">
        <f t="shared" si="61"/>
        <v>413.33430507425373</v>
      </c>
      <c r="BH93" s="62">
        <f t="shared" si="62"/>
        <v>706.66763840758699</v>
      </c>
      <c r="BI93" s="62">
        <f ca="1">AVERAGE(OFFSET($BH$3,0,0,'Données projet'!$E$11+1,1))-AVERAGE(OFFSET($H$3,0,0,'Données projet'!$E$11+1,1))</f>
        <v>162.25294504297892</v>
      </c>
      <c r="BJ93" s="62">
        <f t="shared" si="92"/>
        <v>124.70607815083275</v>
      </c>
      <c r="BK93" s="16">
        <f>IF(ISNA(VLOOKUP(A93,'Données projet'!$A$87:$I$107,3,0)),0,VLOOKUP(A93,'Données projet'!$A$87:$I$107,3,0))</f>
        <v>16</v>
      </c>
      <c r="BL93" s="16">
        <f>IF(ISNA(VLOOKUP(A93,'Données projet'!$A$87:$I$107,4,0)),0,VLOOKUP(A93,'Données projet'!$A$87:$I$107,4,0))</f>
        <v>12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1.0221831601258244E-8</v>
      </c>
      <c r="BS93" s="24">
        <f t="shared" si="63"/>
        <v>1.0221831601258244E-8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222.00000000000014</v>
      </c>
      <c r="AJ94" s="14">
        <f>AI94*VLOOKUP('Données projet'!$B$10,Paramètres!$A$1:$I$89,3,0)*VLOOKUP('Données projet'!$B$10,Paramètres!$A$1:$I$89,5,0)</f>
        <v>145.45440000000008</v>
      </c>
      <c r="AK94" s="14">
        <f t="shared" si="89"/>
        <v>37.543738926424979</v>
      </c>
      <c r="AL94" s="22">
        <f t="shared" si="58"/>
        <v>318.72175863019027</v>
      </c>
      <c r="AM94" s="62">
        <f t="shared" si="59"/>
        <v>612.05509196352364</v>
      </c>
      <c r="AN94" s="62">
        <f ca="1">AVERAGE(OFFSET($AM$3,0,0,'Données projet'!$E$10+1,1))-AVERAGE(OFFSET($H$3,0,0,'Données projet'!$E$10+1,1))</f>
        <v>148.43331139293599</v>
      </c>
      <c r="AO94" s="62">
        <f t="shared" si="90"/>
        <v>158.90211025130679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1.4634110862801217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6.7999585127508838E-9</v>
      </c>
      <c r="AX94" s="23">
        <f t="shared" si="60"/>
        <v>1.4634110930800803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222.0000000000002</v>
      </c>
      <c r="BE94" s="14">
        <f>BD94*VLOOKUP('Données projet'!$B$11,Paramètres!$A$1:$I$89,3,0)*VLOOKUP('Données projet'!$B$11,Paramètres!$A$1:$I$89,5,0)</f>
        <v>180.08640000000017</v>
      </c>
      <c r="BF94" s="14">
        <f t="shared" si="91"/>
        <v>45.341408037837176</v>
      </c>
      <c r="BG94" s="22">
        <f t="shared" si="61"/>
        <v>392.62009899923333</v>
      </c>
      <c r="BH94" s="62">
        <f t="shared" si="62"/>
        <v>685.95343233256665</v>
      </c>
      <c r="BI94" s="62">
        <f ca="1">AVERAGE(OFFSET($BH$3,0,0,'Données projet'!$E$11+1,1))-AVERAGE(OFFSET($H$3,0,0,'Données projet'!$E$11+1,1))</f>
        <v>162.25294504297892</v>
      </c>
      <c r="BJ94" s="62">
        <f t="shared" si="92"/>
        <v>124.70607815083275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7.2279264413966499E-9</v>
      </c>
      <c r="BS94" s="24">
        <f t="shared" si="63"/>
        <v>7.2279264413966499E-9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222.00000000000014</v>
      </c>
      <c r="AJ95" s="14">
        <f>AI95*VLOOKUP('Données projet'!$B$10,Paramètres!$A$1:$I$89,3,0)*VLOOKUP('Données projet'!$B$10,Paramètres!$A$1:$I$89,5,0)</f>
        <v>145.45440000000008</v>
      </c>
      <c r="AK95" s="14">
        <f t="shared" si="89"/>
        <v>37.543738926424979</v>
      </c>
      <c r="AL95" s="22">
        <f t="shared" si="58"/>
        <v>318.72175863019027</v>
      </c>
      <c r="AM95" s="62">
        <f t="shared" si="59"/>
        <v>612.05509196352364</v>
      </c>
      <c r="AN95" s="62">
        <f ca="1">AVERAGE(OFFSET($AM$3,0,0,'Données projet'!$E$10+1,1))-AVERAGE(OFFSET($H$3,0,0,'Données projet'!$E$10+1,1))</f>
        <v>148.43331139293599</v>
      </c>
      <c r="AO95" s="62">
        <f t="shared" si="90"/>
        <v>158.90211025130679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1.4347144874707949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4.8082967761533402E-9</v>
      </c>
      <c r="AX95" s="23">
        <f t="shared" si="60"/>
        <v>1.4347144922790918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222.0000000000002</v>
      </c>
      <c r="BE95" s="14">
        <f>BD95*VLOOKUP('Données projet'!$B$11,Paramètres!$A$1:$I$89,3,0)*VLOOKUP('Données projet'!$B$11,Paramètres!$A$1:$I$89,5,0)</f>
        <v>180.08640000000017</v>
      </c>
      <c r="BF95" s="14">
        <f t="shared" si="91"/>
        <v>45.341408037837176</v>
      </c>
      <c r="BG95" s="22">
        <f t="shared" si="61"/>
        <v>392.62009899923333</v>
      </c>
      <c r="BH95" s="62">
        <f t="shared" si="62"/>
        <v>685.95343233256665</v>
      </c>
      <c r="BI95" s="62">
        <f ca="1">AVERAGE(OFFSET($BH$3,0,0,'Données projet'!$E$11+1,1))-AVERAGE(OFFSET($H$3,0,0,'Données projet'!$E$11+1,1))</f>
        <v>162.25294504297892</v>
      </c>
      <c r="BJ95" s="62">
        <f t="shared" si="92"/>
        <v>124.70607815083275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5.110915800629122E-9</v>
      </c>
      <c r="BS95" s="24">
        <f t="shared" si="63"/>
        <v>5.110915800629122E-9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222.00000000000014</v>
      </c>
      <c r="AJ96" s="14">
        <f>AI96*VLOOKUP('Données projet'!$B$10,Paramètres!$A$1:$I$89,3,0)*VLOOKUP('Données projet'!$B$10,Paramètres!$A$1:$I$89,5,0)</f>
        <v>145.45440000000008</v>
      </c>
      <c r="AK96" s="14">
        <f t="shared" si="89"/>
        <v>37.543738926424979</v>
      </c>
      <c r="AL96" s="22">
        <f t="shared" si="58"/>
        <v>318.72175863019027</v>
      </c>
      <c r="AM96" s="62">
        <f t="shared" si="59"/>
        <v>612.05509196352364</v>
      </c>
      <c r="AN96" s="62">
        <f ca="1">AVERAGE(OFFSET($AM$3,0,0,'Données projet'!$E$10+1,1))-AVERAGE(OFFSET($H$3,0,0,'Données projet'!$E$10+1,1))</f>
        <v>148.43331139293599</v>
      </c>
      <c r="AO96" s="62">
        <f t="shared" si="90"/>
        <v>158.90211025130679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1.4065806114609221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3.3999792563754419E-9</v>
      </c>
      <c r="AX96" s="23">
        <f t="shared" si="60"/>
        <v>1.4065806148609012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222.0000000000002</v>
      </c>
      <c r="BE96" s="14">
        <f>BD96*VLOOKUP('Données projet'!$B$11,Paramètres!$A$1:$I$89,3,0)*VLOOKUP('Données projet'!$B$11,Paramètres!$A$1:$I$89,5,0)</f>
        <v>180.08640000000017</v>
      </c>
      <c r="BF96" s="14">
        <f t="shared" si="91"/>
        <v>45.341408037837176</v>
      </c>
      <c r="BG96" s="22">
        <f t="shared" si="61"/>
        <v>392.62009899923333</v>
      </c>
      <c r="BH96" s="62">
        <f t="shared" si="62"/>
        <v>685.95343233256665</v>
      </c>
      <c r="BI96" s="62">
        <f ca="1">AVERAGE(OFFSET($BH$3,0,0,'Données projet'!$E$11+1,1))-AVERAGE(OFFSET($H$3,0,0,'Données projet'!$E$11+1,1))</f>
        <v>162.25294504297892</v>
      </c>
      <c r="BJ96" s="62">
        <f t="shared" si="92"/>
        <v>124.70607815083275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3.613963220698325E-9</v>
      </c>
      <c r="BS96" s="24">
        <f t="shared" si="63"/>
        <v>3.613963220698325E-9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222.00000000000014</v>
      </c>
      <c r="AJ97" s="14">
        <f>AI97*VLOOKUP('Données projet'!$B$10,Paramètres!$A$1:$I$89,3,0)*VLOOKUP('Données projet'!$B$10,Paramètres!$A$1:$I$89,5,0)</f>
        <v>145.45440000000008</v>
      </c>
      <c r="AK97" s="14">
        <f t="shared" si="89"/>
        <v>37.543738926424979</v>
      </c>
      <c r="AL97" s="22">
        <f t="shared" si="58"/>
        <v>318.72175863019027</v>
      </c>
      <c r="AM97" s="62">
        <f t="shared" si="59"/>
        <v>612.05509196352364</v>
      </c>
      <c r="AN97" s="62">
        <f ca="1">AVERAGE(OFFSET($AM$3,0,0,'Données projet'!$E$10+1,1))-AVERAGE(OFFSET($H$3,0,0,'Données projet'!$E$10+1,1))</f>
        <v>148.43331139293599</v>
      </c>
      <c r="AO97" s="62">
        <f t="shared" si="90"/>
        <v>158.90211025130679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1.3789984235996329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2.4041483880766701E-9</v>
      </c>
      <c r="AX97" s="23">
        <f t="shared" si="60"/>
        <v>1.3789984260037813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222.0000000000002</v>
      </c>
      <c r="BE97" s="14">
        <f>BD97*VLOOKUP('Données projet'!$B$11,Paramètres!$A$1:$I$89,3,0)*VLOOKUP('Données projet'!$B$11,Paramètres!$A$1:$I$89,5,0)</f>
        <v>180.08640000000017</v>
      </c>
      <c r="BF97" s="14">
        <f t="shared" si="91"/>
        <v>45.341408037837176</v>
      </c>
      <c r="BG97" s="22">
        <f t="shared" si="61"/>
        <v>392.62009899923333</v>
      </c>
      <c r="BH97" s="62">
        <f t="shared" si="62"/>
        <v>685.95343233256665</v>
      </c>
      <c r="BI97" s="62">
        <f ca="1">AVERAGE(OFFSET($BH$3,0,0,'Données projet'!$E$11+1,1))-AVERAGE(OFFSET($H$3,0,0,'Données projet'!$E$11+1,1))</f>
        <v>162.25294504297892</v>
      </c>
      <c r="BJ97" s="62">
        <f t="shared" si="92"/>
        <v>124.70607815083275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2.555457900314561E-9</v>
      </c>
      <c r="BS97" s="24">
        <f t="shared" si="63"/>
        <v>2.555457900314561E-9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222.00000000000014</v>
      </c>
      <c r="AJ98" s="14">
        <f>AI98*VLOOKUP('Données projet'!$B$10,Paramètres!$A$1:$I$89,3,0)*VLOOKUP('Données projet'!$B$10,Paramètres!$A$1:$I$89,5,0)</f>
        <v>145.45440000000008</v>
      </c>
      <c r="AK98" s="14">
        <f t="shared" si="89"/>
        <v>37.543738926424979</v>
      </c>
      <c r="AL98" s="22">
        <f t="shared" si="58"/>
        <v>318.72175863019027</v>
      </c>
      <c r="AM98" s="62">
        <f t="shared" si="59"/>
        <v>612.05509196352364</v>
      </c>
      <c r="AN98" s="62">
        <f ca="1">AVERAGE(OFFSET($AM$3,0,0,'Données projet'!$E$10+1,1))-AVERAGE(OFFSET($H$3,0,0,'Données projet'!$E$10+1,1))</f>
        <v>148.43331139293599</v>
      </c>
      <c r="AO98" s="62">
        <f t="shared" si="90"/>
        <v>158.90211025130679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1.3519571056188302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1.6999896281877209E-9</v>
      </c>
      <c r="AX98" s="23">
        <f t="shared" si="60"/>
        <v>1.3519571073188199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222.0000000000002</v>
      </c>
      <c r="BE98" s="14">
        <f>BD98*VLOOKUP('Données projet'!$B$11,Paramètres!$A$1:$I$89,3,0)*VLOOKUP('Données projet'!$B$11,Paramètres!$A$1:$I$89,5,0)</f>
        <v>180.08640000000017</v>
      </c>
      <c r="BF98" s="14">
        <f t="shared" si="91"/>
        <v>45.341408037837176</v>
      </c>
      <c r="BG98" s="22">
        <f t="shared" si="61"/>
        <v>392.62009899923333</v>
      </c>
      <c r="BH98" s="62">
        <f t="shared" si="62"/>
        <v>685.95343233256665</v>
      </c>
      <c r="BI98" s="62">
        <f ca="1">AVERAGE(OFFSET($BH$3,0,0,'Données projet'!$E$11+1,1))-AVERAGE(OFFSET($H$3,0,0,'Données projet'!$E$11+1,1))</f>
        <v>162.25294504297892</v>
      </c>
      <c r="BJ98" s="62">
        <f t="shared" si="92"/>
        <v>124.70607815083275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1.8069816103491625E-9</v>
      </c>
      <c r="BS98" s="24">
        <f t="shared" si="63"/>
        <v>1.8069816103491625E-9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222.00000000000014</v>
      </c>
      <c r="AJ99" s="14">
        <f>AI99*VLOOKUP('Données projet'!$B$10,Paramètres!$A$1:$I$89,3,0)*VLOOKUP('Données projet'!$B$10,Paramètres!$A$1:$I$89,5,0)</f>
        <v>145.45440000000008</v>
      </c>
      <c r="AK99" s="14">
        <f t="shared" si="89"/>
        <v>37.543738926424979</v>
      </c>
      <c r="AL99" s="22">
        <f t="shared" si="58"/>
        <v>318.72175863019027</v>
      </c>
      <c r="AM99" s="62">
        <f t="shared" si="59"/>
        <v>612.05509196352364</v>
      </c>
      <c r="AN99" s="62">
        <f ca="1">AVERAGE(OFFSET($AM$3,0,0,'Données projet'!$E$10+1,1))-AVERAGE(OFFSET($H$3,0,0,'Données projet'!$E$10+1,1))</f>
        <v>148.43331139293599</v>
      </c>
      <c r="AO99" s="62">
        <f t="shared" si="90"/>
        <v>158.90211025130679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1.3254460513900557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1.2020741940383351E-9</v>
      </c>
      <c r="AX99" s="23">
        <f t="shared" si="60"/>
        <v>1.3254460525921299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222.0000000000002</v>
      </c>
      <c r="BE99" s="14">
        <f>BD99*VLOOKUP('Données projet'!$B$11,Paramètres!$A$1:$I$89,3,0)*VLOOKUP('Données projet'!$B$11,Paramètres!$A$1:$I$89,5,0)</f>
        <v>180.08640000000017</v>
      </c>
      <c r="BF99" s="14">
        <f t="shared" si="91"/>
        <v>45.341408037837176</v>
      </c>
      <c r="BG99" s="22">
        <f t="shared" si="61"/>
        <v>392.62009899923333</v>
      </c>
      <c r="BH99" s="62">
        <f t="shared" si="62"/>
        <v>685.95343233256665</v>
      </c>
      <c r="BI99" s="62">
        <f ca="1">AVERAGE(OFFSET($BH$3,0,0,'Données projet'!$E$11+1,1))-AVERAGE(OFFSET($H$3,0,0,'Données projet'!$E$11+1,1))</f>
        <v>162.25294504297892</v>
      </c>
      <c r="BJ99" s="62">
        <f t="shared" si="92"/>
        <v>124.70607815083275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1.2777289501572805E-9</v>
      </c>
      <c r="BS99" s="24">
        <f t="shared" si="63"/>
        <v>1.2777289501572805E-9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222.00000000000014</v>
      </c>
      <c r="AJ100" s="14">
        <f>AI100*VLOOKUP('Données projet'!$B$10,Paramètres!$A$1:$I$89,3,0)*VLOOKUP('Données projet'!$B$10,Paramètres!$A$1:$I$89,5,0)</f>
        <v>145.45440000000008</v>
      </c>
      <c r="AK100" s="14">
        <f t="shared" si="89"/>
        <v>37.543738926424979</v>
      </c>
      <c r="AL100" s="22">
        <f t="shared" si="58"/>
        <v>318.72175863019027</v>
      </c>
      <c r="AM100" s="62">
        <f t="shared" si="59"/>
        <v>612.05509196352364</v>
      </c>
      <c r="AN100" s="62">
        <f ca="1">AVERAGE(OFFSET($AM$3,0,0,'Données projet'!$E$10+1,1))-AVERAGE(OFFSET($H$3,0,0,'Données projet'!$E$10+1,1))</f>
        <v>148.43331139293599</v>
      </c>
      <c r="AO100" s="62">
        <f t="shared" si="90"/>
        <v>158.90211025130679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1.299454862764561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8.4999481409386047E-10</v>
      </c>
      <c r="AX100" s="23">
        <f t="shared" si="60"/>
        <v>1.2994548636145558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222.0000000000002</v>
      </c>
      <c r="BE100" s="14">
        <f>BD100*VLOOKUP('Données projet'!$B$11,Paramètres!$A$1:$I$89,3,0)*VLOOKUP('Données projet'!$B$11,Paramètres!$A$1:$I$89,5,0)</f>
        <v>180.08640000000017</v>
      </c>
      <c r="BF100" s="14">
        <f t="shared" si="91"/>
        <v>45.341408037837176</v>
      </c>
      <c r="BG100" s="22">
        <f t="shared" si="61"/>
        <v>392.62009899923333</v>
      </c>
      <c r="BH100" s="62">
        <f t="shared" si="62"/>
        <v>685.95343233256665</v>
      </c>
      <c r="BI100" s="62">
        <f ca="1">AVERAGE(OFFSET($BH$3,0,0,'Données projet'!$E$11+1,1))-AVERAGE(OFFSET($H$3,0,0,'Données projet'!$E$11+1,1))</f>
        <v>162.25294504297892</v>
      </c>
      <c r="BJ100" s="62">
        <f t="shared" si="92"/>
        <v>124.70607815083275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9.0349080517458124E-10</v>
      </c>
      <c r="BS100" s="24">
        <f t="shared" si="63"/>
        <v>9.0349080517458124E-10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222.00000000000014</v>
      </c>
      <c r="AJ101" s="14">
        <f>AI101*VLOOKUP('Données projet'!$B$10,Paramètres!$A$1:$I$89,3,0)*VLOOKUP('Données projet'!$B$10,Paramètres!$A$1:$I$89,5,0)</f>
        <v>145.45440000000008</v>
      </c>
      <c r="AK101" s="14">
        <f t="shared" si="89"/>
        <v>37.543738926424979</v>
      </c>
      <c r="AL101" s="22">
        <f t="shared" si="58"/>
        <v>318.72175863019027</v>
      </c>
      <c r="AM101" s="62">
        <f t="shared" si="59"/>
        <v>612.05509196352364</v>
      </c>
      <c r="AN101" s="62">
        <f ca="1">AVERAGE(OFFSET($AM$3,0,0,'Données projet'!$E$10+1,1))-AVERAGE(OFFSET($H$3,0,0,'Données projet'!$E$10+1,1))</f>
        <v>148.43331139293599</v>
      </c>
      <c r="AO101" s="62">
        <f t="shared" si="90"/>
        <v>158.90211025130679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1.2739733454949527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6.0103709701916753E-10</v>
      </c>
      <c r="AX101" s="23">
        <f t="shared" si="60"/>
        <v>1.2739733460959897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222.0000000000002</v>
      </c>
      <c r="BE101" s="14">
        <f>BD101*VLOOKUP('Données projet'!$B$11,Paramètres!$A$1:$I$89,3,0)*VLOOKUP('Données projet'!$B$11,Paramètres!$A$1:$I$89,5,0)</f>
        <v>180.08640000000017</v>
      </c>
      <c r="BF101" s="14">
        <f t="shared" si="91"/>
        <v>45.341408037837176</v>
      </c>
      <c r="BG101" s="22">
        <f t="shared" si="61"/>
        <v>392.62009899923333</v>
      </c>
      <c r="BH101" s="62">
        <f t="shared" si="62"/>
        <v>685.95343233256665</v>
      </c>
      <c r="BI101" s="62">
        <f ca="1">AVERAGE(OFFSET($BH$3,0,0,'Données projet'!$E$11+1,1))-AVERAGE(OFFSET($H$3,0,0,'Données projet'!$E$11+1,1))</f>
        <v>162.25294504297892</v>
      </c>
      <c r="BJ101" s="62">
        <f t="shared" si="92"/>
        <v>124.70607815083275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6.3886447507864025E-10</v>
      </c>
      <c r="BS101" s="24">
        <f t="shared" si="63"/>
        <v>6.3886447507864025E-10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222.00000000000014</v>
      </c>
      <c r="AJ102" s="14">
        <f>AI102*VLOOKUP('Données projet'!$B$10,Paramètres!$A$1:$I$89,3,0)*VLOOKUP('Données projet'!$B$10,Paramètres!$A$1:$I$89,5,0)</f>
        <v>145.45440000000008</v>
      </c>
      <c r="AK102" s="14">
        <f t="shared" si="89"/>
        <v>37.543738926424979</v>
      </c>
      <c r="AL102" s="22">
        <f t="shared" si="58"/>
        <v>318.72175863019027</v>
      </c>
      <c r="AM102" s="62">
        <f t="shared" si="59"/>
        <v>612.05509196352364</v>
      </c>
      <c r="AN102" s="62">
        <f ca="1">AVERAGE(OFFSET($AM$3,0,0,'Données projet'!$E$10+1,1))-AVERAGE(OFFSET($H$3,0,0,'Données projet'!$E$10+1,1))</f>
        <v>148.43331139293599</v>
      </c>
      <c r="AO102" s="62">
        <f t="shared" si="90"/>
        <v>158.90211025130679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1.2489915052368104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4.2499740704693024E-10</v>
      </c>
      <c r="AX102" s="23">
        <f t="shared" si="60"/>
        <v>1.2489915056618077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222.0000000000002</v>
      </c>
      <c r="BE102" s="14">
        <f>BD102*VLOOKUP('Données projet'!$B$11,Paramètres!$A$1:$I$89,3,0)*VLOOKUP('Données projet'!$B$11,Paramètres!$A$1:$I$89,5,0)</f>
        <v>180.08640000000017</v>
      </c>
      <c r="BF102" s="14">
        <f t="shared" si="91"/>
        <v>45.341408037837176</v>
      </c>
      <c r="BG102" s="22">
        <f t="shared" si="61"/>
        <v>392.62009899923333</v>
      </c>
      <c r="BH102" s="62">
        <f t="shared" si="62"/>
        <v>685.95343233256665</v>
      </c>
      <c r="BI102" s="62">
        <f ca="1">AVERAGE(OFFSET($BH$3,0,0,'Données projet'!$E$11+1,1))-AVERAGE(OFFSET($H$3,0,0,'Données projet'!$E$11+1,1))</f>
        <v>162.25294504297892</v>
      </c>
      <c r="BJ102" s="62">
        <f t="shared" si="92"/>
        <v>124.70607815083275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4.5174540258729062E-10</v>
      </c>
      <c r="BS102" s="24">
        <f t="shared" si="63"/>
        <v>4.5174540258729062E-10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222.00000000000014</v>
      </c>
      <c r="AJ103" s="14">
        <f>AI103*VLOOKUP('Données projet'!$B$10,Paramètres!$A$1:$I$89,3,0)*VLOOKUP('Données projet'!$B$10,Paramètres!$A$1:$I$89,5,0)</f>
        <v>145.45440000000008</v>
      </c>
      <c r="AK103" s="14">
        <f t="shared" si="89"/>
        <v>37.543738926424979</v>
      </c>
      <c r="AL103" s="22">
        <f t="shared" si="58"/>
        <v>318.72175863019027</v>
      </c>
      <c r="AM103" s="62">
        <f t="shared" si="59"/>
        <v>612.05509196352364</v>
      </c>
      <c r="AN103" s="62">
        <f ca="1">AVERAGE(OFFSET($AM$3,0,0,'Données projet'!$E$10+1,1))-AVERAGE(OFFSET($H$3,0,0,'Données projet'!$E$10+1,1))</f>
        <v>148.43331139293599</v>
      </c>
      <c r="AO103" s="62">
        <f t="shared" si="90"/>
        <v>158.90211025130679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1.2244995436287123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3.0051854850958377E-10</v>
      </c>
      <c r="AX103" s="23">
        <f t="shared" si="60"/>
        <v>1.2244995439292308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222.0000000000002</v>
      </c>
      <c r="BE103" s="14">
        <f>BD103*VLOOKUP('Données projet'!$B$11,Paramètres!$A$1:$I$89,3,0)*VLOOKUP('Données projet'!$B$11,Paramètres!$A$1:$I$89,5,0)</f>
        <v>180.08640000000017</v>
      </c>
      <c r="BF103" s="14">
        <f t="shared" si="91"/>
        <v>45.341408037837176</v>
      </c>
      <c r="BG103" s="22">
        <f t="shared" si="61"/>
        <v>392.62009899923333</v>
      </c>
      <c r="BH103" s="62">
        <f t="shared" si="62"/>
        <v>685.95343233256665</v>
      </c>
      <c r="BI103" s="62">
        <f ca="1">AVERAGE(OFFSET($BH$3,0,0,'Données projet'!$E$11+1,1))-AVERAGE(OFFSET($H$3,0,0,'Données projet'!$E$11+1,1))</f>
        <v>162.25294504297892</v>
      </c>
      <c r="BJ103" s="62">
        <f t="shared" si="92"/>
        <v>124.70607815083275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3.1943223753932013E-10</v>
      </c>
      <c r="BS103" s="24">
        <f t="shared" si="63"/>
        <v>3.1943223753932013E-10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222.00000000000014</v>
      </c>
      <c r="AJ104" s="14">
        <f>AI104*VLOOKUP('Données projet'!$B$10,Paramètres!$A$1:$I$89,3,0)*VLOOKUP('Données projet'!$B$10,Paramètres!$A$1:$I$89,5,0)</f>
        <v>145.45440000000008</v>
      </c>
      <c r="AK104" s="14">
        <f t="shared" si="89"/>
        <v>37.543738926424979</v>
      </c>
      <c r="AL104" s="22">
        <f t="shared" si="58"/>
        <v>318.72175863019027</v>
      </c>
      <c r="AM104" s="62">
        <f t="shared" si="59"/>
        <v>612.05509196352364</v>
      </c>
      <c r="AN104" s="62">
        <f ca="1">AVERAGE(OFFSET($AM$3,0,0,'Données projet'!$E$10+1,1))-AVERAGE(OFFSET($H$3,0,0,'Données projet'!$E$10+1,1))</f>
        <v>148.43331139293599</v>
      </c>
      <c r="AO104" s="62">
        <f t="shared" si="90"/>
        <v>158.90211025130679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1.2004878544491275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2.1249870352346512E-10</v>
      </c>
      <c r="AX104" s="23">
        <f t="shared" si="60"/>
        <v>1.2004878546616262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222.0000000000002</v>
      </c>
      <c r="BE104" s="14">
        <f>BD104*VLOOKUP('Données projet'!$B$11,Paramètres!$A$1:$I$89,3,0)*VLOOKUP('Données projet'!$B$11,Paramètres!$A$1:$I$89,5,0)</f>
        <v>180.08640000000017</v>
      </c>
      <c r="BF104" s="14">
        <f t="shared" si="91"/>
        <v>45.341408037837176</v>
      </c>
      <c r="BG104" s="22">
        <f t="shared" si="61"/>
        <v>392.62009899923333</v>
      </c>
      <c r="BH104" s="62">
        <f t="shared" si="62"/>
        <v>685.95343233256665</v>
      </c>
      <c r="BI104" s="62">
        <f ca="1">AVERAGE(OFFSET($BH$3,0,0,'Données projet'!$E$11+1,1))-AVERAGE(OFFSET($H$3,0,0,'Données projet'!$E$11+1,1))</f>
        <v>162.25294504297892</v>
      </c>
      <c r="BJ104" s="62">
        <f t="shared" si="92"/>
        <v>124.70607815083275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2.2587270129364531E-10</v>
      </c>
      <c r="BS104" s="24">
        <f t="shared" si="63"/>
        <v>2.2587270129364531E-10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222.00000000000014</v>
      </c>
      <c r="AJ105" s="14">
        <f>AI105*VLOOKUP('Données projet'!$B$10,Paramètres!$A$1:$I$89,3,0)*VLOOKUP('Données projet'!$B$10,Paramètres!$A$1:$I$89,5,0)</f>
        <v>145.45440000000008</v>
      </c>
      <c r="AK105" s="14">
        <f t="shared" si="89"/>
        <v>37.543738926424979</v>
      </c>
      <c r="AL105" s="22">
        <f t="shared" si="58"/>
        <v>318.72175863019027</v>
      </c>
      <c r="AM105" s="62">
        <f t="shared" si="59"/>
        <v>612.05509196352364</v>
      </c>
      <c r="AN105" s="62">
        <f ca="1">AVERAGE(OFFSET($AM$3,0,0,'Données projet'!$E$10+1,1))-AVERAGE(OFFSET($H$3,0,0,'Données projet'!$E$10+1,1))</f>
        <v>148.43331139293599</v>
      </c>
      <c r="AO105" s="62">
        <f t="shared" si="90"/>
        <v>158.90211025130679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1.17694701984867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1.5025927425479188E-10</v>
      </c>
      <c r="AX105" s="23">
        <f t="shared" si="60"/>
        <v>1.1769470199989294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222.0000000000002</v>
      </c>
      <c r="BE105" s="14">
        <f>BD105*VLOOKUP('Données projet'!$B$11,Paramètres!$A$1:$I$89,3,0)*VLOOKUP('Données projet'!$B$11,Paramètres!$A$1:$I$89,5,0)</f>
        <v>180.08640000000017</v>
      </c>
      <c r="BF105" s="14">
        <f t="shared" si="91"/>
        <v>45.341408037837176</v>
      </c>
      <c r="BG105" s="22">
        <f t="shared" si="61"/>
        <v>392.62009899923333</v>
      </c>
      <c r="BH105" s="62">
        <f t="shared" si="62"/>
        <v>685.95343233256665</v>
      </c>
      <c r="BI105" s="62">
        <f ca="1">AVERAGE(OFFSET($BH$3,0,0,'Données projet'!$E$11+1,1))-AVERAGE(OFFSET($H$3,0,0,'Données projet'!$E$11+1,1))</f>
        <v>162.25294504297892</v>
      </c>
      <c r="BJ105" s="62">
        <f t="shared" si="92"/>
        <v>124.70607815083275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1.5971611876966006E-10</v>
      </c>
      <c r="BS105" s="24">
        <f t="shared" si="63"/>
        <v>1.5971611876966006E-10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222.00000000000014</v>
      </c>
      <c r="AJ106" s="14">
        <f>AI106*VLOOKUP('Données projet'!$B$10,Paramètres!$A$1:$I$89,3,0)*VLOOKUP('Données projet'!$B$10,Paramètres!$A$1:$I$89,5,0)</f>
        <v>145.45440000000008</v>
      </c>
      <c r="AK106" s="14">
        <f t="shared" si="89"/>
        <v>37.543738926424979</v>
      </c>
      <c r="AL106" s="22">
        <f t="shared" si="58"/>
        <v>318.72175863019027</v>
      </c>
      <c r="AM106" s="62">
        <f t="shared" si="59"/>
        <v>612.05509196352364</v>
      </c>
      <c r="AN106" s="62">
        <f ca="1">AVERAGE(OFFSET($AM$3,0,0,'Données projet'!$E$10+1,1))-AVERAGE(OFFSET($H$3,0,0,'Données projet'!$E$10+1,1))</f>
        <v>148.43331139293599</v>
      </c>
      <c r="AO106" s="62">
        <f t="shared" si="90"/>
        <v>158.90211025130679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1.1538678066562362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1.0624935176173256E-10</v>
      </c>
      <c r="AX106" s="23">
        <f t="shared" si="60"/>
        <v>1.1538678067624857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222.0000000000002</v>
      </c>
      <c r="BE106" s="14">
        <f>BD106*VLOOKUP('Données projet'!$B$11,Paramètres!$A$1:$I$89,3,0)*VLOOKUP('Données projet'!$B$11,Paramètres!$A$1:$I$89,5,0)</f>
        <v>180.08640000000017</v>
      </c>
      <c r="BF106" s="14">
        <f t="shared" si="91"/>
        <v>45.341408037837176</v>
      </c>
      <c r="BG106" s="22">
        <f t="shared" si="61"/>
        <v>392.62009899923333</v>
      </c>
      <c r="BH106" s="62">
        <f t="shared" si="62"/>
        <v>685.95343233256665</v>
      </c>
      <c r="BI106" s="62">
        <f ca="1">AVERAGE(OFFSET($BH$3,0,0,'Données projet'!$E$11+1,1))-AVERAGE(OFFSET($H$3,0,0,'Données projet'!$E$11+1,1))</f>
        <v>162.25294504297892</v>
      </c>
      <c r="BJ106" s="62">
        <f t="shared" si="92"/>
        <v>124.70607815083275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1.1293635064682266E-10</v>
      </c>
      <c r="BS106" s="24">
        <f t="shared" si="63"/>
        <v>1.1293635064682266E-10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222.00000000000014</v>
      </c>
      <c r="AJ107" s="14">
        <f>AI107*VLOOKUP('Données projet'!$B$10,Paramètres!$A$1:$I$89,3,0)*VLOOKUP('Données projet'!$B$10,Paramètres!$A$1:$I$89,5,0)</f>
        <v>145.45440000000008</v>
      </c>
      <c r="AK107" s="14">
        <f t="shared" si="89"/>
        <v>37.543738926424979</v>
      </c>
      <c r="AL107" s="22">
        <f t="shared" si="58"/>
        <v>318.72175863019027</v>
      </c>
      <c r="AM107" s="62">
        <f t="shared" si="59"/>
        <v>612.05509196352364</v>
      </c>
      <c r="AN107" s="62">
        <f ca="1">AVERAGE(OFFSET($AM$3,0,0,'Données projet'!$E$10+1,1))-AVERAGE(OFFSET($H$3,0,0,'Données projet'!$E$10+1,1))</f>
        <v>148.43331139293599</v>
      </c>
      <c r="AO107" s="62">
        <f t="shared" si="90"/>
        <v>158.90211025130679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1.131241162757576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7.5129637127395941E-11</v>
      </c>
      <c r="AX107" s="23">
        <f t="shared" si="60"/>
        <v>1.1312411628327057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222.0000000000002</v>
      </c>
      <c r="BE107" s="14">
        <f>BD107*VLOOKUP('Données projet'!$B$11,Paramètres!$A$1:$I$89,3,0)*VLOOKUP('Données projet'!$B$11,Paramètres!$A$1:$I$89,5,0)</f>
        <v>180.08640000000017</v>
      </c>
      <c r="BF107" s="14">
        <f t="shared" si="91"/>
        <v>45.341408037837176</v>
      </c>
      <c r="BG107" s="22">
        <f t="shared" si="61"/>
        <v>392.62009899923333</v>
      </c>
      <c r="BH107" s="62">
        <f t="shared" si="62"/>
        <v>685.95343233256665</v>
      </c>
      <c r="BI107" s="62">
        <f ca="1">AVERAGE(OFFSET($BH$3,0,0,'Données projet'!$E$11+1,1))-AVERAGE(OFFSET($H$3,0,0,'Données projet'!$E$11+1,1))</f>
        <v>162.25294504297892</v>
      </c>
      <c r="BJ107" s="62">
        <f t="shared" si="92"/>
        <v>124.70607815083275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7.9858059384830031E-11</v>
      </c>
      <c r="BS107" s="24">
        <f t="shared" si="63"/>
        <v>7.9858059384830031E-11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222.00000000000014</v>
      </c>
      <c r="AJ108" s="14">
        <f>AI108*VLOOKUP('Données projet'!$B$10,Paramètres!$A$1:$I$89,3,0)*VLOOKUP('Données projet'!$B$10,Paramètres!$A$1:$I$89,5,0)</f>
        <v>145.45440000000008</v>
      </c>
      <c r="AK108" s="14">
        <f t="shared" si="89"/>
        <v>37.543738926424979</v>
      </c>
      <c r="AL108" s="22">
        <f t="shared" si="58"/>
        <v>318.72175863019027</v>
      </c>
      <c r="AM108" s="62">
        <f t="shared" si="59"/>
        <v>612.05509196352364</v>
      </c>
      <c r="AN108" s="62">
        <f ca="1">AVERAGE(OFFSET($AM$3,0,0,'Données projet'!$E$10+1,1))-AVERAGE(OFFSET($H$3,0,0,'Données projet'!$E$10+1,1))</f>
        <v>148.43331139293599</v>
      </c>
      <c r="AO108" s="62">
        <f t="shared" si="90"/>
        <v>158.90211025130679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1.1090582135448785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5.3124675880866279E-11</v>
      </c>
      <c r="AX108" s="23">
        <f t="shared" si="60"/>
        <v>1.1090582135980032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222.0000000000002</v>
      </c>
      <c r="BE108" s="14">
        <f>BD108*VLOOKUP('Données projet'!$B$11,Paramètres!$A$1:$I$89,3,0)*VLOOKUP('Données projet'!$B$11,Paramètres!$A$1:$I$89,5,0)</f>
        <v>180.08640000000017</v>
      </c>
      <c r="BF108" s="14">
        <f t="shared" si="91"/>
        <v>45.341408037837176</v>
      </c>
      <c r="BG108" s="22">
        <f t="shared" si="61"/>
        <v>392.62009899923333</v>
      </c>
      <c r="BH108" s="62">
        <f t="shared" si="62"/>
        <v>685.95343233256665</v>
      </c>
      <c r="BI108" s="62">
        <f ca="1">AVERAGE(OFFSET($BH$3,0,0,'Données projet'!$E$11+1,1))-AVERAGE(OFFSET($H$3,0,0,'Données projet'!$E$11+1,1))</f>
        <v>162.25294504297892</v>
      </c>
      <c r="BJ108" s="62">
        <f t="shared" si="92"/>
        <v>124.70607815083275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5.6468175323411328E-11</v>
      </c>
      <c r="BS108" s="24">
        <f t="shared" si="63"/>
        <v>5.6468175323411328E-11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222.00000000000014</v>
      </c>
      <c r="AJ109" s="14">
        <f>AI109*VLOOKUP('Données projet'!$B$10,Paramètres!$A$1:$I$89,3,0)*VLOOKUP('Données projet'!$B$10,Paramètres!$A$1:$I$89,5,0)</f>
        <v>145.45440000000008</v>
      </c>
      <c r="AK109" s="14">
        <f t="shared" si="89"/>
        <v>37.543738926424979</v>
      </c>
      <c r="AL109" s="22">
        <f t="shared" si="58"/>
        <v>318.72175863019027</v>
      </c>
      <c r="AM109" s="62">
        <f t="shared" si="59"/>
        <v>612.05509196352364</v>
      </c>
      <c r="AN109" s="62">
        <f ca="1">AVERAGE(OFFSET($AM$3,0,0,'Données projet'!$E$10+1,1))-AVERAGE(OFFSET($H$3,0,0,'Données projet'!$E$10+1,1))</f>
        <v>148.43331139293599</v>
      </c>
      <c r="AO109" s="62">
        <f t="shared" si="90"/>
        <v>158.90211025130679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1.0873102584359791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3.7564818563697971E-11</v>
      </c>
      <c r="AX109" s="23">
        <f t="shared" si="60"/>
        <v>1.0873102584735439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222.0000000000002</v>
      </c>
      <c r="BE109" s="14">
        <f>BD109*VLOOKUP('Données projet'!$B$11,Paramètres!$A$1:$I$89,3,0)*VLOOKUP('Données projet'!$B$11,Paramètres!$A$1:$I$89,5,0)</f>
        <v>180.08640000000017</v>
      </c>
      <c r="BF109" s="14">
        <f t="shared" si="91"/>
        <v>45.341408037837176</v>
      </c>
      <c r="BG109" s="22">
        <f t="shared" si="61"/>
        <v>392.62009899923333</v>
      </c>
      <c r="BH109" s="62">
        <f t="shared" si="62"/>
        <v>685.95343233256665</v>
      </c>
      <c r="BI109" s="62">
        <f ca="1">AVERAGE(OFFSET($BH$3,0,0,'Données projet'!$E$11+1,1))-AVERAGE(OFFSET($H$3,0,0,'Données projet'!$E$11+1,1))</f>
        <v>162.25294504297892</v>
      </c>
      <c r="BJ109" s="62">
        <f t="shared" si="92"/>
        <v>124.70607815083275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3.9929029692415016E-11</v>
      </c>
      <c r="BS109" s="24">
        <f t="shared" si="63"/>
        <v>3.9929029692415016E-11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222.00000000000014</v>
      </c>
      <c r="AJ110" s="14">
        <f>AI110*VLOOKUP('Données projet'!$B$10,Paramètres!$A$1:$I$89,3,0)*VLOOKUP('Données projet'!$B$10,Paramètres!$A$1:$I$89,5,0)</f>
        <v>145.45440000000008</v>
      </c>
      <c r="AK110" s="14">
        <f t="shared" si="89"/>
        <v>37.543738926424979</v>
      </c>
      <c r="AL110" s="22">
        <f t="shared" si="58"/>
        <v>318.72175863019027</v>
      </c>
      <c r="AM110" s="62">
        <f t="shared" si="59"/>
        <v>612.05509196352364</v>
      </c>
      <c r="AN110" s="62">
        <f ca="1">AVERAGE(OFFSET($AM$3,0,0,'Données projet'!$E$10+1,1))-AVERAGE(OFFSET($H$3,0,0,'Données projet'!$E$10+1,1))</f>
        <v>148.43331139293599</v>
      </c>
      <c r="AO110" s="62">
        <f t="shared" si="90"/>
        <v>158.90211025130679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1.0659887674618223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2.656233794043314E-11</v>
      </c>
      <c r="AX110" s="23">
        <f t="shared" si="60"/>
        <v>1.0659887674883846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222.0000000000002</v>
      </c>
      <c r="BE110" s="14">
        <f>BD110*VLOOKUP('Données projet'!$B$11,Paramètres!$A$1:$I$89,3,0)*VLOOKUP('Données projet'!$B$11,Paramètres!$A$1:$I$89,5,0)</f>
        <v>180.08640000000017</v>
      </c>
      <c r="BF110" s="14">
        <f t="shared" si="91"/>
        <v>45.341408037837176</v>
      </c>
      <c r="BG110" s="22">
        <f t="shared" si="61"/>
        <v>392.62009899923333</v>
      </c>
      <c r="BH110" s="62">
        <f t="shared" si="62"/>
        <v>685.95343233256665</v>
      </c>
      <c r="BI110" s="62">
        <f ca="1">AVERAGE(OFFSET($BH$3,0,0,'Données projet'!$E$11+1,1))-AVERAGE(OFFSET($H$3,0,0,'Données projet'!$E$11+1,1))</f>
        <v>162.25294504297892</v>
      </c>
      <c r="BJ110" s="62">
        <f t="shared" si="92"/>
        <v>124.70607815083275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2.8234087661705664E-11</v>
      </c>
      <c r="BS110" s="24">
        <f t="shared" si="63"/>
        <v>2.8234087661705664E-11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222.00000000000014</v>
      </c>
      <c r="AJ111" s="14">
        <f>AI111*VLOOKUP('Données projet'!$B$10,Paramètres!$A$1:$I$89,3,0)*VLOOKUP('Données projet'!$B$10,Paramètres!$A$1:$I$89,5,0)</f>
        <v>145.45440000000008</v>
      </c>
      <c r="AK111" s="14">
        <f t="shared" si="89"/>
        <v>37.543738926424979</v>
      </c>
      <c r="AL111" s="22">
        <f t="shared" si="58"/>
        <v>318.72175863019027</v>
      </c>
      <c r="AM111" s="62">
        <f t="shared" si="59"/>
        <v>612.05509196352364</v>
      </c>
      <c r="AN111" s="62">
        <f ca="1">AVERAGE(OFFSET($AM$3,0,0,'Données projet'!$E$10+1,1))-AVERAGE(OFFSET($H$3,0,0,'Données projet'!$E$10+1,1))</f>
        <v>148.43331139293599</v>
      </c>
      <c r="AO111" s="62">
        <f t="shared" si="90"/>
        <v>158.90211025130679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1.0450853779208433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1.8782409281848985E-11</v>
      </c>
      <c r="AX111" s="23">
        <f t="shared" si="60"/>
        <v>1.0450853779396256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222.0000000000002</v>
      </c>
      <c r="BE111" s="14">
        <f>BD111*VLOOKUP('Données projet'!$B$11,Paramètres!$A$1:$I$89,3,0)*VLOOKUP('Données projet'!$B$11,Paramètres!$A$1:$I$89,5,0)</f>
        <v>180.08640000000017</v>
      </c>
      <c r="BF111" s="14">
        <f t="shared" si="91"/>
        <v>45.341408037837176</v>
      </c>
      <c r="BG111" s="22">
        <f t="shared" si="61"/>
        <v>392.62009899923333</v>
      </c>
      <c r="BH111" s="62">
        <f t="shared" si="62"/>
        <v>685.95343233256665</v>
      </c>
      <c r="BI111" s="62">
        <f ca="1">AVERAGE(OFFSET($BH$3,0,0,'Données projet'!$E$11+1,1))-AVERAGE(OFFSET($H$3,0,0,'Données projet'!$E$11+1,1))</f>
        <v>162.25294504297892</v>
      </c>
      <c r="BJ111" s="62">
        <f t="shared" si="92"/>
        <v>124.70607815083275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1.9964514846207508E-11</v>
      </c>
      <c r="BS111" s="24">
        <f t="shared" si="63"/>
        <v>1.9964514846207508E-11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222.00000000000014</v>
      </c>
      <c r="AJ112" s="14">
        <f>AI112*VLOOKUP('Données projet'!$B$10,Paramètres!$A$1:$I$89,3,0)*VLOOKUP('Données projet'!$B$10,Paramètres!$A$1:$I$89,5,0)</f>
        <v>145.45440000000008</v>
      </c>
      <c r="AK112" s="14">
        <f t="shared" si="89"/>
        <v>37.543738926424979</v>
      </c>
      <c r="AL112" s="22">
        <f t="shared" si="58"/>
        <v>318.72175863019027</v>
      </c>
      <c r="AM112" s="62">
        <f t="shared" si="59"/>
        <v>612.05509196352364</v>
      </c>
      <c r="AN112" s="62">
        <f ca="1">AVERAGE(OFFSET($AM$3,0,0,'Données projet'!$E$10+1,1))-AVERAGE(OFFSET($H$3,0,0,'Données projet'!$E$10+1,1))</f>
        <v>148.43331139293599</v>
      </c>
      <c r="AO112" s="62">
        <f t="shared" si="90"/>
        <v>158.90211025130679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1.0245918910989542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1.328116897021657E-11</v>
      </c>
      <c r="AX112" s="23">
        <f t="shared" si="60"/>
        <v>1.0245918911122354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222.0000000000002</v>
      </c>
      <c r="BE112" s="14">
        <f>BD112*VLOOKUP('Données projet'!$B$11,Paramètres!$A$1:$I$89,3,0)*VLOOKUP('Données projet'!$B$11,Paramètres!$A$1:$I$89,5,0)</f>
        <v>180.08640000000017</v>
      </c>
      <c r="BF112" s="14">
        <f t="shared" si="91"/>
        <v>45.341408037837176</v>
      </c>
      <c r="BG112" s="22">
        <f t="shared" si="61"/>
        <v>392.62009899923333</v>
      </c>
      <c r="BH112" s="62">
        <f t="shared" si="62"/>
        <v>685.95343233256665</v>
      </c>
      <c r="BI112" s="62">
        <f ca="1">AVERAGE(OFFSET($BH$3,0,0,'Données projet'!$E$11+1,1))-AVERAGE(OFFSET($H$3,0,0,'Données projet'!$E$11+1,1))</f>
        <v>162.25294504297892</v>
      </c>
      <c r="BJ112" s="62">
        <f t="shared" si="92"/>
        <v>124.70607815083275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1.4117043830852832E-11</v>
      </c>
      <c r="BS112" s="24">
        <f t="shared" si="63"/>
        <v>1.4117043830852832E-11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222.00000000000014</v>
      </c>
      <c r="AJ113" s="14">
        <f>AI113*VLOOKUP('Données projet'!$B$10,Paramètres!$A$1:$I$89,3,0)*VLOOKUP('Données projet'!$B$10,Paramètres!$A$1:$I$89,5,0)</f>
        <v>145.45440000000008</v>
      </c>
      <c r="AK113" s="14">
        <f t="shared" si="89"/>
        <v>37.543738926424979</v>
      </c>
      <c r="AL113" s="22">
        <f t="shared" si="58"/>
        <v>318.72175863019027</v>
      </c>
      <c r="AM113" s="62">
        <f t="shared" si="59"/>
        <v>612.05509196352364</v>
      </c>
      <c r="AN113" s="62">
        <f ca="1">AVERAGE(OFFSET($AM$3,0,0,'Données projet'!$E$10+1,1))-AVERAGE(OFFSET($H$3,0,0,'Données projet'!$E$10+1,1))</f>
        <v>148.43331139293599</v>
      </c>
      <c r="AO113" s="62">
        <f t="shared" si="90"/>
        <v>158.90211025130679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1.0045002690538496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9.3912046409244927E-12</v>
      </c>
      <c r="AX113" s="23">
        <f t="shared" si="60"/>
        <v>1.0045002690632407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222.0000000000002</v>
      </c>
      <c r="BE113" s="14">
        <f>BD113*VLOOKUP('Données projet'!$B$11,Paramètres!$A$1:$I$89,3,0)*VLOOKUP('Données projet'!$B$11,Paramètres!$A$1:$I$89,5,0)</f>
        <v>180.08640000000017</v>
      </c>
      <c r="BF113" s="14">
        <f t="shared" si="91"/>
        <v>45.341408037837176</v>
      </c>
      <c r="BG113" s="22">
        <f t="shared" si="61"/>
        <v>392.62009899923333</v>
      </c>
      <c r="BH113" s="62">
        <f t="shared" si="62"/>
        <v>685.95343233256665</v>
      </c>
      <c r="BI113" s="62">
        <f ca="1">AVERAGE(OFFSET($BH$3,0,0,'Données projet'!$E$11+1,1))-AVERAGE(OFFSET($H$3,0,0,'Données projet'!$E$11+1,1))</f>
        <v>162.25294504297892</v>
      </c>
      <c r="BJ113" s="62">
        <f t="shared" si="92"/>
        <v>124.70607815083275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9.9822574231037539E-12</v>
      </c>
      <c r="BS113" s="24">
        <f t="shared" si="63"/>
        <v>9.9822574231037539E-12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222.00000000000014</v>
      </c>
      <c r="AJ114" s="14">
        <f>AI114*VLOOKUP('Données projet'!$B$10,Paramètres!$A$1:$I$89,3,0)*VLOOKUP('Données projet'!$B$10,Paramètres!$A$1:$I$89,5,0)</f>
        <v>145.45440000000008</v>
      </c>
      <c r="AK114" s="14">
        <f t="shared" si="89"/>
        <v>37.543738926424979</v>
      </c>
      <c r="AL114" s="22">
        <f t="shared" si="58"/>
        <v>318.72175863019027</v>
      </c>
      <c r="AM114" s="62">
        <f t="shared" si="59"/>
        <v>612.05509196352364</v>
      </c>
      <c r="AN114" s="62">
        <f ca="1">AVERAGE(OFFSET($AM$3,0,0,'Données projet'!$E$10+1,1))-AVERAGE(OFFSET($H$3,0,0,'Données projet'!$E$10+1,1))</f>
        <v>148.43331139293599</v>
      </c>
      <c r="AO114" s="62">
        <f t="shared" si="90"/>
        <v>158.90211025130679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0.98480263146237013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6.6405844851082849E-12</v>
      </c>
      <c r="AX114" s="23">
        <f t="shared" si="60"/>
        <v>0.9848026314690107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222.0000000000002</v>
      </c>
      <c r="BE114" s="14">
        <f>BD114*VLOOKUP('Données projet'!$B$11,Paramètres!$A$1:$I$89,3,0)*VLOOKUP('Données projet'!$B$11,Paramètres!$A$1:$I$89,5,0)</f>
        <v>180.08640000000017</v>
      </c>
      <c r="BF114" s="14">
        <f t="shared" si="91"/>
        <v>45.341408037837176</v>
      </c>
      <c r="BG114" s="22">
        <f t="shared" si="61"/>
        <v>392.62009899923333</v>
      </c>
      <c r="BH114" s="62">
        <f t="shared" si="62"/>
        <v>685.95343233256665</v>
      </c>
      <c r="BI114" s="62">
        <f ca="1">AVERAGE(OFFSET($BH$3,0,0,'Données projet'!$E$11+1,1))-AVERAGE(OFFSET($H$3,0,0,'Données projet'!$E$11+1,1))</f>
        <v>162.25294504297892</v>
      </c>
      <c r="BJ114" s="62">
        <f t="shared" si="92"/>
        <v>124.70607815083275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7.058521915426416E-12</v>
      </c>
      <c r="BS114" s="24">
        <f t="shared" si="63"/>
        <v>7.058521915426416E-12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222.00000000000014</v>
      </c>
      <c r="AJ115" s="14">
        <f>AI115*VLOOKUP('Données projet'!$B$10,Paramètres!$A$1:$I$89,3,0)*VLOOKUP('Données projet'!$B$10,Paramètres!$A$1:$I$89,5,0)</f>
        <v>145.45440000000008</v>
      </c>
      <c r="AK115" s="14">
        <f t="shared" si="89"/>
        <v>37.543738926424979</v>
      </c>
      <c r="AL115" s="22">
        <f t="shared" si="58"/>
        <v>318.72175863019027</v>
      </c>
      <c r="AM115" s="62">
        <f t="shared" si="59"/>
        <v>612.05509196352364</v>
      </c>
      <c r="AN115" s="62">
        <f ca="1">AVERAGE(OFFSET($AM$3,0,0,'Données projet'!$E$10+1,1))-AVERAGE(OFFSET($H$3,0,0,'Données projet'!$E$10+1,1))</f>
        <v>148.43331139293599</v>
      </c>
      <c r="AO115" s="62">
        <f t="shared" si="90"/>
        <v>158.90211025130679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0.96549125252968693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4.6956023204622463E-12</v>
      </c>
      <c r="AX115" s="23">
        <f t="shared" si="60"/>
        <v>0.9654912525343825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222.0000000000002</v>
      </c>
      <c r="BE115" s="14">
        <f>BD115*VLOOKUP('Données projet'!$B$11,Paramètres!$A$1:$I$89,3,0)*VLOOKUP('Données projet'!$B$11,Paramètres!$A$1:$I$89,5,0)</f>
        <v>180.08640000000017</v>
      </c>
      <c r="BF115" s="14">
        <f t="shared" si="91"/>
        <v>45.341408037837176</v>
      </c>
      <c r="BG115" s="22">
        <f t="shared" si="61"/>
        <v>392.62009899923333</v>
      </c>
      <c r="BH115" s="62">
        <f t="shared" si="62"/>
        <v>685.95343233256665</v>
      </c>
      <c r="BI115" s="62">
        <f ca="1">AVERAGE(OFFSET($BH$3,0,0,'Données projet'!$E$11+1,1))-AVERAGE(OFFSET($H$3,0,0,'Données projet'!$E$11+1,1))</f>
        <v>162.25294504297892</v>
      </c>
      <c r="BJ115" s="62">
        <f t="shared" si="92"/>
        <v>124.70607815083275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4.991128711551877E-12</v>
      </c>
      <c r="BS115" s="24">
        <f t="shared" si="63"/>
        <v>4.991128711551877E-12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222.00000000000014</v>
      </c>
      <c r="AJ116" s="14">
        <f>AI116*VLOOKUP('Données projet'!$B$10,Paramètres!$A$1:$I$89,3,0)*VLOOKUP('Données projet'!$B$10,Paramètres!$A$1:$I$89,5,0)</f>
        <v>145.45440000000008</v>
      </c>
      <c r="AK116" s="14">
        <f t="shared" si="89"/>
        <v>37.543738926424979</v>
      </c>
      <c r="AL116" s="22">
        <f t="shared" si="58"/>
        <v>318.72175863019027</v>
      </c>
      <c r="AM116" s="62">
        <f t="shared" si="59"/>
        <v>612.05509196352364</v>
      </c>
      <c r="AN116" s="62">
        <f ca="1">AVERAGE(OFFSET($AM$3,0,0,'Données projet'!$E$10+1,1))-AVERAGE(OFFSET($H$3,0,0,'Données projet'!$E$10+1,1))</f>
        <v>148.43331139293599</v>
      </c>
      <c r="AO116" s="62">
        <f t="shared" si="90"/>
        <v>158.90211025130679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0.9465585579590956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3.3202922425541425E-12</v>
      </c>
      <c r="AX116" s="23">
        <f t="shared" si="60"/>
        <v>0.94655855796241595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222.0000000000002</v>
      </c>
      <c r="BE116" s="14">
        <f>BD116*VLOOKUP('Données projet'!$B$11,Paramètres!$A$1:$I$89,3,0)*VLOOKUP('Données projet'!$B$11,Paramètres!$A$1:$I$89,5,0)</f>
        <v>180.08640000000017</v>
      </c>
      <c r="BF116" s="14">
        <f t="shared" si="91"/>
        <v>45.341408037837176</v>
      </c>
      <c r="BG116" s="22">
        <f t="shared" si="61"/>
        <v>392.62009899923333</v>
      </c>
      <c r="BH116" s="62">
        <f t="shared" si="62"/>
        <v>685.95343233256665</v>
      </c>
      <c r="BI116" s="62">
        <f ca="1">AVERAGE(OFFSET($BH$3,0,0,'Données projet'!$E$11+1,1))-AVERAGE(OFFSET($H$3,0,0,'Données projet'!$E$11+1,1))</f>
        <v>162.25294504297892</v>
      </c>
      <c r="BJ116" s="62">
        <f t="shared" si="92"/>
        <v>124.70607815083275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3.529260957713208E-12</v>
      </c>
      <c r="BS116" s="24">
        <f t="shared" si="63"/>
        <v>3.529260957713208E-12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222.00000000000014</v>
      </c>
      <c r="AJ117" s="14">
        <f>AI117*VLOOKUP('Données projet'!$B$10,Paramètres!$A$1:$I$89,3,0)*VLOOKUP('Données projet'!$B$10,Paramètres!$A$1:$I$89,5,0)</f>
        <v>145.45440000000008</v>
      </c>
      <c r="AK117" s="14">
        <f t="shared" si="89"/>
        <v>37.543738926424979</v>
      </c>
      <c r="AL117" s="22">
        <f t="shared" si="58"/>
        <v>318.72175863019027</v>
      </c>
      <c r="AM117" s="62">
        <f t="shared" si="59"/>
        <v>612.05509196352364</v>
      </c>
      <c r="AN117" s="62">
        <f ca="1">AVERAGE(OFFSET($AM$3,0,0,'Données projet'!$E$10+1,1))-AVERAGE(OFFSET($H$3,0,0,'Données projet'!$E$10+1,1))</f>
        <v>148.43331139293599</v>
      </c>
      <c r="AO117" s="62">
        <f t="shared" si="90"/>
        <v>158.90211025130679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0.92799712198123019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2.3478011602311232E-12</v>
      </c>
      <c r="AX117" s="23">
        <f t="shared" si="60"/>
        <v>0.92799712198357798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222.0000000000002</v>
      </c>
      <c r="BE117" s="14">
        <f>BD117*VLOOKUP('Données projet'!$B$11,Paramètres!$A$1:$I$89,3,0)*VLOOKUP('Données projet'!$B$11,Paramètres!$A$1:$I$89,5,0)</f>
        <v>180.08640000000017</v>
      </c>
      <c r="BF117" s="14">
        <f t="shared" si="91"/>
        <v>45.341408037837176</v>
      </c>
      <c r="BG117" s="22">
        <f t="shared" si="61"/>
        <v>392.62009899923333</v>
      </c>
      <c r="BH117" s="62">
        <f t="shared" si="62"/>
        <v>685.95343233256665</v>
      </c>
      <c r="BI117" s="62">
        <f ca="1">AVERAGE(OFFSET($BH$3,0,0,'Données projet'!$E$11+1,1))-AVERAGE(OFFSET($H$3,0,0,'Données projet'!$E$11+1,1))</f>
        <v>162.25294504297892</v>
      </c>
      <c r="BJ117" s="62">
        <f t="shared" si="92"/>
        <v>124.70607815083275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2.4955643557759385E-12</v>
      </c>
      <c r="BS117" s="24">
        <f t="shared" si="63"/>
        <v>2.4955643557759385E-12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222.00000000000014</v>
      </c>
      <c r="AJ118" s="14">
        <f>AI118*VLOOKUP('Données projet'!$B$10,Paramètres!$A$1:$I$89,3,0)*VLOOKUP('Données projet'!$B$10,Paramètres!$A$1:$I$89,5,0)</f>
        <v>145.45440000000008</v>
      </c>
      <c r="AK118" s="14">
        <f t="shared" si="89"/>
        <v>37.543738926424979</v>
      </c>
      <c r="AL118" s="22">
        <f t="shared" si="58"/>
        <v>318.72175863019027</v>
      </c>
      <c r="AM118" s="62">
        <f t="shared" si="59"/>
        <v>612.05509196352364</v>
      </c>
      <c r="AN118" s="62">
        <f ca="1">AVERAGE(OFFSET($AM$3,0,0,'Données projet'!$E$10+1,1))-AVERAGE(OFFSET($H$3,0,0,'Données projet'!$E$10+1,1))</f>
        <v>148.43331139293599</v>
      </c>
      <c r="AO118" s="62">
        <f t="shared" si="90"/>
        <v>158.90211025130679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0.9097996644415326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1.6601461212770712E-12</v>
      </c>
      <c r="AX118" s="23">
        <f t="shared" si="60"/>
        <v>0.90979966444319271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222.0000000000002</v>
      </c>
      <c r="BE118" s="14">
        <f>BD118*VLOOKUP('Données projet'!$B$11,Paramètres!$A$1:$I$89,3,0)*VLOOKUP('Données projet'!$B$11,Paramètres!$A$1:$I$89,5,0)</f>
        <v>180.08640000000017</v>
      </c>
      <c r="BF118" s="14">
        <f t="shared" si="91"/>
        <v>45.341408037837176</v>
      </c>
      <c r="BG118" s="22">
        <f t="shared" si="61"/>
        <v>392.62009899923333</v>
      </c>
      <c r="BH118" s="62">
        <f t="shared" si="62"/>
        <v>685.95343233256665</v>
      </c>
      <c r="BI118" s="62">
        <f ca="1">AVERAGE(OFFSET($BH$3,0,0,'Données projet'!$E$11+1,1))-AVERAGE(OFFSET($H$3,0,0,'Données projet'!$E$11+1,1))</f>
        <v>162.25294504297892</v>
      </c>
      <c r="BJ118" s="62">
        <f t="shared" si="92"/>
        <v>124.70607815083275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1.764630478856604E-12</v>
      </c>
      <c r="BS118" s="24">
        <f t="shared" si="63"/>
        <v>1.764630478856604E-12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222.00000000000014</v>
      </c>
      <c r="AJ119" s="14">
        <f>AI119*VLOOKUP('Données projet'!$B$10,Paramètres!$A$1:$I$89,3,0)*VLOOKUP('Données projet'!$B$10,Paramètres!$A$1:$I$89,5,0)</f>
        <v>145.45440000000008</v>
      </c>
      <c r="AK119" s="14">
        <f t="shared" si="89"/>
        <v>37.543738926424979</v>
      </c>
      <c r="AL119" s="22">
        <f t="shared" si="58"/>
        <v>318.72175863019027</v>
      </c>
      <c r="AM119" s="62">
        <f t="shared" si="59"/>
        <v>612.05509196352364</v>
      </c>
      <c r="AN119" s="62">
        <f ca="1">AVERAGE(OFFSET($AM$3,0,0,'Données projet'!$E$10+1,1))-AVERAGE(OFFSET($H$3,0,0,'Données projet'!$E$10+1,1))</f>
        <v>148.43331139293599</v>
      </c>
      <c r="AO119" s="62">
        <f t="shared" si="90"/>
        <v>158.90211025130679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0.89195904794483538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1.1739005801155616E-12</v>
      </c>
      <c r="AX119" s="23">
        <f t="shared" si="60"/>
        <v>0.89195904794600933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222.0000000000002</v>
      </c>
      <c r="BE119" s="14">
        <f>BD119*VLOOKUP('Données projet'!$B$11,Paramètres!$A$1:$I$89,3,0)*VLOOKUP('Données projet'!$B$11,Paramètres!$A$1:$I$89,5,0)</f>
        <v>180.08640000000017</v>
      </c>
      <c r="BF119" s="14">
        <f t="shared" si="91"/>
        <v>45.341408037837176</v>
      </c>
      <c r="BG119" s="22">
        <f t="shared" si="61"/>
        <v>392.62009899923333</v>
      </c>
      <c r="BH119" s="62">
        <f t="shared" si="62"/>
        <v>685.95343233256665</v>
      </c>
      <c r="BI119" s="62">
        <f ca="1">AVERAGE(OFFSET($BH$3,0,0,'Données projet'!$E$11+1,1))-AVERAGE(OFFSET($H$3,0,0,'Données projet'!$E$11+1,1))</f>
        <v>162.25294504297892</v>
      </c>
      <c r="BJ119" s="62">
        <f t="shared" si="92"/>
        <v>124.70607815083275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1.2477821778879692E-12</v>
      </c>
      <c r="BS119" s="24">
        <f t="shared" si="63"/>
        <v>1.2477821778879692E-12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222.00000000000014</v>
      </c>
      <c r="AJ120" s="14">
        <f>AI120*VLOOKUP('Données projet'!$B$10,Paramètres!$A$1:$I$89,3,0)*VLOOKUP('Données projet'!$B$10,Paramètres!$A$1:$I$89,5,0)</f>
        <v>145.45440000000008</v>
      </c>
      <c r="AK120" s="14">
        <f t="shared" si="89"/>
        <v>37.543738926424979</v>
      </c>
      <c r="AL120" s="22">
        <f t="shared" si="58"/>
        <v>318.72175863019027</v>
      </c>
      <c r="AM120" s="62">
        <f t="shared" si="59"/>
        <v>612.05509196352364</v>
      </c>
      <c r="AN120" s="62">
        <f ca="1">AVERAGE(OFFSET($AM$3,0,0,'Données projet'!$E$10+1,1))-AVERAGE(OFFSET($H$3,0,0,'Données projet'!$E$10+1,1))</f>
        <v>148.43331139293599</v>
      </c>
      <c r="AO120" s="62">
        <f t="shared" si="90"/>
        <v>158.90211025130679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0.87446827505593683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8.3007306063853562E-13</v>
      </c>
      <c r="AX120" s="23">
        <f t="shared" si="60"/>
        <v>0.87446827505676694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222.0000000000002</v>
      </c>
      <c r="BE120" s="14">
        <f>BD120*VLOOKUP('Données projet'!$B$11,Paramètres!$A$1:$I$89,3,0)*VLOOKUP('Données projet'!$B$11,Paramètres!$A$1:$I$89,5,0)</f>
        <v>180.08640000000017</v>
      </c>
      <c r="BF120" s="14">
        <f t="shared" si="91"/>
        <v>45.341408037837176</v>
      </c>
      <c r="BG120" s="22">
        <f t="shared" si="61"/>
        <v>392.62009899923333</v>
      </c>
      <c r="BH120" s="62">
        <f t="shared" si="62"/>
        <v>685.95343233256665</v>
      </c>
      <c r="BI120" s="62">
        <f ca="1">AVERAGE(OFFSET($BH$3,0,0,'Données projet'!$E$11+1,1))-AVERAGE(OFFSET($H$3,0,0,'Données projet'!$E$11+1,1))</f>
        <v>162.25294504297892</v>
      </c>
      <c r="BJ120" s="62">
        <f t="shared" si="92"/>
        <v>124.70607815083275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8.82315239428302E-13</v>
      </c>
      <c r="BS120" s="24">
        <f t="shared" si="63"/>
        <v>8.82315239428302E-13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222.00000000000014</v>
      </c>
      <c r="AJ121" s="14">
        <f>AI121*VLOOKUP('Données projet'!$B$10,Paramètres!$A$1:$I$89,3,0)*VLOOKUP('Données projet'!$B$10,Paramètres!$A$1:$I$89,5,0)</f>
        <v>145.45440000000008</v>
      </c>
      <c r="AK121" s="14">
        <f t="shared" si="89"/>
        <v>37.543738926424979</v>
      </c>
      <c r="AL121" s="22">
        <f t="shared" si="58"/>
        <v>318.72175863019027</v>
      </c>
      <c r="AM121" s="62">
        <f t="shared" si="59"/>
        <v>612.05509196352364</v>
      </c>
      <c r="AN121" s="62">
        <f ca="1">AVERAGE(OFFSET($AM$3,0,0,'Données projet'!$E$10+1,1))-AVERAGE(OFFSET($H$3,0,0,'Données projet'!$E$10+1,1))</f>
        <v>148.43331139293599</v>
      </c>
      <c r="AO121" s="62">
        <f t="shared" si="90"/>
        <v>158.90211025130679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0.85732048555507145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5.8695029005778079E-13</v>
      </c>
      <c r="AX121" s="23">
        <f t="shared" si="60"/>
        <v>0.85732048555565843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222.0000000000002</v>
      </c>
      <c r="BE121" s="14">
        <f>BD121*VLOOKUP('Données projet'!$B$11,Paramètres!$A$1:$I$89,3,0)*VLOOKUP('Données projet'!$B$11,Paramètres!$A$1:$I$89,5,0)</f>
        <v>180.08640000000017</v>
      </c>
      <c r="BF121" s="14">
        <f t="shared" si="91"/>
        <v>45.341408037837176</v>
      </c>
      <c r="BG121" s="22">
        <f t="shared" si="61"/>
        <v>392.62009899923333</v>
      </c>
      <c r="BH121" s="62">
        <f t="shared" si="62"/>
        <v>685.95343233256665</v>
      </c>
      <c r="BI121" s="62">
        <f ca="1">AVERAGE(OFFSET($BH$3,0,0,'Données projet'!$E$11+1,1))-AVERAGE(OFFSET($H$3,0,0,'Données projet'!$E$11+1,1))</f>
        <v>162.25294504297892</v>
      </c>
      <c r="BJ121" s="62">
        <f t="shared" si="92"/>
        <v>124.70607815083275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6.2389108894398462E-13</v>
      </c>
      <c r="BS121" s="24">
        <f t="shared" si="63"/>
        <v>6.2389108894398462E-13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222.00000000000014</v>
      </c>
      <c r="AJ122" s="14">
        <f>AI122*VLOOKUP('Données projet'!$B$10,Paramètres!$A$1:$I$89,3,0)*VLOOKUP('Données projet'!$B$10,Paramètres!$A$1:$I$89,5,0)</f>
        <v>145.45440000000008</v>
      </c>
      <c r="AK122" s="14">
        <f t="shared" si="89"/>
        <v>37.543738926424979</v>
      </c>
      <c r="AL122" s="22">
        <f t="shared" si="58"/>
        <v>318.72175863019027</v>
      </c>
      <c r="AM122" s="62">
        <f t="shared" si="59"/>
        <v>612.05509196352364</v>
      </c>
      <c r="AN122" s="62">
        <f ca="1">AVERAGE(OFFSET($AM$3,0,0,'Données projet'!$E$10+1,1))-AVERAGE(OFFSET($H$3,0,0,'Données projet'!$E$10+1,1))</f>
        <v>148.43331139293599</v>
      </c>
      <c r="AO122" s="62">
        <f t="shared" si="90"/>
        <v>158.90211025130679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0.84050895374719925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4.1503653031926781E-13</v>
      </c>
      <c r="AX122" s="23">
        <f t="shared" si="60"/>
        <v>0.84050895374761425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222.0000000000002</v>
      </c>
      <c r="BE122" s="14">
        <f>BD122*VLOOKUP('Données projet'!$B$11,Paramètres!$A$1:$I$89,3,0)*VLOOKUP('Données projet'!$B$11,Paramètres!$A$1:$I$89,5,0)</f>
        <v>180.08640000000017</v>
      </c>
      <c r="BF122" s="14">
        <f t="shared" si="91"/>
        <v>45.341408037837176</v>
      </c>
      <c r="BG122" s="22">
        <f t="shared" si="61"/>
        <v>392.62009899923333</v>
      </c>
      <c r="BH122" s="62">
        <f t="shared" si="62"/>
        <v>685.95343233256665</v>
      </c>
      <c r="BI122" s="62">
        <f ca="1">AVERAGE(OFFSET($BH$3,0,0,'Données projet'!$E$11+1,1))-AVERAGE(OFFSET($H$3,0,0,'Données projet'!$E$11+1,1))</f>
        <v>162.25294504297892</v>
      </c>
      <c r="BJ122" s="62">
        <f t="shared" si="92"/>
        <v>124.70607815083275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4.41157619714151E-13</v>
      </c>
      <c r="BS122" s="24">
        <f t="shared" si="63"/>
        <v>4.41157619714151E-13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222.00000000000014</v>
      </c>
      <c r="AJ123" s="14">
        <f>AI123*VLOOKUP('Données projet'!$B$10,Paramètres!$A$1:$I$89,3,0)*VLOOKUP('Données projet'!$B$10,Paramètres!$A$1:$I$89,5,0)</f>
        <v>145.45440000000008</v>
      </c>
      <c r="AK123" s="14">
        <f t="shared" si="89"/>
        <v>37.543738926424979</v>
      </c>
      <c r="AL123" s="22">
        <f t="shared" si="58"/>
        <v>318.72175863019027</v>
      </c>
      <c r="AM123" s="62">
        <f t="shared" si="59"/>
        <v>612.05509196352364</v>
      </c>
      <c r="AN123" s="62">
        <f ca="1">AVERAGE(OFFSET($AM$3,0,0,'Données projet'!$E$10+1,1))-AVERAGE(OFFSET($H$3,0,0,'Données projet'!$E$10+1,1))</f>
        <v>148.43331139293599</v>
      </c>
      <c r="AO123" s="62">
        <f t="shared" si="90"/>
        <v>158.90211025130679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0.82402708582405748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2.934751450288904E-13</v>
      </c>
      <c r="AX123" s="23">
        <f t="shared" si="60"/>
        <v>0.82402708582435091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222.0000000000002</v>
      </c>
      <c r="BE123" s="14">
        <f>BD123*VLOOKUP('Données projet'!$B$11,Paramètres!$A$1:$I$89,3,0)*VLOOKUP('Données projet'!$B$11,Paramètres!$A$1:$I$89,5,0)</f>
        <v>180.08640000000017</v>
      </c>
      <c r="BF123" s="14">
        <f t="shared" si="91"/>
        <v>45.341408037837176</v>
      </c>
      <c r="BG123" s="22">
        <f t="shared" si="61"/>
        <v>392.62009899923333</v>
      </c>
      <c r="BH123" s="62">
        <f t="shared" si="62"/>
        <v>685.95343233256665</v>
      </c>
      <c r="BI123" s="62">
        <f ca="1">AVERAGE(OFFSET($BH$3,0,0,'Données projet'!$E$11+1,1))-AVERAGE(OFFSET($H$3,0,0,'Données projet'!$E$11+1,1))</f>
        <v>162.25294504297892</v>
      </c>
      <c r="BJ123" s="62">
        <f t="shared" si="92"/>
        <v>124.70607815083275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3.1194554447199231E-13</v>
      </c>
      <c r="BS123" s="24">
        <f t="shared" si="63"/>
        <v>3.1194554447199231E-13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222.00000000000014</v>
      </c>
      <c r="AJ124" s="14">
        <f>AI124*VLOOKUP('Données projet'!$B$10,Paramètres!$A$1:$I$89,3,0)*VLOOKUP('Données projet'!$B$10,Paramètres!$A$1:$I$89,5,0)</f>
        <v>145.45440000000008</v>
      </c>
      <c r="AK124" s="14">
        <f t="shared" si="89"/>
        <v>37.543738926424979</v>
      </c>
      <c r="AL124" s="22">
        <f t="shared" si="58"/>
        <v>318.72175863019027</v>
      </c>
      <c r="AM124" s="62">
        <f t="shared" si="59"/>
        <v>612.05509196352364</v>
      </c>
      <c r="AN124" s="62">
        <f ca="1">AVERAGE(OFFSET($AM$3,0,0,'Données projet'!$E$10+1,1))-AVERAGE(OFFSET($H$3,0,0,'Données projet'!$E$10+1,1))</f>
        <v>148.43331139293599</v>
      </c>
      <c r="AO124" s="62">
        <f t="shared" si="90"/>
        <v>158.90211025130679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0.80786841727794179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2.075182651596339E-13</v>
      </c>
      <c r="AX124" s="23">
        <f t="shared" si="60"/>
        <v>0.80786841727814929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222.0000000000002</v>
      </c>
      <c r="BE124" s="14">
        <f>BD124*VLOOKUP('Données projet'!$B$11,Paramètres!$A$1:$I$89,3,0)*VLOOKUP('Données projet'!$B$11,Paramètres!$A$1:$I$89,5,0)</f>
        <v>180.08640000000017</v>
      </c>
      <c r="BF124" s="14">
        <f t="shared" si="91"/>
        <v>45.341408037837176</v>
      </c>
      <c r="BG124" s="22">
        <f t="shared" si="61"/>
        <v>392.62009899923333</v>
      </c>
      <c r="BH124" s="62">
        <f t="shared" si="62"/>
        <v>685.95343233256665</v>
      </c>
      <c r="BI124" s="62">
        <f ca="1">AVERAGE(OFFSET($BH$3,0,0,'Données projet'!$E$11+1,1))-AVERAGE(OFFSET($H$3,0,0,'Données projet'!$E$11+1,1))</f>
        <v>162.25294504297892</v>
      </c>
      <c r="BJ124" s="62">
        <f t="shared" si="92"/>
        <v>124.70607815083275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2.205788098570755E-13</v>
      </c>
      <c r="BS124" s="24">
        <f t="shared" si="63"/>
        <v>2.205788098570755E-13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222.00000000000014</v>
      </c>
      <c r="AJ125" s="14">
        <f>AI125*VLOOKUP('Données projet'!$B$10,Paramètres!$A$1:$I$89,3,0)*VLOOKUP('Données projet'!$B$10,Paramètres!$A$1:$I$89,5,0)</f>
        <v>145.45440000000008</v>
      </c>
      <c r="AK125" s="14">
        <f t="shared" si="89"/>
        <v>37.543738926424979</v>
      </c>
      <c r="AL125" s="22">
        <f t="shared" si="58"/>
        <v>318.72175863019027</v>
      </c>
      <c r="AM125" s="62">
        <f t="shared" si="59"/>
        <v>612.05509196352364</v>
      </c>
      <c r="AN125" s="62">
        <f ca="1">AVERAGE(OFFSET($AM$3,0,0,'Données projet'!$E$10+1,1))-AVERAGE(OFFSET($H$3,0,0,'Données projet'!$E$10+1,1))</f>
        <v>148.43331139293599</v>
      </c>
      <c r="AO125" s="62">
        <f t="shared" si="90"/>
        <v>158.90211025130679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0.79202661036620081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1.467375725144452E-13</v>
      </c>
      <c r="AX125" s="23">
        <f t="shared" si="60"/>
        <v>0.79202661036634758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222.0000000000002</v>
      </c>
      <c r="BE125" s="14">
        <f>BD125*VLOOKUP('Données projet'!$B$11,Paramètres!$A$1:$I$89,3,0)*VLOOKUP('Données projet'!$B$11,Paramètres!$A$1:$I$89,5,0)</f>
        <v>180.08640000000017</v>
      </c>
      <c r="BF125" s="14">
        <f t="shared" si="91"/>
        <v>45.341408037837176</v>
      </c>
      <c r="BG125" s="22">
        <f t="shared" si="61"/>
        <v>392.62009899923333</v>
      </c>
      <c r="BH125" s="62">
        <f t="shared" si="62"/>
        <v>685.95343233256665</v>
      </c>
      <c r="BI125" s="62">
        <f ca="1">AVERAGE(OFFSET($BH$3,0,0,'Données projet'!$E$11+1,1))-AVERAGE(OFFSET($H$3,0,0,'Données projet'!$E$11+1,1))</f>
        <v>162.25294504297892</v>
      </c>
      <c r="BJ125" s="62">
        <f t="shared" si="92"/>
        <v>124.70607815083275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1.5597277223599616E-13</v>
      </c>
      <c r="BS125" s="24">
        <f t="shared" si="63"/>
        <v>1.5597277223599616E-13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222.00000000000014</v>
      </c>
      <c r="AJ126" s="14">
        <f>AI126*VLOOKUP('Données projet'!$B$10,Paramètres!$A$1:$I$89,3,0)*VLOOKUP('Données projet'!$B$10,Paramètres!$A$1:$I$89,5,0)</f>
        <v>145.45440000000008</v>
      </c>
      <c r="AK126" s="14">
        <f t="shared" si="89"/>
        <v>37.543738926424979</v>
      </c>
      <c r="AL126" s="22">
        <f t="shared" si="58"/>
        <v>318.72175863019027</v>
      </c>
      <c r="AM126" s="62">
        <f t="shared" si="59"/>
        <v>612.05509196352364</v>
      </c>
      <c r="AN126" s="62">
        <f ca="1">AVERAGE(OFFSET($AM$3,0,0,'Données projet'!$E$10+1,1))-AVERAGE(OFFSET($H$3,0,0,'Données projet'!$E$10+1,1))</f>
        <v>148.43331139293599</v>
      </c>
      <c r="AO126" s="62">
        <f t="shared" si="90"/>
        <v>158.90211025130679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0.77649545162545086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1.0375913257981695E-13</v>
      </c>
      <c r="AX126" s="23">
        <f t="shared" si="60"/>
        <v>0.77649545162555467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222.0000000000002</v>
      </c>
      <c r="BE126" s="14">
        <f>BD126*VLOOKUP('Données projet'!$B$11,Paramètres!$A$1:$I$89,3,0)*VLOOKUP('Données projet'!$B$11,Paramètres!$A$1:$I$89,5,0)</f>
        <v>180.08640000000017</v>
      </c>
      <c r="BF126" s="14">
        <f t="shared" si="91"/>
        <v>45.341408037837176</v>
      </c>
      <c r="BG126" s="22">
        <f t="shared" si="61"/>
        <v>392.62009899923333</v>
      </c>
      <c r="BH126" s="62">
        <f t="shared" si="62"/>
        <v>685.95343233256665</v>
      </c>
      <c r="BI126" s="62">
        <f ca="1">AVERAGE(OFFSET($BH$3,0,0,'Données projet'!$E$11+1,1))-AVERAGE(OFFSET($H$3,0,0,'Données projet'!$E$11+1,1))</f>
        <v>162.25294504297892</v>
      </c>
      <c r="BJ126" s="62">
        <f t="shared" si="92"/>
        <v>124.70607815083275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1.1028940492853775E-13</v>
      </c>
      <c r="BS126" s="24">
        <f t="shared" si="63"/>
        <v>1.1028940492853775E-13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222.00000000000014</v>
      </c>
      <c r="AJ127" s="14">
        <f>AI127*VLOOKUP('Données projet'!$B$10,Paramètres!$A$1:$I$89,3,0)*VLOOKUP('Données projet'!$B$10,Paramètres!$A$1:$I$89,5,0)</f>
        <v>145.45440000000008</v>
      </c>
      <c r="AK127" s="14">
        <f t="shared" si="89"/>
        <v>37.543738926424979</v>
      </c>
      <c r="AL127" s="22">
        <f t="shared" si="58"/>
        <v>318.72175863019027</v>
      </c>
      <c r="AM127" s="62">
        <f t="shared" si="59"/>
        <v>612.05509196352364</v>
      </c>
      <c r="AN127" s="62">
        <f ca="1">AVERAGE(OFFSET($AM$3,0,0,'Données projet'!$E$10+1,1))-AVERAGE(OFFSET($H$3,0,0,'Données projet'!$E$10+1,1))</f>
        <v>148.43331139293599</v>
      </c>
      <c r="AO127" s="62">
        <f t="shared" si="90"/>
        <v>158.90211025130679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0.76126884943453565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7.3368786257222599E-14</v>
      </c>
      <c r="AX127" s="23">
        <f t="shared" si="60"/>
        <v>0.76126884943460904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222.0000000000002</v>
      </c>
      <c r="BE127" s="14">
        <f>BD127*VLOOKUP('Données projet'!$B$11,Paramètres!$A$1:$I$89,3,0)*VLOOKUP('Données projet'!$B$11,Paramètres!$A$1:$I$89,5,0)</f>
        <v>180.08640000000017</v>
      </c>
      <c r="BF127" s="14">
        <f t="shared" si="91"/>
        <v>45.341408037837176</v>
      </c>
      <c r="BG127" s="22">
        <f t="shared" si="61"/>
        <v>392.62009899923333</v>
      </c>
      <c r="BH127" s="62">
        <f t="shared" si="62"/>
        <v>685.95343233256665</v>
      </c>
      <c r="BI127" s="62">
        <f ca="1">AVERAGE(OFFSET($BH$3,0,0,'Données projet'!$E$11+1,1))-AVERAGE(OFFSET($H$3,0,0,'Données projet'!$E$11+1,1))</f>
        <v>162.25294504297892</v>
      </c>
      <c r="BJ127" s="62">
        <f t="shared" si="92"/>
        <v>124.70607815083275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7.7986386117998078E-14</v>
      </c>
      <c r="BS127" s="24">
        <f t="shared" si="63"/>
        <v>7.7986386117998078E-14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222.00000000000014</v>
      </c>
      <c r="AJ128" s="14">
        <f>AI128*VLOOKUP('Données projet'!$B$10,Paramètres!$A$1:$I$89,3,0)*VLOOKUP('Données projet'!$B$10,Paramètres!$A$1:$I$89,5,0)</f>
        <v>145.45440000000008</v>
      </c>
      <c r="AK128" s="14">
        <f t="shared" si="89"/>
        <v>37.543738926424979</v>
      </c>
      <c r="AL128" s="22">
        <f t="shared" si="58"/>
        <v>318.72175863019027</v>
      </c>
      <c r="AM128" s="62">
        <f t="shared" si="59"/>
        <v>612.05509196352364</v>
      </c>
      <c r="AN128" s="62">
        <f ca="1">AVERAGE(OFFSET($AM$3,0,0,'Données projet'!$E$10+1,1))-AVERAGE(OFFSET($H$3,0,0,'Données projet'!$E$10+1,1))</f>
        <v>148.43331139293599</v>
      </c>
      <c r="AO128" s="62">
        <f t="shared" si="90"/>
        <v>158.90211025130679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0.74634083162527398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5.1879566289908476E-14</v>
      </c>
      <c r="AX128" s="23">
        <f t="shared" si="60"/>
        <v>0.74634083162532583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222.0000000000002</v>
      </c>
      <c r="BE128" s="14">
        <f>BD128*VLOOKUP('Données projet'!$B$11,Paramètres!$A$1:$I$89,3,0)*VLOOKUP('Données projet'!$B$11,Paramètres!$A$1:$I$89,5,0)</f>
        <v>180.08640000000017</v>
      </c>
      <c r="BF128" s="14">
        <f t="shared" si="91"/>
        <v>45.341408037837176</v>
      </c>
      <c r="BG128" s="22">
        <f t="shared" si="61"/>
        <v>392.62009899923333</v>
      </c>
      <c r="BH128" s="62">
        <f t="shared" si="62"/>
        <v>685.95343233256665</v>
      </c>
      <c r="BI128" s="62">
        <f ca="1">AVERAGE(OFFSET($BH$3,0,0,'Données projet'!$E$11+1,1))-AVERAGE(OFFSET($H$3,0,0,'Données projet'!$E$11+1,1))</f>
        <v>162.25294504297892</v>
      </c>
      <c r="BJ128" s="62">
        <f t="shared" si="92"/>
        <v>124.70607815083275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5.5144702464268875E-14</v>
      </c>
      <c r="BS128" s="24">
        <f t="shared" si="63"/>
        <v>5.5144702464268875E-14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222.00000000000014</v>
      </c>
      <c r="AJ129" s="14">
        <f>AI129*VLOOKUP('Données projet'!$B$10,Paramètres!$A$1:$I$89,3,0)*VLOOKUP('Données projet'!$B$10,Paramètres!$A$1:$I$89,5,0)</f>
        <v>145.45440000000008</v>
      </c>
      <c r="AK129" s="14">
        <f t="shared" si="89"/>
        <v>37.543738926424979</v>
      </c>
      <c r="AL129" s="22">
        <f t="shared" si="58"/>
        <v>318.72175863019027</v>
      </c>
      <c r="AM129" s="62">
        <f t="shared" si="59"/>
        <v>612.05509196352364</v>
      </c>
      <c r="AN129" s="62">
        <f ca="1">AVERAGE(OFFSET($AM$3,0,0,'Données projet'!$E$10+1,1))-AVERAGE(OFFSET($H$3,0,0,'Données projet'!$E$10+1,1))</f>
        <v>148.43331139293599</v>
      </c>
      <c r="AO129" s="62">
        <f t="shared" si="90"/>
        <v>158.90211025130679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0.73170554314006009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3.6684393128611299E-14</v>
      </c>
      <c r="AX129" s="23">
        <f t="shared" si="60"/>
        <v>0.73170554314009673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222.0000000000002</v>
      </c>
      <c r="BE129" s="14">
        <f>BD129*VLOOKUP('Données projet'!$B$11,Paramètres!$A$1:$I$89,3,0)*VLOOKUP('Données projet'!$B$11,Paramètres!$A$1:$I$89,5,0)</f>
        <v>180.08640000000017</v>
      </c>
      <c r="BF129" s="14">
        <f t="shared" si="91"/>
        <v>45.341408037837176</v>
      </c>
      <c r="BG129" s="22">
        <f t="shared" si="61"/>
        <v>392.62009899923333</v>
      </c>
      <c r="BH129" s="62">
        <f t="shared" si="62"/>
        <v>685.95343233256665</v>
      </c>
      <c r="BI129" s="62">
        <f ca="1">AVERAGE(OFFSET($BH$3,0,0,'Données projet'!$E$11+1,1))-AVERAGE(OFFSET($H$3,0,0,'Données projet'!$E$11+1,1))</f>
        <v>162.25294504297892</v>
      </c>
      <c r="BJ129" s="62">
        <f t="shared" si="92"/>
        <v>124.70607815083275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3.8993193058999039E-14</v>
      </c>
      <c r="BS129" s="24">
        <f t="shared" si="63"/>
        <v>3.8993193058999039E-14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222.00000000000014</v>
      </c>
      <c r="AJ130" s="14">
        <f>AI130*VLOOKUP('Données projet'!$B$10,Paramètres!$A$1:$I$89,3,0)*VLOOKUP('Données projet'!$B$10,Paramètres!$A$1:$I$89,5,0)</f>
        <v>145.45440000000008</v>
      </c>
      <c r="AK130" s="14">
        <f t="shared" si="89"/>
        <v>37.543738926424979</v>
      </c>
      <c r="AL130" s="22">
        <f t="shared" si="58"/>
        <v>318.72175863019027</v>
      </c>
      <c r="AM130" s="62">
        <f t="shared" si="59"/>
        <v>612.05509196352364</v>
      </c>
      <c r="AN130" s="62">
        <f ca="1">AVERAGE(OFFSET($AM$3,0,0,'Données projet'!$E$10+1,1))-AVERAGE(OFFSET($H$3,0,0,'Données projet'!$E$10+1,1))</f>
        <v>148.43331139293599</v>
      </c>
      <c r="AO130" s="62">
        <f t="shared" si="90"/>
        <v>158.90211025130679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0.71735724373539678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2.5939783144954238E-14</v>
      </c>
      <c r="AX130" s="23">
        <f t="shared" si="60"/>
        <v>0.71735724373542276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222.0000000000002</v>
      </c>
      <c r="BE130" s="14">
        <f>BD130*VLOOKUP('Données projet'!$B$11,Paramètres!$A$1:$I$89,3,0)*VLOOKUP('Données projet'!$B$11,Paramètres!$A$1:$I$89,5,0)</f>
        <v>180.08640000000017</v>
      </c>
      <c r="BF130" s="14">
        <f t="shared" si="91"/>
        <v>45.341408037837176</v>
      </c>
      <c r="BG130" s="22">
        <f t="shared" si="61"/>
        <v>392.62009899923333</v>
      </c>
      <c r="BH130" s="62">
        <f t="shared" si="62"/>
        <v>685.95343233256665</v>
      </c>
      <c r="BI130" s="62">
        <f ca="1">AVERAGE(OFFSET($BH$3,0,0,'Données projet'!$E$11+1,1))-AVERAGE(OFFSET($H$3,0,0,'Données projet'!$E$11+1,1))</f>
        <v>162.25294504297892</v>
      </c>
      <c r="BJ130" s="62">
        <f t="shared" si="92"/>
        <v>124.70607815083275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2.7572351232134437E-14</v>
      </c>
      <c r="BS130" s="24">
        <f t="shared" si="63"/>
        <v>2.7572351232134437E-14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222.00000000000014</v>
      </c>
      <c r="AJ131" s="14">
        <f>AI131*VLOOKUP('Données projet'!$B$10,Paramètres!$A$1:$I$89,3,0)*VLOOKUP('Données projet'!$B$10,Paramètres!$A$1:$I$89,5,0)</f>
        <v>145.45440000000008</v>
      </c>
      <c r="AK131" s="14">
        <f t="shared" si="89"/>
        <v>37.543738926424979</v>
      </c>
      <c r="AL131" s="22">
        <f t="shared" si="58"/>
        <v>318.72175863019027</v>
      </c>
      <c r="AM131" s="62">
        <f t="shared" si="59"/>
        <v>612.05509196352364</v>
      </c>
      <c r="AN131" s="62">
        <f ca="1">AVERAGE(OFFSET($AM$3,0,0,'Données projet'!$E$10+1,1))-AVERAGE(OFFSET($H$3,0,0,'Données projet'!$E$10+1,1))</f>
        <v>148.43331139293599</v>
      </c>
      <c r="AO131" s="62">
        <f t="shared" si="90"/>
        <v>158.90211025130679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0.70329030573046036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1.834219656430565E-14</v>
      </c>
      <c r="AX131" s="23">
        <f t="shared" si="60"/>
        <v>0.70329030573047868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222.0000000000002</v>
      </c>
      <c r="BE131" s="14">
        <f>BD131*VLOOKUP('Données projet'!$B$11,Paramètres!$A$1:$I$89,3,0)*VLOOKUP('Données projet'!$B$11,Paramètres!$A$1:$I$89,5,0)</f>
        <v>180.08640000000017</v>
      </c>
      <c r="BF131" s="14">
        <f t="shared" si="91"/>
        <v>45.341408037837176</v>
      </c>
      <c r="BG131" s="22">
        <f t="shared" si="61"/>
        <v>392.62009899923333</v>
      </c>
      <c r="BH131" s="62">
        <f t="shared" si="62"/>
        <v>685.95343233256665</v>
      </c>
      <c r="BI131" s="62">
        <f ca="1">AVERAGE(OFFSET($BH$3,0,0,'Données projet'!$E$11+1,1))-AVERAGE(OFFSET($H$3,0,0,'Données projet'!$E$11+1,1))</f>
        <v>162.25294504297892</v>
      </c>
      <c r="BJ131" s="62">
        <f t="shared" si="92"/>
        <v>124.70607815083275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1.9496596529499519E-14</v>
      </c>
      <c r="BS131" s="24">
        <f t="shared" si="63"/>
        <v>1.9496596529499519E-14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222.00000000000014</v>
      </c>
      <c r="AJ132" s="14">
        <f>AI132*VLOOKUP('Données projet'!$B$10,Paramètres!$A$1:$I$89,3,0)*VLOOKUP('Données projet'!$B$10,Paramètres!$A$1:$I$89,5,0)</f>
        <v>145.45440000000008</v>
      </c>
      <c r="AK132" s="14">
        <f t="shared" si="89"/>
        <v>37.543738926424979</v>
      </c>
      <c r="AL132" s="22">
        <f t="shared" ref="AL132:AL153" si="112">(AJ132+AK132)*0.475*44/12</f>
        <v>318.72175863019027</v>
      </c>
      <c r="AM132" s="62">
        <f t="shared" ref="AM132:AM195" si="113">AL132+(AD132+AE132)*44/12</f>
        <v>612.05509196352364</v>
      </c>
      <c r="AN132" s="62">
        <f ca="1">AVERAGE(OFFSET($AM$3,0,0,'Données projet'!$E$10+1,1))-AVERAGE(OFFSET($H$3,0,0,'Données projet'!$E$10+1,1))</f>
        <v>148.43331139293599</v>
      </c>
      <c r="AO132" s="62">
        <f t="shared" si="90"/>
        <v>158.90211025130679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0.68949921179981577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1.2969891572477119E-14</v>
      </c>
      <c r="AX132" s="23">
        <f t="shared" ref="AX132:AX153" si="114">SUM(AU132:AW132)</f>
        <v>0.68949921179982876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222.0000000000002</v>
      </c>
      <c r="BE132" s="14">
        <f>BD132*VLOOKUP('Données projet'!$B$11,Paramètres!$A$1:$I$89,3,0)*VLOOKUP('Données projet'!$B$11,Paramètres!$A$1:$I$89,5,0)</f>
        <v>180.08640000000017</v>
      </c>
      <c r="BF132" s="14">
        <f t="shared" si="91"/>
        <v>45.341408037837176</v>
      </c>
      <c r="BG132" s="22">
        <f t="shared" ref="BG132:BG153" si="115">(BE132+BF132)*0.475*44/12</f>
        <v>392.62009899923333</v>
      </c>
      <c r="BH132" s="62">
        <f t="shared" ref="BH132:BH195" si="116">BG132+(AY132+AZ132)*44/12</f>
        <v>685.95343233256665</v>
      </c>
      <c r="BI132" s="62">
        <f ca="1">AVERAGE(OFFSET($BH$3,0,0,'Données projet'!$E$11+1,1))-AVERAGE(OFFSET($H$3,0,0,'Données projet'!$E$11+1,1))</f>
        <v>162.25294504297892</v>
      </c>
      <c r="BJ132" s="62">
        <f t="shared" si="92"/>
        <v>124.70607815083275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1.3786175616067219E-14</v>
      </c>
      <c r="BS132" s="24">
        <f t="shared" ref="BS132:BS153" si="117">SUM(BP132:BR132)</f>
        <v>1.3786175616067219E-14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222.00000000000014</v>
      </c>
      <c r="AJ133" s="14">
        <f>AI133*VLOOKUP('Données projet'!$B$10,Paramètres!$A$1:$I$89,3,0)*VLOOKUP('Données projet'!$B$10,Paramètres!$A$1:$I$89,5,0)</f>
        <v>145.45440000000008</v>
      </c>
      <c r="AK133" s="14">
        <f t="shared" ref="AK133:AK153" si="143">EXP(-1.0587+0.8836*LN(AJ133)+0.284)</f>
        <v>37.543738926424979</v>
      </c>
      <c r="AL133" s="22">
        <f t="shared" si="112"/>
        <v>318.72175863019027</v>
      </c>
      <c r="AM133" s="62">
        <f t="shared" si="113"/>
        <v>612.05509196352364</v>
      </c>
      <c r="AN133" s="62">
        <f ca="1">AVERAGE(OFFSET($AM$3,0,0,'Données projet'!$E$10+1,1))-AVERAGE(OFFSET($H$3,0,0,'Données projet'!$E$10+1,1))</f>
        <v>148.43331139293599</v>
      </c>
      <c r="AO133" s="62">
        <f t="shared" ref="AO133:AO196" si="144">$AO$3</f>
        <v>158.90211025130679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0.67597855280941443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9.1710982821528249E-15</v>
      </c>
      <c r="AX133" s="23">
        <f t="shared" si="114"/>
        <v>0.67597855280942365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222.0000000000002</v>
      </c>
      <c r="BE133" s="14">
        <f>BD133*VLOOKUP('Données projet'!$B$11,Paramètres!$A$1:$I$89,3,0)*VLOOKUP('Données projet'!$B$11,Paramètres!$A$1:$I$89,5,0)</f>
        <v>180.08640000000017</v>
      </c>
      <c r="BF133" s="14">
        <f t="shared" ref="BF133:BF153" si="145">EXP(-1.0587+0.8836*LN(BE133)+0.284)</f>
        <v>45.341408037837176</v>
      </c>
      <c r="BG133" s="22">
        <f t="shared" si="115"/>
        <v>392.62009899923333</v>
      </c>
      <c r="BH133" s="62">
        <f t="shared" si="116"/>
        <v>685.95343233256665</v>
      </c>
      <c r="BI133" s="62">
        <f ca="1">AVERAGE(OFFSET($BH$3,0,0,'Données projet'!$E$11+1,1))-AVERAGE(OFFSET($H$3,0,0,'Données projet'!$E$11+1,1))</f>
        <v>162.25294504297892</v>
      </c>
      <c r="BJ133" s="62">
        <f t="shared" ref="BJ133:BJ196" si="146">$BJ$3</f>
        <v>124.70607815083275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9.7482982647497597E-15</v>
      </c>
      <c r="BS133" s="24">
        <f t="shared" si="117"/>
        <v>9.7482982647497597E-15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222.00000000000014</v>
      </c>
      <c r="AJ134" s="14">
        <f>AI134*VLOOKUP('Données projet'!$B$10,Paramètres!$A$1:$I$89,3,0)*VLOOKUP('Données projet'!$B$10,Paramètres!$A$1:$I$89,5,0)</f>
        <v>145.45440000000008</v>
      </c>
      <c r="AK134" s="14">
        <f t="shared" si="143"/>
        <v>37.543738926424979</v>
      </c>
      <c r="AL134" s="22">
        <f t="shared" si="112"/>
        <v>318.72175863019027</v>
      </c>
      <c r="AM134" s="62">
        <f t="shared" si="113"/>
        <v>612.05509196352364</v>
      </c>
      <c r="AN134" s="62">
        <f ca="1">AVERAGE(OFFSET($AM$3,0,0,'Données projet'!$E$10+1,1))-AVERAGE(OFFSET($H$3,0,0,'Données projet'!$E$10+1,1))</f>
        <v>148.43331139293599</v>
      </c>
      <c r="AO134" s="62">
        <f t="shared" si="144"/>
        <v>158.90211025130679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0.66272302569502717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6.4849457862385595E-15</v>
      </c>
      <c r="AX134" s="23">
        <f t="shared" si="114"/>
        <v>0.66272302569503361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222.0000000000002</v>
      </c>
      <c r="BE134" s="14">
        <f>BD134*VLOOKUP('Données projet'!$B$11,Paramètres!$A$1:$I$89,3,0)*VLOOKUP('Données projet'!$B$11,Paramètres!$A$1:$I$89,5,0)</f>
        <v>180.08640000000017</v>
      </c>
      <c r="BF134" s="14">
        <f t="shared" si="145"/>
        <v>45.341408037837176</v>
      </c>
      <c r="BG134" s="22">
        <f t="shared" si="115"/>
        <v>392.62009899923333</v>
      </c>
      <c r="BH134" s="62">
        <f t="shared" si="116"/>
        <v>685.95343233256665</v>
      </c>
      <c r="BI134" s="62">
        <f ca="1">AVERAGE(OFFSET($BH$3,0,0,'Données projet'!$E$11+1,1))-AVERAGE(OFFSET($H$3,0,0,'Données projet'!$E$11+1,1))</f>
        <v>162.25294504297892</v>
      </c>
      <c r="BJ134" s="62">
        <f t="shared" si="146"/>
        <v>124.70607815083275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6.8930878080336093E-15</v>
      </c>
      <c r="BS134" s="24">
        <f t="shared" si="117"/>
        <v>6.8930878080336093E-15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222.00000000000014</v>
      </c>
      <c r="AJ135" s="14">
        <f>AI135*VLOOKUP('Données projet'!$B$10,Paramètres!$A$1:$I$89,3,0)*VLOOKUP('Données projet'!$B$10,Paramètres!$A$1:$I$89,5,0)</f>
        <v>145.45440000000008</v>
      </c>
      <c r="AK135" s="14">
        <f t="shared" si="143"/>
        <v>37.543738926424979</v>
      </c>
      <c r="AL135" s="22">
        <f t="shared" si="112"/>
        <v>318.72175863019027</v>
      </c>
      <c r="AM135" s="62">
        <f t="shared" si="113"/>
        <v>612.05509196352364</v>
      </c>
      <c r="AN135" s="62">
        <f ca="1">AVERAGE(OFFSET($AM$3,0,0,'Données projet'!$E$10+1,1))-AVERAGE(OFFSET($H$3,0,0,'Données projet'!$E$10+1,1))</f>
        <v>148.43331139293599</v>
      </c>
      <c r="AO135" s="62">
        <f t="shared" si="144"/>
        <v>158.90211025130679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0.64972743138227984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4.5855491410764124E-15</v>
      </c>
      <c r="AX135" s="23">
        <f t="shared" si="114"/>
        <v>0.64972743138228439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222.0000000000002</v>
      </c>
      <c r="BE135" s="14">
        <f>BD135*VLOOKUP('Données projet'!$B$11,Paramètres!$A$1:$I$89,3,0)*VLOOKUP('Données projet'!$B$11,Paramètres!$A$1:$I$89,5,0)</f>
        <v>180.08640000000017</v>
      </c>
      <c r="BF135" s="14">
        <f t="shared" si="145"/>
        <v>45.341408037837176</v>
      </c>
      <c r="BG135" s="22">
        <f t="shared" si="115"/>
        <v>392.62009899923333</v>
      </c>
      <c r="BH135" s="62">
        <f t="shared" si="116"/>
        <v>685.95343233256665</v>
      </c>
      <c r="BI135" s="62">
        <f ca="1">AVERAGE(OFFSET($BH$3,0,0,'Données projet'!$E$11+1,1))-AVERAGE(OFFSET($H$3,0,0,'Données projet'!$E$11+1,1))</f>
        <v>162.25294504297892</v>
      </c>
      <c r="BJ135" s="62">
        <f t="shared" si="146"/>
        <v>124.70607815083275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4.8741491323748798E-15</v>
      </c>
      <c r="BS135" s="24">
        <f t="shared" si="117"/>
        <v>4.8741491323748798E-15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222.00000000000014</v>
      </c>
      <c r="AJ136" s="14">
        <f>AI136*VLOOKUP('Données projet'!$B$10,Paramètres!$A$1:$I$89,3,0)*VLOOKUP('Données projet'!$B$10,Paramètres!$A$1:$I$89,5,0)</f>
        <v>145.45440000000008</v>
      </c>
      <c r="AK136" s="14">
        <f t="shared" si="143"/>
        <v>37.543738926424979</v>
      </c>
      <c r="AL136" s="22">
        <f t="shared" si="112"/>
        <v>318.72175863019027</v>
      </c>
      <c r="AM136" s="62">
        <f t="shared" si="113"/>
        <v>612.05509196352364</v>
      </c>
      <c r="AN136" s="62">
        <f ca="1">AVERAGE(OFFSET($AM$3,0,0,'Données projet'!$E$10+1,1))-AVERAGE(OFFSET($H$3,0,0,'Données projet'!$E$10+1,1))</f>
        <v>148.43331139293599</v>
      </c>
      <c r="AO136" s="62">
        <f t="shared" si="144"/>
        <v>158.90211025130679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0.63698667274747567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3.2424728931192798E-15</v>
      </c>
      <c r="AX136" s="23">
        <f t="shared" si="114"/>
        <v>0.63698667274747889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222.0000000000002</v>
      </c>
      <c r="BE136" s="14">
        <f>BD136*VLOOKUP('Données projet'!$B$11,Paramètres!$A$1:$I$89,3,0)*VLOOKUP('Données projet'!$B$11,Paramètres!$A$1:$I$89,5,0)</f>
        <v>180.08640000000017</v>
      </c>
      <c r="BF136" s="14">
        <f t="shared" si="145"/>
        <v>45.341408037837176</v>
      </c>
      <c r="BG136" s="22">
        <f t="shared" si="115"/>
        <v>392.62009899923333</v>
      </c>
      <c r="BH136" s="62">
        <f t="shared" si="116"/>
        <v>685.95343233256665</v>
      </c>
      <c r="BI136" s="62">
        <f ca="1">AVERAGE(OFFSET($BH$3,0,0,'Données projet'!$E$11+1,1))-AVERAGE(OFFSET($H$3,0,0,'Données projet'!$E$11+1,1))</f>
        <v>162.25294504297892</v>
      </c>
      <c r="BJ136" s="62">
        <f t="shared" si="146"/>
        <v>124.70607815083275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3.4465439040168047E-15</v>
      </c>
      <c r="BS136" s="24">
        <f t="shared" si="117"/>
        <v>3.4465439040168047E-15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222.00000000000014</v>
      </c>
      <c r="AJ137" s="14">
        <f>AI137*VLOOKUP('Données projet'!$B$10,Paramètres!$A$1:$I$89,3,0)*VLOOKUP('Données projet'!$B$10,Paramètres!$A$1:$I$89,5,0)</f>
        <v>145.45440000000008</v>
      </c>
      <c r="AK137" s="14">
        <f t="shared" si="143"/>
        <v>37.543738926424979</v>
      </c>
      <c r="AL137" s="22">
        <f t="shared" si="112"/>
        <v>318.72175863019027</v>
      </c>
      <c r="AM137" s="62">
        <f t="shared" si="113"/>
        <v>612.05509196352364</v>
      </c>
      <c r="AN137" s="62">
        <f ca="1">AVERAGE(OFFSET($AM$3,0,0,'Données projet'!$E$10+1,1))-AVERAGE(OFFSET($H$3,0,0,'Données projet'!$E$10+1,1))</f>
        <v>148.43331139293599</v>
      </c>
      <c r="AO137" s="62">
        <f t="shared" si="144"/>
        <v>158.90211025130679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0.62449575261840451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2.2927745705382062E-15</v>
      </c>
      <c r="AX137" s="23">
        <f t="shared" si="114"/>
        <v>0.62449575261840684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222.0000000000002</v>
      </c>
      <c r="BE137" s="14">
        <f>BD137*VLOOKUP('Données projet'!$B$11,Paramètres!$A$1:$I$89,3,0)*VLOOKUP('Données projet'!$B$11,Paramètres!$A$1:$I$89,5,0)</f>
        <v>180.08640000000017</v>
      </c>
      <c r="BF137" s="14">
        <f t="shared" si="145"/>
        <v>45.341408037837176</v>
      </c>
      <c r="BG137" s="22">
        <f t="shared" si="115"/>
        <v>392.62009899923333</v>
      </c>
      <c r="BH137" s="62">
        <f t="shared" si="116"/>
        <v>685.95343233256665</v>
      </c>
      <c r="BI137" s="62">
        <f ca="1">AVERAGE(OFFSET($BH$3,0,0,'Données projet'!$E$11+1,1))-AVERAGE(OFFSET($H$3,0,0,'Données projet'!$E$11+1,1))</f>
        <v>162.25294504297892</v>
      </c>
      <c r="BJ137" s="62">
        <f t="shared" si="146"/>
        <v>124.70607815083275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2.4370745661874399E-15</v>
      </c>
      <c r="BS137" s="24">
        <f t="shared" si="117"/>
        <v>2.4370745661874399E-15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222.00000000000014</v>
      </c>
      <c r="AJ138" s="14">
        <f>AI138*VLOOKUP('Données projet'!$B$10,Paramètres!$A$1:$I$89,3,0)*VLOOKUP('Données projet'!$B$10,Paramètres!$A$1:$I$89,5,0)</f>
        <v>145.45440000000008</v>
      </c>
      <c r="AK138" s="14">
        <f t="shared" si="143"/>
        <v>37.543738926424979</v>
      </c>
      <c r="AL138" s="22">
        <f t="shared" si="112"/>
        <v>318.72175863019027</v>
      </c>
      <c r="AM138" s="62">
        <f t="shared" si="113"/>
        <v>612.05509196352364</v>
      </c>
      <c r="AN138" s="62">
        <f ca="1">AVERAGE(OFFSET($AM$3,0,0,'Données projet'!$E$10+1,1))-AVERAGE(OFFSET($H$3,0,0,'Données projet'!$E$10+1,1))</f>
        <v>148.43331139293599</v>
      </c>
      <c r="AO138" s="62">
        <f t="shared" si="144"/>
        <v>158.90211025130679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0.61224977181435547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1.6212364465596399E-15</v>
      </c>
      <c r="AX138" s="23">
        <f t="shared" si="114"/>
        <v>0.61224977181435714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222.0000000000002</v>
      </c>
      <c r="BE138" s="14">
        <f>BD138*VLOOKUP('Données projet'!$B$11,Paramètres!$A$1:$I$89,3,0)*VLOOKUP('Données projet'!$B$11,Paramètres!$A$1:$I$89,5,0)</f>
        <v>180.08640000000017</v>
      </c>
      <c r="BF138" s="14">
        <f t="shared" si="145"/>
        <v>45.341408037837176</v>
      </c>
      <c r="BG138" s="22">
        <f t="shared" si="115"/>
        <v>392.62009899923333</v>
      </c>
      <c r="BH138" s="62">
        <f t="shared" si="116"/>
        <v>685.95343233256665</v>
      </c>
      <c r="BI138" s="62">
        <f ca="1">AVERAGE(OFFSET($BH$3,0,0,'Données projet'!$E$11+1,1))-AVERAGE(OFFSET($H$3,0,0,'Données projet'!$E$11+1,1))</f>
        <v>162.25294504297892</v>
      </c>
      <c r="BJ138" s="62">
        <f t="shared" si="146"/>
        <v>124.70607815083275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1.7232719520084023E-15</v>
      </c>
      <c r="BS138" s="24">
        <f t="shared" si="117"/>
        <v>1.7232719520084023E-15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222.00000000000014</v>
      </c>
      <c r="AJ139" s="14">
        <f>AI139*VLOOKUP('Données projet'!$B$10,Paramètres!$A$1:$I$89,3,0)*VLOOKUP('Données projet'!$B$10,Paramètres!$A$1:$I$89,5,0)</f>
        <v>145.45440000000008</v>
      </c>
      <c r="AK139" s="14">
        <f t="shared" si="143"/>
        <v>37.543738926424979</v>
      </c>
      <c r="AL139" s="22">
        <f t="shared" si="112"/>
        <v>318.72175863019027</v>
      </c>
      <c r="AM139" s="62">
        <f t="shared" si="113"/>
        <v>612.05509196352364</v>
      </c>
      <c r="AN139" s="62">
        <f ca="1">AVERAGE(OFFSET($AM$3,0,0,'Données projet'!$E$10+1,1))-AVERAGE(OFFSET($H$3,0,0,'Données projet'!$E$10+1,1))</f>
        <v>148.43331139293599</v>
      </c>
      <c r="AO139" s="62">
        <f t="shared" si="144"/>
        <v>158.90211025130679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0.6002439272245631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1.1463872852691031E-15</v>
      </c>
      <c r="AX139" s="23">
        <f t="shared" si="114"/>
        <v>0.60024392722456421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222.0000000000002</v>
      </c>
      <c r="BE139" s="14">
        <f>BD139*VLOOKUP('Données projet'!$B$11,Paramètres!$A$1:$I$89,3,0)*VLOOKUP('Données projet'!$B$11,Paramètres!$A$1:$I$89,5,0)</f>
        <v>180.08640000000017</v>
      </c>
      <c r="BF139" s="14">
        <f t="shared" si="145"/>
        <v>45.341408037837176</v>
      </c>
      <c r="BG139" s="22">
        <f t="shared" si="115"/>
        <v>392.62009899923333</v>
      </c>
      <c r="BH139" s="62">
        <f t="shared" si="116"/>
        <v>685.95343233256665</v>
      </c>
      <c r="BI139" s="62">
        <f ca="1">AVERAGE(OFFSET($BH$3,0,0,'Données projet'!$E$11+1,1))-AVERAGE(OFFSET($H$3,0,0,'Données projet'!$E$11+1,1))</f>
        <v>162.25294504297892</v>
      </c>
      <c r="BJ139" s="62">
        <f t="shared" si="146"/>
        <v>124.70607815083275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1.21853728309372E-15</v>
      </c>
      <c r="BS139" s="24">
        <f t="shared" si="117"/>
        <v>1.21853728309372E-15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222.00000000000014</v>
      </c>
      <c r="AJ140" s="14">
        <f>AI140*VLOOKUP('Données projet'!$B$10,Paramètres!$A$1:$I$89,3,0)*VLOOKUP('Données projet'!$B$10,Paramètres!$A$1:$I$89,5,0)</f>
        <v>145.45440000000008</v>
      </c>
      <c r="AK140" s="14">
        <f t="shared" si="143"/>
        <v>37.543738926424979</v>
      </c>
      <c r="AL140" s="22">
        <f t="shared" si="112"/>
        <v>318.72175863019027</v>
      </c>
      <c r="AM140" s="62">
        <f t="shared" si="113"/>
        <v>612.05509196352364</v>
      </c>
      <c r="AN140" s="62">
        <f ca="1">AVERAGE(OFFSET($AM$3,0,0,'Données projet'!$E$10+1,1))-AVERAGE(OFFSET($H$3,0,0,'Données projet'!$E$10+1,1))</f>
        <v>148.43331139293599</v>
      </c>
      <c r="AO140" s="62">
        <f t="shared" si="144"/>
        <v>158.90211025130679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0.58847350992433445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8.1061822327981994E-16</v>
      </c>
      <c r="AX140" s="23">
        <f t="shared" si="114"/>
        <v>0.58847350992433523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222.0000000000002</v>
      </c>
      <c r="BE140" s="14">
        <f>BD140*VLOOKUP('Données projet'!$B$11,Paramètres!$A$1:$I$89,3,0)*VLOOKUP('Données projet'!$B$11,Paramètres!$A$1:$I$89,5,0)</f>
        <v>180.08640000000017</v>
      </c>
      <c r="BF140" s="14">
        <f t="shared" si="145"/>
        <v>45.341408037837176</v>
      </c>
      <c r="BG140" s="22">
        <f t="shared" si="115"/>
        <v>392.62009899923333</v>
      </c>
      <c r="BH140" s="62">
        <f t="shared" si="116"/>
        <v>685.95343233256665</v>
      </c>
      <c r="BI140" s="62">
        <f ca="1">AVERAGE(OFFSET($BH$3,0,0,'Données projet'!$E$11+1,1))-AVERAGE(OFFSET($H$3,0,0,'Données projet'!$E$11+1,1))</f>
        <v>162.25294504297892</v>
      </c>
      <c r="BJ140" s="62">
        <f t="shared" si="146"/>
        <v>124.70607815083275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8.6163597600420117E-16</v>
      </c>
      <c r="BS140" s="24">
        <f t="shared" si="117"/>
        <v>8.6163597600420117E-16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222.00000000000014</v>
      </c>
      <c r="AJ141" s="14">
        <f>AI141*VLOOKUP('Données projet'!$B$10,Paramètres!$A$1:$I$89,3,0)*VLOOKUP('Données projet'!$B$10,Paramètres!$A$1:$I$89,5,0)</f>
        <v>145.45440000000008</v>
      </c>
      <c r="AK141" s="14">
        <f t="shared" si="143"/>
        <v>37.543738926424979</v>
      </c>
      <c r="AL141" s="22">
        <f t="shared" si="112"/>
        <v>318.72175863019027</v>
      </c>
      <c r="AM141" s="62">
        <f t="shared" si="113"/>
        <v>612.05509196352364</v>
      </c>
      <c r="AN141" s="62">
        <f ca="1">AVERAGE(OFFSET($AM$3,0,0,'Données projet'!$E$10+1,1))-AVERAGE(OFFSET($H$3,0,0,'Données projet'!$E$10+1,1))</f>
        <v>148.43331139293599</v>
      </c>
      <c r="AO141" s="62">
        <f t="shared" si="144"/>
        <v>158.90211025130679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0.57693390332811756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5.7319364263455155E-16</v>
      </c>
      <c r="AX141" s="23">
        <f t="shared" si="114"/>
        <v>0.57693390332811811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222.0000000000002</v>
      </c>
      <c r="BE141" s="14">
        <f>BD141*VLOOKUP('Données projet'!$B$11,Paramètres!$A$1:$I$89,3,0)*VLOOKUP('Données projet'!$B$11,Paramètres!$A$1:$I$89,5,0)</f>
        <v>180.08640000000017</v>
      </c>
      <c r="BF141" s="14">
        <f t="shared" si="145"/>
        <v>45.341408037837176</v>
      </c>
      <c r="BG141" s="22">
        <f t="shared" si="115"/>
        <v>392.62009899923333</v>
      </c>
      <c r="BH141" s="62">
        <f t="shared" si="116"/>
        <v>685.95343233256665</v>
      </c>
      <c r="BI141" s="62">
        <f ca="1">AVERAGE(OFFSET($BH$3,0,0,'Données projet'!$E$11+1,1))-AVERAGE(OFFSET($H$3,0,0,'Données projet'!$E$11+1,1))</f>
        <v>162.25294504297892</v>
      </c>
      <c r="BJ141" s="62">
        <f t="shared" si="146"/>
        <v>124.70607815083275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6.0926864154685998E-16</v>
      </c>
      <c r="BS141" s="24">
        <f t="shared" si="117"/>
        <v>6.0926864154685998E-16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222.00000000000014</v>
      </c>
      <c r="AJ142" s="14">
        <f>AI142*VLOOKUP('Données projet'!$B$10,Paramètres!$A$1:$I$89,3,0)*VLOOKUP('Données projet'!$B$10,Paramètres!$A$1:$I$89,5,0)</f>
        <v>145.45440000000008</v>
      </c>
      <c r="AK142" s="14">
        <f t="shared" si="143"/>
        <v>37.543738926424979</v>
      </c>
      <c r="AL142" s="22">
        <f t="shared" si="112"/>
        <v>318.72175863019027</v>
      </c>
      <c r="AM142" s="62">
        <f t="shared" si="113"/>
        <v>612.05509196352364</v>
      </c>
      <c r="AN142" s="62">
        <f ca="1">AVERAGE(OFFSET($AM$3,0,0,'Données projet'!$E$10+1,1))-AVERAGE(OFFSET($H$3,0,0,'Données projet'!$E$10+1,1))</f>
        <v>148.43331139293599</v>
      </c>
      <c r="AO142" s="62">
        <f t="shared" si="144"/>
        <v>158.90211025130679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0.56562058137878746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4.0530911163990997E-16</v>
      </c>
      <c r="AX142" s="23">
        <f t="shared" si="114"/>
        <v>0.5656205813787879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222.0000000000002</v>
      </c>
      <c r="BE142" s="14">
        <f>BD142*VLOOKUP('Données projet'!$B$11,Paramètres!$A$1:$I$89,3,0)*VLOOKUP('Données projet'!$B$11,Paramètres!$A$1:$I$89,5,0)</f>
        <v>180.08640000000017</v>
      </c>
      <c r="BF142" s="14">
        <f t="shared" si="145"/>
        <v>45.341408037837176</v>
      </c>
      <c r="BG142" s="22">
        <f t="shared" si="115"/>
        <v>392.62009899923333</v>
      </c>
      <c r="BH142" s="62">
        <f t="shared" si="116"/>
        <v>685.95343233256665</v>
      </c>
      <c r="BI142" s="62">
        <f ca="1">AVERAGE(OFFSET($BH$3,0,0,'Données projet'!$E$11+1,1))-AVERAGE(OFFSET($H$3,0,0,'Données projet'!$E$11+1,1))</f>
        <v>162.25294504297892</v>
      </c>
      <c r="BJ142" s="62">
        <f t="shared" si="146"/>
        <v>124.70607815083275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4.3081798800210058E-16</v>
      </c>
      <c r="BS142" s="24">
        <f t="shared" si="117"/>
        <v>4.3081798800210058E-16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222.00000000000014</v>
      </c>
      <c r="AJ143" s="14">
        <f>AI143*VLOOKUP('Données projet'!$B$10,Paramètres!$A$1:$I$89,3,0)*VLOOKUP('Données projet'!$B$10,Paramètres!$A$1:$I$89,5,0)</f>
        <v>145.45440000000008</v>
      </c>
      <c r="AK143" s="14">
        <f t="shared" si="143"/>
        <v>37.543738926424979</v>
      </c>
      <c r="AL143" s="22">
        <f t="shared" si="112"/>
        <v>318.72175863019027</v>
      </c>
      <c r="AM143" s="62">
        <f t="shared" si="113"/>
        <v>612.05509196352364</v>
      </c>
      <c r="AN143" s="62">
        <f ca="1">AVERAGE(OFFSET($AM$3,0,0,'Données projet'!$E$10+1,1))-AVERAGE(OFFSET($H$3,0,0,'Données projet'!$E$10+1,1))</f>
        <v>148.43331139293599</v>
      </c>
      <c r="AO143" s="62">
        <f t="shared" si="144"/>
        <v>158.90211025130679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0.55452910677243872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2.8659682131727578E-16</v>
      </c>
      <c r="AX143" s="23">
        <f t="shared" si="114"/>
        <v>0.55452910677243905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222.0000000000002</v>
      </c>
      <c r="BE143" s="14">
        <f>BD143*VLOOKUP('Données projet'!$B$11,Paramètres!$A$1:$I$89,3,0)*VLOOKUP('Données projet'!$B$11,Paramètres!$A$1:$I$89,5,0)</f>
        <v>180.08640000000017</v>
      </c>
      <c r="BF143" s="14">
        <f t="shared" si="145"/>
        <v>45.341408037837176</v>
      </c>
      <c r="BG143" s="22">
        <f t="shared" si="115"/>
        <v>392.62009899923333</v>
      </c>
      <c r="BH143" s="62">
        <f t="shared" si="116"/>
        <v>685.95343233256665</v>
      </c>
      <c r="BI143" s="62">
        <f ca="1">AVERAGE(OFFSET($BH$3,0,0,'Données projet'!$E$11+1,1))-AVERAGE(OFFSET($H$3,0,0,'Données projet'!$E$11+1,1))</f>
        <v>162.25294504297892</v>
      </c>
      <c r="BJ143" s="62">
        <f t="shared" si="146"/>
        <v>124.70607815083275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3.0463432077342999E-16</v>
      </c>
      <c r="BS143" s="24">
        <f t="shared" si="117"/>
        <v>3.0463432077342999E-16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222.00000000000014</v>
      </c>
      <c r="AJ144" s="14">
        <f>AI144*VLOOKUP('Données projet'!$B$10,Paramètres!$A$1:$I$89,3,0)*VLOOKUP('Données projet'!$B$10,Paramètres!$A$1:$I$89,5,0)</f>
        <v>145.45440000000008</v>
      </c>
      <c r="AK144" s="14">
        <f t="shared" si="143"/>
        <v>37.543738926424979</v>
      </c>
      <c r="AL144" s="22">
        <f t="shared" si="112"/>
        <v>318.72175863019027</v>
      </c>
      <c r="AM144" s="62">
        <f t="shared" si="113"/>
        <v>612.05509196352364</v>
      </c>
      <c r="AN144" s="62">
        <f ca="1">AVERAGE(OFFSET($AM$3,0,0,'Données projet'!$E$10+1,1))-AVERAGE(OFFSET($H$3,0,0,'Données projet'!$E$10+1,1))</f>
        <v>148.43331139293599</v>
      </c>
      <c r="AO144" s="62">
        <f t="shared" si="144"/>
        <v>158.90211025130679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0.54365512921798897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2.0265455581995498E-16</v>
      </c>
      <c r="AX144" s="23">
        <f t="shared" si="114"/>
        <v>0.5436551292179892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222.0000000000002</v>
      </c>
      <c r="BE144" s="14">
        <f>BD144*VLOOKUP('Données projet'!$B$11,Paramètres!$A$1:$I$89,3,0)*VLOOKUP('Données projet'!$B$11,Paramètres!$A$1:$I$89,5,0)</f>
        <v>180.08640000000017</v>
      </c>
      <c r="BF144" s="14">
        <f t="shared" si="145"/>
        <v>45.341408037837176</v>
      </c>
      <c r="BG144" s="22">
        <f t="shared" si="115"/>
        <v>392.62009899923333</v>
      </c>
      <c r="BH144" s="62">
        <f t="shared" si="116"/>
        <v>685.95343233256665</v>
      </c>
      <c r="BI144" s="62">
        <f ca="1">AVERAGE(OFFSET($BH$3,0,0,'Données projet'!$E$11+1,1))-AVERAGE(OFFSET($H$3,0,0,'Données projet'!$E$11+1,1))</f>
        <v>162.25294504297892</v>
      </c>
      <c r="BJ144" s="62">
        <f t="shared" si="146"/>
        <v>124.70607815083275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2.1540899400105029E-16</v>
      </c>
      <c r="BS144" s="24">
        <f t="shared" si="117"/>
        <v>2.1540899400105029E-16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222.00000000000014</v>
      </c>
      <c r="AJ145" s="14">
        <f>AI145*VLOOKUP('Données projet'!$B$10,Paramètres!$A$1:$I$89,3,0)*VLOOKUP('Données projet'!$B$10,Paramètres!$A$1:$I$89,5,0)</f>
        <v>145.45440000000008</v>
      </c>
      <c r="AK145" s="14">
        <f t="shared" si="143"/>
        <v>37.543738926424979</v>
      </c>
      <c r="AL145" s="22">
        <f t="shared" si="112"/>
        <v>318.72175863019027</v>
      </c>
      <c r="AM145" s="62">
        <f t="shared" si="113"/>
        <v>612.05509196352364</v>
      </c>
      <c r="AN145" s="62">
        <f ca="1">AVERAGE(OFFSET($AM$3,0,0,'Données projet'!$E$10+1,1))-AVERAGE(OFFSET($H$3,0,0,'Données projet'!$E$10+1,1))</f>
        <v>148.43331139293599</v>
      </c>
      <c r="AO145" s="62">
        <f t="shared" si="144"/>
        <v>158.90211025130679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0.53299438373091057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1.4329841065863789E-16</v>
      </c>
      <c r="AX145" s="23">
        <f t="shared" si="114"/>
        <v>0.53299438373091068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222.0000000000002</v>
      </c>
      <c r="BE145" s="14">
        <f>BD145*VLOOKUP('Données projet'!$B$11,Paramètres!$A$1:$I$89,3,0)*VLOOKUP('Données projet'!$B$11,Paramètres!$A$1:$I$89,5,0)</f>
        <v>180.08640000000017</v>
      </c>
      <c r="BF145" s="14">
        <f t="shared" si="145"/>
        <v>45.341408037837176</v>
      </c>
      <c r="BG145" s="22">
        <f t="shared" si="115"/>
        <v>392.62009899923333</v>
      </c>
      <c r="BH145" s="62">
        <f t="shared" si="116"/>
        <v>685.95343233256665</v>
      </c>
      <c r="BI145" s="62">
        <f ca="1">AVERAGE(OFFSET($BH$3,0,0,'Données projet'!$E$11+1,1))-AVERAGE(OFFSET($H$3,0,0,'Données projet'!$E$11+1,1))</f>
        <v>162.25294504297892</v>
      </c>
      <c r="BJ145" s="62">
        <f t="shared" si="146"/>
        <v>124.70607815083275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1.52317160386715E-16</v>
      </c>
      <c r="BS145" s="24">
        <f t="shared" si="117"/>
        <v>1.52317160386715E-16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222.00000000000014</v>
      </c>
      <c r="AJ146" s="14">
        <f>AI146*VLOOKUP('Données projet'!$B$10,Paramètres!$A$1:$I$89,3,0)*VLOOKUP('Données projet'!$B$10,Paramètres!$A$1:$I$89,5,0)</f>
        <v>145.45440000000008</v>
      </c>
      <c r="AK146" s="14">
        <f t="shared" si="143"/>
        <v>37.543738926424979</v>
      </c>
      <c r="AL146" s="22">
        <f t="shared" si="112"/>
        <v>318.72175863019027</v>
      </c>
      <c r="AM146" s="62">
        <f t="shared" si="113"/>
        <v>612.05509196352364</v>
      </c>
      <c r="AN146" s="62">
        <f ca="1">AVERAGE(OFFSET($AM$3,0,0,'Données projet'!$E$10+1,1))-AVERAGE(OFFSET($H$3,0,0,'Données projet'!$E$10+1,1))</f>
        <v>148.43331139293599</v>
      </c>
      <c r="AO146" s="62">
        <f t="shared" si="144"/>
        <v>158.90211025130679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0.52254268896042111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1.0132727790997749E-16</v>
      </c>
      <c r="AX146" s="23">
        <f t="shared" si="114"/>
        <v>0.52254268896042122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222.0000000000002</v>
      </c>
      <c r="BE146" s="14">
        <f>BD146*VLOOKUP('Données projet'!$B$11,Paramètres!$A$1:$I$89,3,0)*VLOOKUP('Données projet'!$B$11,Paramètres!$A$1:$I$89,5,0)</f>
        <v>180.08640000000017</v>
      </c>
      <c r="BF146" s="14">
        <f t="shared" si="145"/>
        <v>45.341408037837176</v>
      </c>
      <c r="BG146" s="22">
        <f t="shared" si="115"/>
        <v>392.62009899923333</v>
      </c>
      <c r="BH146" s="62">
        <f t="shared" si="116"/>
        <v>685.95343233256665</v>
      </c>
      <c r="BI146" s="62">
        <f ca="1">AVERAGE(OFFSET($BH$3,0,0,'Données projet'!$E$11+1,1))-AVERAGE(OFFSET($H$3,0,0,'Données projet'!$E$11+1,1))</f>
        <v>162.25294504297892</v>
      </c>
      <c r="BJ146" s="62">
        <f t="shared" si="146"/>
        <v>124.70607815083275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1.0770449700052515E-16</v>
      </c>
      <c r="BS146" s="24">
        <f t="shared" si="117"/>
        <v>1.0770449700052515E-16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222.00000000000014</v>
      </c>
      <c r="AJ147" s="14">
        <f>AI147*VLOOKUP('Données projet'!$B$10,Paramètres!$A$1:$I$89,3,0)*VLOOKUP('Données projet'!$B$10,Paramètres!$A$1:$I$89,5,0)</f>
        <v>145.45440000000008</v>
      </c>
      <c r="AK147" s="14">
        <f t="shared" si="143"/>
        <v>37.543738926424979</v>
      </c>
      <c r="AL147" s="22">
        <f t="shared" si="112"/>
        <v>318.72175863019027</v>
      </c>
      <c r="AM147" s="62">
        <f t="shared" si="113"/>
        <v>612.05509196352364</v>
      </c>
      <c r="AN147" s="62">
        <f ca="1">AVERAGE(OFFSET($AM$3,0,0,'Données projet'!$E$10+1,1))-AVERAGE(OFFSET($H$3,0,0,'Données projet'!$E$10+1,1))</f>
        <v>148.43331139293599</v>
      </c>
      <c r="AO147" s="62">
        <f t="shared" si="144"/>
        <v>158.90211025130679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0.51229594554947655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7.1649205329318944E-17</v>
      </c>
      <c r="AX147" s="23">
        <f t="shared" si="114"/>
        <v>0.51229594554947666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222.0000000000002</v>
      </c>
      <c r="BE147" s="14">
        <f>BD147*VLOOKUP('Données projet'!$B$11,Paramètres!$A$1:$I$89,3,0)*VLOOKUP('Données projet'!$B$11,Paramètres!$A$1:$I$89,5,0)</f>
        <v>180.08640000000017</v>
      </c>
      <c r="BF147" s="14">
        <f t="shared" si="145"/>
        <v>45.341408037837176</v>
      </c>
      <c r="BG147" s="22">
        <f t="shared" si="115"/>
        <v>392.62009899923333</v>
      </c>
      <c r="BH147" s="62">
        <f t="shared" si="116"/>
        <v>685.95343233256665</v>
      </c>
      <c r="BI147" s="62">
        <f ca="1">AVERAGE(OFFSET($BH$3,0,0,'Données projet'!$E$11+1,1))-AVERAGE(OFFSET($H$3,0,0,'Données projet'!$E$11+1,1))</f>
        <v>162.25294504297892</v>
      </c>
      <c r="BJ147" s="62">
        <f t="shared" si="146"/>
        <v>124.70607815083275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7.6158580193357498E-17</v>
      </c>
      <c r="BS147" s="24">
        <f t="shared" si="117"/>
        <v>7.6158580193357498E-17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222.00000000000014</v>
      </c>
      <c r="AJ148" s="14">
        <f>AI148*VLOOKUP('Données projet'!$B$10,Paramètres!$A$1:$I$89,3,0)*VLOOKUP('Données projet'!$B$10,Paramètres!$A$1:$I$89,5,0)</f>
        <v>145.45440000000008</v>
      </c>
      <c r="AK148" s="14">
        <f t="shared" si="143"/>
        <v>37.543738926424979</v>
      </c>
      <c r="AL148" s="22">
        <f t="shared" si="112"/>
        <v>318.72175863019027</v>
      </c>
      <c r="AM148" s="62">
        <f t="shared" si="113"/>
        <v>612.05509196352364</v>
      </c>
      <c r="AN148" s="62">
        <f ca="1">AVERAGE(OFFSET($AM$3,0,0,'Données projet'!$E$10+1,1))-AVERAGE(OFFSET($H$3,0,0,'Données projet'!$E$10+1,1))</f>
        <v>148.43331139293599</v>
      </c>
      <c r="AO148" s="62">
        <f t="shared" si="144"/>
        <v>158.90211025130679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0.50225013452692424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5.0663638954988746E-17</v>
      </c>
      <c r="AX148" s="23">
        <f t="shared" si="114"/>
        <v>0.50225013452692424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222.0000000000002</v>
      </c>
      <c r="BE148" s="14">
        <f>BD148*VLOOKUP('Données projet'!$B$11,Paramètres!$A$1:$I$89,3,0)*VLOOKUP('Données projet'!$B$11,Paramètres!$A$1:$I$89,5,0)</f>
        <v>180.08640000000017</v>
      </c>
      <c r="BF148" s="14">
        <f t="shared" si="145"/>
        <v>45.341408037837176</v>
      </c>
      <c r="BG148" s="22">
        <f t="shared" si="115"/>
        <v>392.62009899923333</v>
      </c>
      <c r="BH148" s="62">
        <f t="shared" si="116"/>
        <v>685.95343233256665</v>
      </c>
      <c r="BI148" s="62">
        <f ca="1">AVERAGE(OFFSET($BH$3,0,0,'Données projet'!$E$11+1,1))-AVERAGE(OFFSET($H$3,0,0,'Données projet'!$E$11+1,1))</f>
        <v>162.25294504297892</v>
      </c>
      <c r="BJ148" s="62">
        <f t="shared" si="146"/>
        <v>124.70607815083275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5.3852248500262573E-17</v>
      </c>
      <c r="BS148" s="24">
        <f t="shared" si="117"/>
        <v>5.3852248500262573E-17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222.00000000000014</v>
      </c>
      <c r="AJ149" s="14">
        <f>AI149*VLOOKUP('Données projet'!$B$10,Paramètres!$A$1:$I$89,3,0)*VLOOKUP('Données projet'!$B$10,Paramètres!$A$1:$I$89,5,0)</f>
        <v>145.45440000000008</v>
      </c>
      <c r="AK149" s="14">
        <f t="shared" si="143"/>
        <v>37.543738926424979</v>
      </c>
      <c r="AL149" s="22">
        <f t="shared" si="112"/>
        <v>318.72175863019027</v>
      </c>
      <c r="AM149" s="62">
        <f t="shared" si="113"/>
        <v>612.05509196352364</v>
      </c>
      <c r="AN149" s="62">
        <f ca="1">AVERAGE(OFFSET($AM$3,0,0,'Données projet'!$E$10+1,1))-AVERAGE(OFFSET($H$3,0,0,'Données projet'!$E$10+1,1))</f>
        <v>148.43331139293599</v>
      </c>
      <c r="AO149" s="62">
        <f t="shared" si="144"/>
        <v>158.90211025130679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0.49240131573118451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3.5824602664659472E-17</v>
      </c>
      <c r="AX149" s="23">
        <f t="shared" si="114"/>
        <v>0.49240131573118456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222.0000000000002</v>
      </c>
      <c r="BE149" s="14">
        <f>BD149*VLOOKUP('Données projet'!$B$11,Paramètres!$A$1:$I$89,3,0)*VLOOKUP('Données projet'!$B$11,Paramètres!$A$1:$I$89,5,0)</f>
        <v>180.08640000000017</v>
      </c>
      <c r="BF149" s="14">
        <f t="shared" si="145"/>
        <v>45.341408037837176</v>
      </c>
      <c r="BG149" s="22">
        <f t="shared" si="115"/>
        <v>392.62009899923333</v>
      </c>
      <c r="BH149" s="62">
        <f t="shared" si="116"/>
        <v>685.95343233256665</v>
      </c>
      <c r="BI149" s="62">
        <f ca="1">AVERAGE(OFFSET($BH$3,0,0,'Données projet'!$E$11+1,1))-AVERAGE(OFFSET($H$3,0,0,'Données projet'!$E$11+1,1))</f>
        <v>162.25294504297892</v>
      </c>
      <c r="BJ149" s="62">
        <f t="shared" si="146"/>
        <v>124.70607815083275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3.8079290096678749E-17</v>
      </c>
      <c r="BS149" s="24">
        <f t="shared" si="117"/>
        <v>3.8079290096678749E-17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222.00000000000014</v>
      </c>
      <c r="AJ150" s="14">
        <f>AI150*VLOOKUP('Données projet'!$B$10,Paramètres!$A$1:$I$89,3,0)*VLOOKUP('Données projet'!$B$10,Paramètres!$A$1:$I$89,5,0)</f>
        <v>145.45440000000008</v>
      </c>
      <c r="AK150" s="14">
        <f t="shared" si="143"/>
        <v>37.543738926424979</v>
      </c>
      <c r="AL150" s="22">
        <f t="shared" si="112"/>
        <v>318.72175863019027</v>
      </c>
      <c r="AM150" s="62">
        <f t="shared" si="113"/>
        <v>612.05509196352364</v>
      </c>
      <c r="AN150" s="62">
        <f ca="1">AVERAGE(OFFSET($AM$3,0,0,'Données projet'!$E$10+1,1))-AVERAGE(OFFSET($H$3,0,0,'Données projet'!$E$10+1,1))</f>
        <v>148.43331139293599</v>
      </c>
      <c r="AO150" s="62">
        <f t="shared" si="144"/>
        <v>158.90211025130679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0.48274562626484296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2.5331819477494373E-17</v>
      </c>
      <c r="AX150" s="23">
        <f t="shared" si="114"/>
        <v>0.48274562626484296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222.0000000000002</v>
      </c>
      <c r="BE150" s="14">
        <f>BD150*VLOOKUP('Données projet'!$B$11,Paramètres!$A$1:$I$89,3,0)*VLOOKUP('Données projet'!$B$11,Paramètres!$A$1:$I$89,5,0)</f>
        <v>180.08640000000017</v>
      </c>
      <c r="BF150" s="14">
        <f t="shared" si="145"/>
        <v>45.341408037837176</v>
      </c>
      <c r="BG150" s="22">
        <f t="shared" si="115"/>
        <v>392.62009899923333</v>
      </c>
      <c r="BH150" s="62">
        <f t="shared" si="116"/>
        <v>685.95343233256665</v>
      </c>
      <c r="BI150" s="62">
        <f ca="1">AVERAGE(OFFSET($BH$3,0,0,'Données projet'!$E$11+1,1))-AVERAGE(OFFSET($H$3,0,0,'Données projet'!$E$11+1,1))</f>
        <v>162.25294504297892</v>
      </c>
      <c r="BJ150" s="62">
        <f t="shared" si="146"/>
        <v>124.70607815083275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2.6926124250131286E-17</v>
      </c>
      <c r="BS150" s="24">
        <f t="shared" si="117"/>
        <v>2.6926124250131286E-17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222.00000000000014</v>
      </c>
      <c r="AJ151" s="14">
        <f>AI151*VLOOKUP('Données projet'!$B$10,Paramètres!$A$1:$I$89,3,0)*VLOOKUP('Données projet'!$B$10,Paramètres!$A$1:$I$89,5,0)</f>
        <v>145.45440000000008</v>
      </c>
      <c r="AK151" s="14">
        <f t="shared" si="143"/>
        <v>37.543738926424979</v>
      </c>
      <c r="AL151" s="22">
        <f t="shared" si="112"/>
        <v>318.72175863019027</v>
      </c>
      <c r="AM151" s="62">
        <f t="shared" si="113"/>
        <v>612.05509196352364</v>
      </c>
      <c r="AN151" s="62">
        <f ca="1">AVERAGE(OFFSET($AM$3,0,0,'Données projet'!$E$10+1,1))-AVERAGE(OFFSET($H$3,0,0,'Données projet'!$E$10+1,1))</f>
        <v>148.43331139293599</v>
      </c>
      <c r="AO151" s="62">
        <f t="shared" si="144"/>
        <v>158.90211025130679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0.4732792789795473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1.7912301332329736E-17</v>
      </c>
      <c r="AX151" s="23">
        <f t="shared" si="114"/>
        <v>0.4732792789795473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222.0000000000002</v>
      </c>
      <c r="BE151" s="14">
        <f>BD151*VLOOKUP('Données projet'!$B$11,Paramètres!$A$1:$I$89,3,0)*VLOOKUP('Données projet'!$B$11,Paramètres!$A$1:$I$89,5,0)</f>
        <v>180.08640000000017</v>
      </c>
      <c r="BF151" s="14">
        <f t="shared" si="145"/>
        <v>45.341408037837176</v>
      </c>
      <c r="BG151" s="22">
        <f t="shared" si="115"/>
        <v>392.62009899923333</v>
      </c>
      <c r="BH151" s="62">
        <f t="shared" si="116"/>
        <v>685.95343233256665</v>
      </c>
      <c r="BI151" s="62">
        <f ca="1">AVERAGE(OFFSET($BH$3,0,0,'Données projet'!$E$11+1,1))-AVERAGE(OFFSET($H$3,0,0,'Données projet'!$E$11+1,1))</f>
        <v>162.25294504297892</v>
      </c>
      <c r="BJ151" s="62">
        <f t="shared" si="146"/>
        <v>124.70607815083275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1.9039645048339374E-17</v>
      </c>
      <c r="BS151" s="24">
        <f t="shared" si="117"/>
        <v>1.9039645048339374E-17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222.00000000000014</v>
      </c>
      <c r="AJ152" s="14">
        <f>AI152*VLOOKUP('Données projet'!$B$10,Paramètres!$A$1:$I$89,3,0)*VLOOKUP('Données projet'!$B$10,Paramètres!$A$1:$I$89,5,0)</f>
        <v>145.45440000000008</v>
      </c>
      <c r="AK152" s="14">
        <f t="shared" si="143"/>
        <v>37.543738926424979</v>
      </c>
      <c r="AL152" s="22">
        <f t="shared" si="112"/>
        <v>318.72175863019027</v>
      </c>
      <c r="AM152" s="62">
        <f t="shared" si="113"/>
        <v>612.05509196352364</v>
      </c>
      <c r="AN152" s="62">
        <f ca="1">AVERAGE(OFFSET($AM$3,0,0,'Données projet'!$E$10+1,1))-AVERAGE(OFFSET($H$3,0,0,'Données projet'!$E$10+1,1))</f>
        <v>148.43331139293599</v>
      </c>
      <c r="AO152" s="62">
        <f t="shared" si="144"/>
        <v>158.90211025130679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0.46399856099061459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1.2665909738747187E-17</v>
      </c>
      <c r="AX152" s="23">
        <f t="shared" si="114"/>
        <v>0.46399856099061459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222.0000000000002</v>
      </c>
      <c r="BE152" s="14">
        <f>BD152*VLOOKUP('Données projet'!$B$11,Paramètres!$A$1:$I$89,3,0)*VLOOKUP('Données projet'!$B$11,Paramètres!$A$1:$I$89,5,0)</f>
        <v>180.08640000000017</v>
      </c>
      <c r="BF152" s="14">
        <f t="shared" si="145"/>
        <v>45.341408037837176</v>
      </c>
      <c r="BG152" s="22">
        <f t="shared" si="115"/>
        <v>392.62009899923333</v>
      </c>
      <c r="BH152" s="62">
        <f t="shared" si="116"/>
        <v>685.95343233256665</v>
      </c>
      <c r="BI152" s="62">
        <f ca="1">AVERAGE(OFFSET($BH$3,0,0,'Données projet'!$E$11+1,1))-AVERAGE(OFFSET($H$3,0,0,'Données projet'!$E$11+1,1))</f>
        <v>162.25294504297892</v>
      </c>
      <c r="BJ152" s="62">
        <f t="shared" si="146"/>
        <v>124.70607815083275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1.3463062125065643E-17</v>
      </c>
      <c r="BS152" s="24">
        <f t="shared" si="117"/>
        <v>1.3463062125065643E-17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222.00000000000014</v>
      </c>
      <c r="AJ153" s="14">
        <f>AI153*VLOOKUP('Données projet'!$B$10,Paramètres!$A$1:$I$89,3,0)*VLOOKUP('Données projet'!$B$10,Paramètres!$A$1:$I$89,5,0)</f>
        <v>145.45440000000008</v>
      </c>
      <c r="AK153" s="14">
        <f t="shared" si="143"/>
        <v>37.543738926424979</v>
      </c>
      <c r="AL153" s="22">
        <f t="shared" si="112"/>
        <v>318.72175863019027</v>
      </c>
      <c r="AM153" s="62">
        <f t="shared" si="113"/>
        <v>612.05509196352364</v>
      </c>
      <c r="AN153" s="62">
        <f ca="1">AVERAGE(OFFSET($AM$3,0,0,'Données projet'!$E$10+1,1))-AVERAGE(OFFSET($H$3,0,0,'Données projet'!$E$10+1,1))</f>
        <v>148.43331139293599</v>
      </c>
      <c r="AO153" s="62">
        <f t="shared" si="144"/>
        <v>158.90211025130679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0.4548998322207658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8.956150666164868E-18</v>
      </c>
      <c r="AX153" s="23">
        <f t="shared" si="114"/>
        <v>0.4548998322207658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222.0000000000002</v>
      </c>
      <c r="BE153" s="14">
        <f>BD153*VLOOKUP('Données projet'!$B$11,Paramètres!$A$1:$I$89,3,0)*VLOOKUP('Données projet'!$B$11,Paramètres!$A$1:$I$89,5,0)</f>
        <v>180.08640000000017</v>
      </c>
      <c r="BF153" s="14">
        <f t="shared" si="145"/>
        <v>45.341408037837176</v>
      </c>
      <c r="BG153" s="22">
        <f t="shared" si="115"/>
        <v>392.62009899923333</v>
      </c>
      <c r="BH153" s="62">
        <f t="shared" si="116"/>
        <v>685.95343233256665</v>
      </c>
      <c r="BI153" s="62">
        <f ca="1">AVERAGE(OFFSET($BH$3,0,0,'Données projet'!$E$11+1,1))-AVERAGE(OFFSET($H$3,0,0,'Données projet'!$E$11+1,1))</f>
        <v>162.25294504297892</v>
      </c>
      <c r="BJ153" s="62">
        <f t="shared" si="146"/>
        <v>124.70607815083275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9.5198225241696872E-18</v>
      </c>
      <c r="BS153" s="24">
        <f t="shared" si="117"/>
        <v>9.5198225241696872E-18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222.00000000000014</v>
      </c>
      <c r="AJ154" s="14">
        <f>AI154*VLOOKUP('Données projet'!$B$10,Paramètres!$A$1:$I$89,3,0)*VLOOKUP('Données projet'!$B$10,Paramètres!$A$1:$I$89,5,0)</f>
        <v>145.45440000000008</v>
      </c>
      <c r="AK154" s="14">
        <f t="shared" ref="AK154:AK203" si="164">EXP(-1.0587+0.8836*LN(AJ154)+0.284)</f>
        <v>37.543738926424979</v>
      </c>
      <c r="AL154" s="22">
        <f t="shared" ref="AL154:AL203" si="165">(AJ154+AK154)*0.475*44/12</f>
        <v>318.72175863019027</v>
      </c>
      <c r="AM154" s="62">
        <f t="shared" si="113"/>
        <v>612.05509196352364</v>
      </c>
      <c r="AN154" s="62">
        <f ca="1">AVERAGE(OFFSET($AM$3,0,0,'Données projet'!$E$10+1,1))-AVERAGE(OFFSET($H$3,0,0,'Données projet'!$E$10+1,1))</f>
        <v>148.43331139293599</v>
      </c>
      <c r="AO154" s="62">
        <f t="shared" si="144"/>
        <v>158.90211025130679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0.44597952397241719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6.3329548693735933E-18</v>
      </c>
      <c r="AX154" s="23">
        <f t="shared" ref="AX154:AX203" si="166">SUM(AU154:AW154)</f>
        <v>0.44597952397241719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222.0000000000002</v>
      </c>
      <c r="BE154" s="14">
        <f>BD154*VLOOKUP('Données projet'!$B$11,Paramètres!$A$1:$I$89,3,0)*VLOOKUP('Données projet'!$B$11,Paramètres!$A$1:$I$89,5,0)</f>
        <v>180.08640000000017</v>
      </c>
      <c r="BF154" s="14">
        <f t="shared" ref="BF154:BF203" si="167">EXP(-1.0587+0.8836*LN(BE154)+0.284)</f>
        <v>45.341408037837176</v>
      </c>
      <c r="BG154" s="22">
        <f t="shared" ref="BG154:BG203" si="168">(BE154+BF154)*0.475*44/12</f>
        <v>392.62009899923333</v>
      </c>
      <c r="BH154" s="62">
        <f t="shared" si="116"/>
        <v>685.95343233256665</v>
      </c>
      <c r="BI154" s="62">
        <f ca="1">AVERAGE(OFFSET($BH$3,0,0,'Données projet'!$E$11+1,1))-AVERAGE(OFFSET($H$3,0,0,'Données projet'!$E$11+1,1))</f>
        <v>162.25294504297892</v>
      </c>
      <c r="BJ154" s="62">
        <f t="shared" si="146"/>
        <v>124.70607815083275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6.7315310625328216E-18</v>
      </c>
      <c r="BS154" s="24">
        <f t="shared" ref="BS154:BS203" si="169">SUM(BP154:BR154)</f>
        <v>6.7315310625328216E-18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222.00000000000014</v>
      </c>
      <c r="AJ155" s="14">
        <f>AI155*VLOOKUP('Données projet'!$B$10,Paramètres!$A$1:$I$89,3,0)*VLOOKUP('Données projet'!$B$10,Paramètres!$A$1:$I$89,5,0)</f>
        <v>145.45440000000008</v>
      </c>
      <c r="AK155" s="14">
        <f t="shared" si="164"/>
        <v>37.543738926424979</v>
      </c>
      <c r="AL155" s="22">
        <f t="shared" si="165"/>
        <v>318.72175863019027</v>
      </c>
      <c r="AM155" s="62">
        <f t="shared" si="113"/>
        <v>612.05509196352364</v>
      </c>
      <c r="AN155" s="62">
        <f ca="1">AVERAGE(OFFSET($AM$3,0,0,'Données projet'!$E$10+1,1))-AVERAGE(OFFSET($H$3,0,0,'Données projet'!$E$10+1,1))</f>
        <v>148.43331139293599</v>
      </c>
      <c r="AO155" s="62">
        <f t="shared" si="144"/>
        <v>158.90211025130679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0.43723413752796791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4.478075333082434E-18</v>
      </c>
      <c r="AX155" s="23">
        <f t="shared" si="166"/>
        <v>0.43723413752796791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222.0000000000002</v>
      </c>
      <c r="BE155" s="14">
        <f>BD155*VLOOKUP('Données projet'!$B$11,Paramètres!$A$1:$I$89,3,0)*VLOOKUP('Données projet'!$B$11,Paramètres!$A$1:$I$89,5,0)</f>
        <v>180.08640000000017</v>
      </c>
      <c r="BF155" s="14">
        <f t="shared" si="167"/>
        <v>45.341408037837176</v>
      </c>
      <c r="BG155" s="22">
        <f t="shared" si="168"/>
        <v>392.62009899923333</v>
      </c>
      <c r="BH155" s="62">
        <f t="shared" si="116"/>
        <v>685.95343233256665</v>
      </c>
      <c r="BI155" s="62">
        <f ca="1">AVERAGE(OFFSET($BH$3,0,0,'Données projet'!$E$11+1,1))-AVERAGE(OFFSET($H$3,0,0,'Données projet'!$E$11+1,1))</f>
        <v>162.25294504297892</v>
      </c>
      <c r="BJ155" s="62">
        <f t="shared" si="146"/>
        <v>124.70607815083275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4.7599112620848436E-18</v>
      </c>
      <c r="BS155" s="24">
        <f t="shared" si="169"/>
        <v>4.7599112620848436E-18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222.00000000000014</v>
      </c>
      <c r="AJ156" s="14">
        <f>AI156*VLOOKUP('Données projet'!$B$10,Paramètres!$A$1:$I$89,3,0)*VLOOKUP('Données projet'!$B$10,Paramètres!$A$1:$I$89,5,0)</f>
        <v>145.45440000000008</v>
      </c>
      <c r="AK156" s="14">
        <f t="shared" si="164"/>
        <v>37.543738926424979</v>
      </c>
      <c r="AL156" s="22">
        <f t="shared" si="165"/>
        <v>318.72175863019027</v>
      </c>
      <c r="AM156" s="62">
        <f t="shared" si="113"/>
        <v>612.05509196352364</v>
      </c>
      <c r="AN156" s="62">
        <f ca="1">AVERAGE(OFFSET($AM$3,0,0,'Données projet'!$E$10+1,1))-AVERAGE(OFFSET($H$3,0,0,'Données projet'!$E$10+1,1))</f>
        <v>148.43331139293599</v>
      </c>
      <c r="AO156" s="62">
        <f t="shared" si="144"/>
        <v>158.90211025130679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0.42866024277753523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3.1664774346867966E-18</v>
      </c>
      <c r="AX156" s="23">
        <f t="shared" si="166"/>
        <v>0.42866024277753523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222.0000000000002</v>
      </c>
      <c r="BE156" s="14">
        <f>BD156*VLOOKUP('Données projet'!$B$11,Paramètres!$A$1:$I$89,3,0)*VLOOKUP('Données projet'!$B$11,Paramètres!$A$1:$I$89,5,0)</f>
        <v>180.08640000000017</v>
      </c>
      <c r="BF156" s="14">
        <f t="shared" si="167"/>
        <v>45.341408037837176</v>
      </c>
      <c r="BG156" s="22">
        <f t="shared" si="168"/>
        <v>392.62009899923333</v>
      </c>
      <c r="BH156" s="62">
        <f t="shared" si="116"/>
        <v>685.95343233256665</v>
      </c>
      <c r="BI156" s="62">
        <f ca="1">AVERAGE(OFFSET($BH$3,0,0,'Données projet'!$E$11+1,1))-AVERAGE(OFFSET($H$3,0,0,'Données projet'!$E$11+1,1))</f>
        <v>162.25294504297892</v>
      </c>
      <c r="BJ156" s="62">
        <f t="shared" si="146"/>
        <v>124.70607815083275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3.3657655312664108E-18</v>
      </c>
      <c r="BS156" s="24">
        <f t="shared" si="169"/>
        <v>3.3657655312664108E-18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222.00000000000014</v>
      </c>
      <c r="AJ157" s="14">
        <f>AI157*VLOOKUP('Données projet'!$B$10,Paramètres!$A$1:$I$89,3,0)*VLOOKUP('Données projet'!$B$10,Paramètres!$A$1:$I$89,5,0)</f>
        <v>145.45440000000008</v>
      </c>
      <c r="AK157" s="14">
        <f t="shared" si="164"/>
        <v>37.543738926424979</v>
      </c>
      <c r="AL157" s="22">
        <f t="shared" si="165"/>
        <v>318.72175863019027</v>
      </c>
      <c r="AM157" s="62">
        <f t="shared" si="113"/>
        <v>612.05509196352364</v>
      </c>
      <c r="AN157" s="62">
        <f ca="1">AVERAGE(OFFSET($AM$3,0,0,'Données projet'!$E$10+1,1))-AVERAGE(OFFSET($H$3,0,0,'Données projet'!$E$10+1,1))</f>
        <v>148.43331139293599</v>
      </c>
      <c r="AO157" s="62">
        <f t="shared" si="144"/>
        <v>158.90211025130679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0.42025447687359913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2.239037666541217E-18</v>
      </c>
      <c r="AX157" s="23">
        <f t="shared" si="166"/>
        <v>0.42025447687359913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222.0000000000002</v>
      </c>
      <c r="BE157" s="14">
        <f>BD157*VLOOKUP('Données projet'!$B$11,Paramètres!$A$1:$I$89,3,0)*VLOOKUP('Données projet'!$B$11,Paramètres!$A$1:$I$89,5,0)</f>
        <v>180.08640000000017</v>
      </c>
      <c r="BF157" s="14">
        <f t="shared" si="167"/>
        <v>45.341408037837176</v>
      </c>
      <c r="BG157" s="22">
        <f t="shared" si="168"/>
        <v>392.62009899923333</v>
      </c>
      <c r="BH157" s="62">
        <f t="shared" si="116"/>
        <v>685.95343233256665</v>
      </c>
      <c r="BI157" s="62">
        <f ca="1">AVERAGE(OFFSET($BH$3,0,0,'Données projet'!$E$11+1,1))-AVERAGE(OFFSET($H$3,0,0,'Données projet'!$E$11+1,1))</f>
        <v>162.25294504297892</v>
      </c>
      <c r="BJ157" s="62">
        <f t="shared" si="146"/>
        <v>124.70607815083275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2.3799556310424218E-18</v>
      </c>
      <c r="BS157" s="24">
        <f t="shared" si="169"/>
        <v>2.3799556310424218E-18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222.00000000000014</v>
      </c>
      <c r="AJ158" s="14">
        <f>AI158*VLOOKUP('Données projet'!$B$10,Paramètres!$A$1:$I$89,3,0)*VLOOKUP('Données projet'!$B$10,Paramètres!$A$1:$I$89,5,0)</f>
        <v>145.45440000000008</v>
      </c>
      <c r="AK158" s="14">
        <f t="shared" si="164"/>
        <v>37.543738926424979</v>
      </c>
      <c r="AL158" s="22">
        <f t="shared" si="165"/>
        <v>318.72175863019027</v>
      </c>
      <c r="AM158" s="62">
        <f t="shared" si="113"/>
        <v>612.05509196352364</v>
      </c>
      <c r="AN158" s="62">
        <f ca="1">AVERAGE(OFFSET($AM$3,0,0,'Données projet'!$E$10+1,1))-AVERAGE(OFFSET($H$3,0,0,'Données projet'!$E$10+1,1))</f>
        <v>148.43331139293599</v>
      </c>
      <c r="AO158" s="62">
        <f t="shared" si="144"/>
        <v>158.90211025130679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0.41201354291202824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1.5832387173433983E-18</v>
      </c>
      <c r="AX158" s="23">
        <f t="shared" si="166"/>
        <v>0.41201354291202824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222.0000000000002</v>
      </c>
      <c r="BE158" s="14">
        <f>BD158*VLOOKUP('Données projet'!$B$11,Paramètres!$A$1:$I$89,3,0)*VLOOKUP('Données projet'!$B$11,Paramètres!$A$1:$I$89,5,0)</f>
        <v>180.08640000000017</v>
      </c>
      <c r="BF158" s="14">
        <f t="shared" si="167"/>
        <v>45.341408037837176</v>
      </c>
      <c r="BG158" s="22">
        <f t="shared" si="168"/>
        <v>392.62009899923333</v>
      </c>
      <c r="BH158" s="62">
        <f t="shared" si="116"/>
        <v>685.95343233256665</v>
      </c>
      <c r="BI158" s="62">
        <f ca="1">AVERAGE(OFFSET($BH$3,0,0,'Données projet'!$E$11+1,1))-AVERAGE(OFFSET($H$3,0,0,'Données projet'!$E$11+1,1))</f>
        <v>162.25294504297892</v>
      </c>
      <c r="BJ158" s="62">
        <f t="shared" si="146"/>
        <v>124.70607815083275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1.6828827656332054E-18</v>
      </c>
      <c r="BS158" s="24">
        <f t="shared" si="169"/>
        <v>1.6828827656332054E-18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222.00000000000014</v>
      </c>
      <c r="AJ159" s="14">
        <f>AI159*VLOOKUP('Données projet'!$B$10,Paramètres!$A$1:$I$89,3,0)*VLOOKUP('Données projet'!$B$10,Paramètres!$A$1:$I$89,5,0)</f>
        <v>145.45440000000008</v>
      </c>
      <c r="AK159" s="14">
        <f t="shared" si="164"/>
        <v>37.543738926424979</v>
      </c>
      <c r="AL159" s="22">
        <f t="shared" si="165"/>
        <v>318.72175863019027</v>
      </c>
      <c r="AM159" s="62">
        <f t="shared" si="113"/>
        <v>612.05509196352364</v>
      </c>
      <c r="AN159" s="62">
        <f ca="1">AVERAGE(OFFSET($AM$3,0,0,'Données projet'!$E$10+1,1))-AVERAGE(OFFSET($H$3,0,0,'Données projet'!$E$10+1,1))</f>
        <v>148.43331139293599</v>
      </c>
      <c r="AO159" s="62">
        <f t="shared" si="144"/>
        <v>158.90211025130679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0.40393420863897039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1.1195188332706085E-18</v>
      </c>
      <c r="AX159" s="23">
        <f t="shared" si="166"/>
        <v>0.40393420863897039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222.0000000000002</v>
      </c>
      <c r="BE159" s="14">
        <f>BD159*VLOOKUP('Données projet'!$B$11,Paramètres!$A$1:$I$89,3,0)*VLOOKUP('Données projet'!$B$11,Paramètres!$A$1:$I$89,5,0)</f>
        <v>180.08640000000017</v>
      </c>
      <c r="BF159" s="14">
        <f t="shared" si="167"/>
        <v>45.341408037837176</v>
      </c>
      <c r="BG159" s="22">
        <f t="shared" si="168"/>
        <v>392.62009899923333</v>
      </c>
      <c r="BH159" s="62">
        <f t="shared" si="116"/>
        <v>685.95343233256665</v>
      </c>
      <c r="BI159" s="62">
        <f ca="1">AVERAGE(OFFSET($BH$3,0,0,'Données projet'!$E$11+1,1))-AVERAGE(OFFSET($H$3,0,0,'Données projet'!$E$11+1,1))</f>
        <v>162.25294504297892</v>
      </c>
      <c r="BJ159" s="62">
        <f t="shared" si="146"/>
        <v>124.70607815083275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1.1899778155212109E-18</v>
      </c>
      <c r="BS159" s="24">
        <f t="shared" si="169"/>
        <v>1.1899778155212109E-18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222.00000000000014</v>
      </c>
      <c r="AJ160" s="14">
        <f>AI160*VLOOKUP('Données projet'!$B$10,Paramètres!$A$1:$I$89,3,0)*VLOOKUP('Données projet'!$B$10,Paramètres!$A$1:$I$89,5,0)</f>
        <v>145.45440000000008</v>
      </c>
      <c r="AK160" s="14">
        <f t="shared" si="164"/>
        <v>37.543738926424979</v>
      </c>
      <c r="AL160" s="22">
        <f t="shared" si="165"/>
        <v>318.72175863019027</v>
      </c>
      <c r="AM160" s="62">
        <f t="shared" si="113"/>
        <v>612.05509196352364</v>
      </c>
      <c r="AN160" s="62">
        <f ca="1">AVERAGE(OFFSET($AM$3,0,0,'Données projet'!$E$10+1,1))-AVERAGE(OFFSET($H$3,0,0,'Données projet'!$E$10+1,1))</f>
        <v>148.43331139293599</v>
      </c>
      <c r="AO160" s="62">
        <f t="shared" si="144"/>
        <v>158.90211025130679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0.39601330518309991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7.9161935867169916E-19</v>
      </c>
      <c r="AX160" s="23">
        <f t="shared" si="166"/>
        <v>0.39601330518309991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222.0000000000002</v>
      </c>
      <c r="BE160" s="14">
        <f>BD160*VLOOKUP('Données projet'!$B$11,Paramètres!$A$1:$I$89,3,0)*VLOOKUP('Données projet'!$B$11,Paramètres!$A$1:$I$89,5,0)</f>
        <v>180.08640000000017</v>
      </c>
      <c r="BF160" s="14">
        <f t="shared" si="167"/>
        <v>45.341408037837176</v>
      </c>
      <c r="BG160" s="22">
        <f t="shared" si="168"/>
        <v>392.62009899923333</v>
      </c>
      <c r="BH160" s="62">
        <f t="shared" si="116"/>
        <v>685.95343233256665</v>
      </c>
      <c r="BI160" s="62">
        <f ca="1">AVERAGE(OFFSET($BH$3,0,0,'Données projet'!$E$11+1,1))-AVERAGE(OFFSET($H$3,0,0,'Données projet'!$E$11+1,1))</f>
        <v>162.25294504297892</v>
      </c>
      <c r="BJ160" s="62">
        <f t="shared" si="146"/>
        <v>124.70607815083275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8.414413828166027E-19</v>
      </c>
      <c r="BS160" s="24">
        <f t="shared" si="169"/>
        <v>8.414413828166027E-19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222.00000000000014</v>
      </c>
      <c r="AJ161" s="14">
        <f>AI161*VLOOKUP('Données projet'!$B$10,Paramètres!$A$1:$I$89,3,0)*VLOOKUP('Données projet'!$B$10,Paramètres!$A$1:$I$89,5,0)</f>
        <v>145.45440000000008</v>
      </c>
      <c r="AK161" s="14">
        <f t="shared" si="164"/>
        <v>37.543738926424979</v>
      </c>
      <c r="AL161" s="22">
        <f t="shared" si="165"/>
        <v>318.72175863019027</v>
      </c>
      <c r="AM161" s="62">
        <f t="shared" si="113"/>
        <v>612.05509196352364</v>
      </c>
      <c r="AN161" s="62">
        <f ca="1">AVERAGE(OFFSET($AM$3,0,0,'Données projet'!$E$10+1,1))-AVERAGE(OFFSET($H$3,0,0,'Données projet'!$E$10+1,1))</f>
        <v>148.43331139293599</v>
      </c>
      <c r="AO161" s="62">
        <f t="shared" si="144"/>
        <v>158.90211025130679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0.38824772581272499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5.5975941663530425E-19</v>
      </c>
      <c r="AX161" s="23">
        <f t="shared" si="166"/>
        <v>0.38824772581272499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222.0000000000002</v>
      </c>
      <c r="BE161" s="14">
        <f>BD161*VLOOKUP('Données projet'!$B$11,Paramètres!$A$1:$I$89,3,0)*VLOOKUP('Données projet'!$B$11,Paramètres!$A$1:$I$89,5,0)</f>
        <v>180.08640000000017</v>
      </c>
      <c r="BF161" s="14">
        <f t="shared" si="167"/>
        <v>45.341408037837176</v>
      </c>
      <c r="BG161" s="22">
        <f t="shared" si="168"/>
        <v>392.62009899923333</v>
      </c>
      <c r="BH161" s="62">
        <f t="shared" si="116"/>
        <v>685.95343233256665</v>
      </c>
      <c r="BI161" s="62">
        <f ca="1">AVERAGE(OFFSET($BH$3,0,0,'Données projet'!$E$11+1,1))-AVERAGE(OFFSET($H$3,0,0,'Données projet'!$E$11+1,1))</f>
        <v>162.25294504297892</v>
      </c>
      <c r="BJ161" s="62">
        <f t="shared" si="146"/>
        <v>124.70607815083275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5.9498890776060545E-19</v>
      </c>
      <c r="BS161" s="24">
        <f t="shared" si="169"/>
        <v>5.9498890776060545E-19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222.00000000000014</v>
      </c>
      <c r="AJ162" s="14">
        <f>AI162*VLOOKUP('Données projet'!$B$10,Paramètres!$A$1:$I$89,3,0)*VLOOKUP('Données projet'!$B$10,Paramètres!$A$1:$I$89,5,0)</f>
        <v>145.45440000000008</v>
      </c>
      <c r="AK162" s="14">
        <f t="shared" si="164"/>
        <v>37.543738926424979</v>
      </c>
      <c r="AL162" s="22">
        <f t="shared" si="165"/>
        <v>318.72175863019027</v>
      </c>
      <c r="AM162" s="62">
        <f t="shared" si="113"/>
        <v>612.05509196352364</v>
      </c>
      <c r="AN162" s="62">
        <f ca="1">AVERAGE(OFFSET($AM$3,0,0,'Données projet'!$E$10+1,1))-AVERAGE(OFFSET($H$3,0,0,'Données projet'!$E$10+1,1))</f>
        <v>148.43331139293599</v>
      </c>
      <c r="AO162" s="62">
        <f t="shared" si="144"/>
        <v>158.90211025130679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0.38063442471726738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3.9580967933584958E-19</v>
      </c>
      <c r="AX162" s="23">
        <f t="shared" si="166"/>
        <v>0.38063442471726738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222.0000000000002</v>
      </c>
      <c r="BE162" s="14">
        <f>BD162*VLOOKUP('Données projet'!$B$11,Paramètres!$A$1:$I$89,3,0)*VLOOKUP('Données projet'!$B$11,Paramètres!$A$1:$I$89,5,0)</f>
        <v>180.08640000000017</v>
      </c>
      <c r="BF162" s="14">
        <f t="shared" si="167"/>
        <v>45.341408037837176</v>
      </c>
      <c r="BG162" s="22">
        <f t="shared" si="168"/>
        <v>392.62009899923333</v>
      </c>
      <c r="BH162" s="62">
        <f t="shared" si="116"/>
        <v>685.95343233256665</v>
      </c>
      <c r="BI162" s="62">
        <f ca="1">AVERAGE(OFFSET($BH$3,0,0,'Données projet'!$E$11+1,1))-AVERAGE(OFFSET($H$3,0,0,'Données projet'!$E$11+1,1))</f>
        <v>162.25294504297892</v>
      </c>
      <c r="BJ162" s="62">
        <f t="shared" si="146"/>
        <v>124.70607815083275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4.2072069140830135E-19</v>
      </c>
      <c r="BS162" s="24">
        <f t="shared" si="169"/>
        <v>4.2072069140830135E-19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222.00000000000014</v>
      </c>
      <c r="AJ163" s="14">
        <f>AI163*VLOOKUP('Données projet'!$B$10,Paramètres!$A$1:$I$89,3,0)*VLOOKUP('Données projet'!$B$10,Paramètres!$A$1:$I$89,5,0)</f>
        <v>145.45440000000008</v>
      </c>
      <c r="AK163" s="14">
        <f t="shared" si="164"/>
        <v>37.543738926424979</v>
      </c>
      <c r="AL163" s="22">
        <f t="shared" si="165"/>
        <v>318.72175863019027</v>
      </c>
      <c r="AM163" s="62">
        <f t="shared" si="113"/>
        <v>612.05509196352364</v>
      </c>
      <c r="AN163" s="62">
        <f ca="1">AVERAGE(OFFSET($AM$3,0,0,'Données projet'!$E$10+1,1))-AVERAGE(OFFSET($H$3,0,0,'Données projet'!$E$10+1,1))</f>
        <v>148.43331139293599</v>
      </c>
      <c r="AO163" s="62">
        <f t="shared" si="144"/>
        <v>158.90211025130679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0.37317041581263655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2.7987970831765213E-19</v>
      </c>
      <c r="AX163" s="23">
        <f t="shared" si="166"/>
        <v>0.37317041581263655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222.0000000000002</v>
      </c>
      <c r="BE163" s="14">
        <f>BD163*VLOOKUP('Données projet'!$B$11,Paramètres!$A$1:$I$89,3,0)*VLOOKUP('Données projet'!$B$11,Paramètres!$A$1:$I$89,5,0)</f>
        <v>180.08640000000017</v>
      </c>
      <c r="BF163" s="14">
        <f t="shared" si="167"/>
        <v>45.341408037837176</v>
      </c>
      <c r="BG163" s="22">
        <f t="shared" si="168"/>
        <v>392.62009899923333</v>
      </c>
      <c r="BH163" s="62">
        <f t="shared" si="116"/>
        <v>685.95343233256665</v>
      </c>
      <c r="BI163" s="62">
        <f ca="1">AVERAGE(OFFSET($BH$3,0,0,'Données projet'!$E$11+1,1))-AVERAGE(OFFSET($H$3,0,0,'Données projet'!$E$11+1,1))</f>
        <v>162.25294504297892</v>
      </c>
      <c r="BJ163" s="62">
        <f t="shared" si="146"/>
        <v>124.70607815083275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2.9749445388030272E-19</v>
      </c>
      <c r="BS163" s="24">
        <f t="shared" si="169"/>
        <v>2.9749445388030272E-19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222.00000000000014</v>
      </c>
      <c r="AJ164" s="14">
        <f>AI164*VLOOKUP('Données projet'!$B$10,Paramètres!$A$1:$I$89,3,0)*VLOOKUP('Données projet'!$B$10,Paramètres!$A$1:$I$89,5,0)</f>
        <v>145.45440000000008</v>
      </c>
      <c r="AK164" s="14">
        <f t="shared" si="164"/>
        <v>37.543738926424979</v>
      </c>
      <c r="AL164" s="22">
        <f t="shared" si="165"/>
        <v>318.72175863019027</v>
      </c>
      <c r="AM164" s="62">
        <f t="shared" si="113"/>
        <v>612.05509196352364</v>
      </c>
      <c r="AN164" s="62">
        <f ca="1">AVERAGE(OFFSET($AM$3,0,0,'Données projet'!$E$10+1,1))-AVERAGE(OFFSET($H$3,0,0,'Données projet'!$E$10+1,1))</f>
        <v>148.43331139293599</v>
      </c>
      <c r="AO164" s="62">
        <f t="shared" si="144"/>
        <v>158.90211025130679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0.3658527715700296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1.9790483966792479E-19</v>
      </c>
      <c r="AX164" s="23">
        <f t="shared" si="166"/>
        <v>0.3658527715700296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222.0000000000002</v>
      </c>
      <c r="BE164" s="14">
        <f>BD164*VLOOKUP('Données projet'!$B$11,Paramètres!$A$1:$I$89,3,0)*VLOOKUP('Données projet'!$B$11,Paramètres!$A$1:$I$89,5,0)</f>
        <v>180.08640000000017</v>
      </c>
      <c r="BF164" s="14">
        <f t="shared" si="167"/>
        <v>45.341408037837176</v>
      </c>
      <c r="BG164" s="22">
        <f t="shared" si="168"/>
        <v>392.62009899923333</v>
      </c>
      <c r="BH164" s="62">
        <f t="shared" si="116"/>
        <v>685.95343233256665</v>
      </c>
      <c r="BI164" s="62">
        <f ca="1">AVERAGE(OFFSET($BH$3,0,0,'Données projet'!$E$11+1,1))-AVERAGE(OFFSET($H$3,0,0,'Données projet'!$E$11+1,1))</f>
        <v>162.25294504297892</v>
      </c>
      <c r="BJ164" s="62">
        <f t="shared" si="146"/>
        <v>124.70607815083275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2.1036034570415068E-19</v>
      </c>
      <c r="BS164" s="24">
        <f t="shared" si="169"/>
        <v>2.1036034570415068E-19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222.00000000000014</v>
      </c>
      <c r="AJ165" s="14">
        <f>AI165*VLOOKUP('Données projet'!$B$10,Paramètres!$A$1:$I$89,3,0)*VLOOKUP('Données projet'!$B$10,Paramètres!$A$1:$I$89,5,0)</f>
        <v>145.45440000000008</v>
      </c>
      <c r="AK165" s="14">
        <f t="shared" si="164"/>
        <v>37.543738926424979</v>
      </c>
      <c r="AL165" s="22">
        <f t="shared" si="165"/>
        <v>318.72175863019027</v>
      </c>
      <c r="AM165" s="62">
        <f t="shared" si="113"/>
        <v>612.05509196352364</v>
      </c>
      <c r="AN165" s="62">
        <f ca="1">AVERAGE(OFFSET($AM$3,0,0,'Données projet'!$E$10+1,1))-AVERAGE(OFFSET($H$3,0,0,'Données projet'!$E$10+1,1))</f>
        <v>148.43331139293599</v>
      </c>
      <c r="AO165" s="62">
        <f t="shared" si="144"/>
        <v>158.90211025130679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0.35867862186769794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1.3993985415882606E-19</v>
      </c>
      <c r="AX165" s="23">
        <f t="shared" si="166"/>
        <v>0.35867862186769794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222.0000000000002</v>
      </c>
      <c r="BE165" s="14">
        <f>BD165*VLOOKUP('Données projet'!$B$11,Paramètres!$A$1:$I$89,3,0)*VLOOKUP('Données projet'!$B$11,Paramètres!$A$1:$I$89,5,0)</f>
        <v>180.08640000000017</v>
      </c>
      <c r="BF165" s="14">
        <f t="shared" si="167"/>
        <v>45.341408037837176</v>
      </c>
      <c r="BG165" s="22">
        <f t="shared" si="168"/>
        <v>392.62009899923333</v>
      </c>
      <c r="BH165" s="62">
        <f t="shared" si="116"/>
        <v>685.95343233256665</v>
      </c>
      <c r="BI165" s="62">
        <f ca="1">AVERAGE(OFFSET($BH$3,0,0,'Données projet'!$E$11+1,1))-AVERAGE(OFFSET($H$3,0,0,'Données projet'!$E$11+1,1))</f>
        <v>162.25294504297892</v>
      </c>
      <c r="BJ165" s="62">
        <f t="shared" si="146"/>
        <v>124.70607815083275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1.4874722694015136E-19</v>
      </c>
      <c r="BS165" s="24">
        <f t="shared" si="169"/>
        <v>1.4874722694015136E-19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222.00000000000014</v>
      </c>
      <c r="AJ166" s="14">
        <f>AI166*VLOOKUP('Données projet'!$B$10,Paramètres!$A$1:$I$89,3,0)*VLOOKUP('Données projet'!$B$10,Paramètres!$A$1:$I$89,5,0)</f>
        <v>145.45440000000008</v>
      </c>
      <c r="AK166" s="14">
        <f t="shared" si="164"/>
        <v>37.543738926424979</v>
      </c>
      <c r="AL166" s="22">
        <f t="shared" si="165"/>
        <v>318.72175863019027</v>
      </c>
      <c r="AM166" s="62">
        <f t="shared" si="113"/>
        <v>612.05509196352364</v>
      </c>
      <c r="AN166" s="62">
        <f ca="1">AVERAGE(OFFSET($AM$3,0,0,'Données projet'!$E$10+1,1))-AVERAGE(OFFSET($H$3,0,0,'Données projet'!$E$10+1,1))</f>
        <v>148.43331139293599</v>
      </c>
      <c r="AO166" s="62">
        <f t="shared" si="144"/>
        <v>158.90211025130679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0.35164515286522974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9.8952419833962395E-20</v>
      </c>
      <c r="AX166" s="23">
        <f t="shared" si="166"/>
        <v>0.35164515286522974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222.0000000000002</v>
      </c>
      <c r="BE166" s="14">
        <f>BD166*VLOOKUP('Données projet'!$B$11,Paramètres!$A$1:$I$89,3,0)*VLOOKUP('Données projet'!$B$11,Paramètres!$A$1:$I$89,5,0)</f>
        <v>180.08640000000017</v>
      </c>
      <c r="BF166" s="14">
        <f t="shared" si="167"/>
        <v>45.341408037837176</v>
      </c>
      <c r="BG166" s="22">
        <f t="shared" si="168"/>
        <v>392.62009899923333</v>
      </c>
      <c r="BH166" s="62">
        <f t="shared" si="116"/>
        <v>685.95343233256665</v>
      </c>
      <c r="BI166" s="62">
        <f ca="1">AVERAGE(OFFSET($BH$3,0,0,'Données projet'!$E$11+1,1))-AVERAGE(OFFSET($H$3,0,0,'Données projet'!$E$11+1,1))</f>
        <v>162.25294504297892</v>
      </c>
      <c r="BJ166" s="62">
        <f t="shared" si="146"/>
        <v>124.70607815083275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1.0518017285207534E-19</v>
      </c>
      <c r="BS166" s="24">
        <f t="shared" si="169"/>
        <v>1.0518017285207534E-19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222.00000000000014</v>
      </c>
      <c r="AJ167" s="14">
        <f>AI167*VLOOKUP('Données projet'!$B$10,Paramètres!$A$1:$I$89,3,0)*VLOOKUP('Données projet'!$B$10,Paramètres!$A$1:$I$89,5,0)</f>
        <v>145.45440000000008</v>
      </c>
      <c r="AK167" s="14">
        <f t="shared" si="164"/>
        <v>37.543738926424979</v>
      </c>
      <c r="AL167" s="22">
        <f t="shared" si="165"/>
        <v>318.72175863019027</v>
      </c>
      <c r="AM167" s="62">
        <f t="shared" si="113"/>
        <v>612.05509196352364</v>
      </c>
      <c r="AN167" s="62">
        <f ca="1">AVERAGE(OFFSET($AM$3,0,0,'Données projet'!$E$10+1,1))-AVERAGE(OFFSET($H$3,0,0,'Données projet'!$E$10+1,1))</f>
        <v>148.43331139293599</v>
      </c>
      <c r="AO167" s="62">
        <f t="shared" si="144"/>
        <v>158.90211025130679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0.34474960589990744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6.9969927079413031E-20</v>
      </c>
      <c r="AX167" s="23">
        <f t="shared" si="166"/>
        <v>0.34474960589990744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222.0000000000002</v>
      </c>
      <c r="BE167" s="14">
        <f>BD167*VLOOKUP('Données projet'!$B$11,Paramètres!$A$1:$I$89,3,0)*VLOOKUP('Données projet'!$B$11,Paramètres!$A$1:$I$89,5,0)</f>
        <v>180.08640000000017</v>
      </c>
      <c r="BF167" s="14">
        <f t="shared" si="167"/>
        <v>45.341408037837176</v>
      </c>
      <c r="BG167" s="22">
        <f t="shared" si="168"/>
        <v>392.62009899923333</v>
      </c>
      <c r="BH167" s="62">
        <f t="shared" si="116"/>
        <v>685.95343233256665</v>
      </c>
      <c r="BI167" s="62">
        <f ca="1">AVERAGE(OFFSET($BH$3,0,0,'Données projet'!$E$11+1,1))-AVERAGE(OFFSET($H$3,0,0,'Données projet'!$E$11+1,1))</f>
        <v>162.25294504297892</v>
      </c>
      <c r="BJ167" s="62">
        <f t="shared" si="146"/>
        <v>124.70607815083275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7.4373613470075681E-20</v>
      </c>
      <c r="BS167" s="24">
        <f t="shared" si="169"/>
        <v>7.4373613470075681E-20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222.00000000000014</v>
      </c>
      <c r="AJ168" s="14">
        <f>AI168*VLOOKUP('Données projet'!$B$10,Paramètres!$A$1:$I$89,3,0)*VLOOKUP('Données projet'!$B$10,Paramètres!$A$1:$I$89,5,0)</f>
        <v>145.45440000000008</v>
      </c>
      <c r="AK168" s="14">
        <f t="shared" si="164"/>
        <v>37.543738926424979</v>
      </c>
      <c r="AL168" s="22">
        <f t="shared" si="165"/>
        <v>318.72175863019027</v>
      </c>
      <c r="AM168" s="62">
        <f t="shared" si="113"/>
        <v>612.05509196352364</v>
      </c>
      <c r="AN168" s="62">
        <f ca="1">AVERAGE(OFFSET($AM$3,0,0,'Données projet'!$E$10+1,1))-AVERAGE(OFFSET($H$3,0,0,'Données projet'!$E$10+1,1))</f>
        <v>148.43331139293599</v>
      </c>
      <c r="AO168" s="62">
        <f t="shared" si="144"/>
        <v>158.90211025130679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0.33798927640470677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4.9476209916981197E-20</v>
      </c>
      <c r="AX168" s="23">
        <f t="shared" si="166"/>
        <v>0.33798927640470677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222.0000000000002</v>
      </c>
      <c r="BE168" s="14">
        <f>BD168*VLOOKUP('Données projet'!$B$11,Paramètres!$A$1:$I$89,3,0)*VLOOKUP('Données projet'!$B$11,Paramètres!$A$1:$I$89,5,0)</f>
        <v>180.08640000000017</v>
      </c>
      <c r="BF168" s="14">
        <f t="shared" si="167"/>
        <v>45.341408037837176</v>
      </c>
      <c r="BG168" s="22">
        <f t="shared" si="168"/>
        <v>392.62009899923333</v>
      </c>
      <c r="BH168" s="62">
        <f t="shared" si="116"/>
        <v>685.95343233256665</v>
      </c>
      <c r="BI168" s="62">
        <f ca="1">AVERAGE(OFFSET($BH$3,0,0,'Données projet'!$E$11+1,1))-AVERAGE(OFFSET($H$3,0,0,'Données projet'!$E$11+1,1))</f>
        <v>162.25294504297892</v>
      </c>
      <c r="BJ168" s="62">
        <f t="shared" si="146"/>
        <v>124.70607815083275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5.2590086426037669E-20</v>
      </c>
      <c r="BS168" s="24">
        <f t="shared" si="169"/>
        <v>5.2590086426037669E-20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222.00000000000014</v>
      </c>
      <c r="AJ169" s="14">
        <f>AI169*VLOOKUP('Données projet'!$B$10,Paramètres!$A$1:$I$89,3,0)*VLOOKUP('Données projet'!$B$10,Paramètres!$A$1:$I$89,5,0)</f>
        <v>145.45440000000008</v>
      </c>
      <c r="AK169" s="14">
        <f t="shared" si="164"/>
        <v>37.543738926424979</v>
      </c>
      <c r="AL169" s="22">
        <f t="shared" si="165"/>
        <v>318.72175863019027</v>
      </c>
      <c r="AM169" s="62">
        <f t="shared" si="113"/>
        <v>612.05509196352364</v>
      </c>
      <c r="AN169" s="62">
        <f ca="1">AVERAGE(OFFSET($AM$3,0,0,'Données projet'!$E$10+1,1))-AVERAGE(OFFSET($H$3,0,0,'Données projet'!$E$10+1,1))</f>
        <v>148.43331139293599</v>
      </c>
      <c r="AO169" s="62">
        <f t="shared" si="144"/>
        <v>158.90211025130679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0.33136151284751314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3.4984963539706516E-20</v>
      </c>
      <c r="AX169" s="23">
        <f t="shared" si="166"/>
        <v>0.33136151284751314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222.0000000000002</v>
      </c>
      <c r="BE169" s="14">
        <f>BD169*VLOOKUP('Données projet'!$B$11,Paramètres!$A$1:$I$89,3,0)*VLOOKUP('Données projet'!$B$11,Paramètres!$A$1:$I$89,5,0)</f>
        <v>180.08640000000017</v>
      </c>
      <c r="BF169" s="14">
        <f t="shared" si="167"/>
        <v>45.341408037837176</v>
      </c>
      <c r="BG169" s="22">
        <f t="shared" si="168"/>
        <v>392.62009899923333</v>
      </c>
      <c r="BH169" s="62">
        <f t="shared" si="116"/>
        <v>685.95343233256665</v>
      </c>
      <c r="BI169" s="62">
        <f ca="1">AVERAGE(OFFSET($BH$3,0,0,'Données projet'!$E$11+1,1))-AVERAGE(OFFSET($H$3,0,0,'Données projet'!$E$11+1,1))</f>
        <v>162.25294504297892</v>
      </c>
      <c r="BJ169" s="62">
        <f t="shared" si="146"/>
        <v>124.70607815083275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3.7186806735037841E-20</v>
      </c>
      <c r="BS169" s="24">
        <f t="shared" si="169"/>
        <v>3.7186806735037841E-20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222.00000000000014</v>
      </c>
      <c r="AJ170" s="14">
        <f>AI170*VLOOKUP('Données projet'!$B$10,Paramètres!$A$1:$I$89,3,0)*VLOOKUP('Données projet'!$B$10,Paramètres!$A$1:$I$89,5,0)</f>
        <v>145.45440000000008</v>
      </c>
      <c r="AK170" s="14">
        <f t="shared" si="164"/>
        <v>37.543738926424979</v>
      </c>
      <c r="AL170" s="22">
        <f t="shared" si="165"/>
        <v>318.72175863019027</v>
      </c>
      <c r="AM170" s="62">
        <f t="shared" si="113"/>
        <v>612.05509196352364</v>
      </c>
      <c r="AN170" s="62">
        <f ca="1">AVERAGE(OFFSET($AM$3,0,0,'Données projet'!$E$10+1,1))-AVERAGE(OFFSET($H$3,0,0,'Données projet'!$E$10+1,1))</f>
        <v>148.43331139293599</v>
      </c>
      <c r="AO170" s="62">
        <f t="shared" si="144"/>
        <v>158.90211025130679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0.32486371569113948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2.4738104958490599E-20</v>
      </c>
      <c r="AX170" s="23">
        <f t="shared" si="166"/>
        <v>0.32486371569113948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222.0000000000002</v>
      </c>
      <c r="BE170" s="14">
        <f>BD170*VLOOKUP('Données projet'!$B$11,Paramètres!$A$1:$I$89,3,0)*VLOOKUP('Données projet'!$B$11,Paramètres!$A$1:$I$89,5,0)</f>
        <v>180.08640000000017</v>
      </c>
      <c r="BF170" s="14">
        <f t="shared" si="167"/>
        <v>45.341408037837176</v>
      </c>
      <c r="BG170" s="22">
        <f t="shared" si="168"/>
        <v>392.62009899923333</v>
      </c>
      <c r="BH170" s="62">
        <f t="shared" si="116"/>
        <v>685.95343233256665</v>
      </c>
      <c r="BI170" s="62">
        <f ca="1">AVERAGE(OFFSET($BH$3,0,0,'Données projet'!$E$11+1,1))-AVERAGE(OFFSET($H$3,0,0,'Données projet'!$E$11+1,1))</f>
        <v>162.25294504297892</v>
      </c>
      <c r="BJ170" s="62">
        <f t="shared" si="146"/>
        <v>124.70607815083275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2.6295043213018834E-20</v>
      </c>
      <c r="BS170" s="24">
        <f t="shared" si="169"/>
        <v>2.6295043213018834E-20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222.00000000000014</v>
      </c>
      <c r="AJ171" s="14">
        <f>AI171*VLOOKUP('Données projet'!$B$10,Paramètres!$A$1:$I$89,3,0)*VLOOKUP('Données projet'!$B$10,Paramètres!$A$1:$I$89,5,0)</f>
        <v>145.45440000000008</v>
      </c>
      <c r="AK171" s="14">
        <f t="shared" si="164"/>
        <v>37.543738926424979</v>
      </c>
      <c r="AL171" s="22">
        <f t="shared" si="165"/>
        <v>318.72175863019027</v>
      </c>
      <c r="AM171" s="62">
        <f t="shared" si="113"/>
        <v>612.05509196352364</v>
      </c>
      <c r="AN171" s="62">
        <f ca="1">AVERAGE(OFFSET($AM$3,0,0,'Données projet'!$E$10+1,1))-AVERAGE(OFFSET($H$3,0,0,'Données projet'!$E$10+1,1))</f>
        <v>148.43331139293599</v>
      </c>
      <c r="AO171" s="62">
        <f t="shared" si="144"/>
        <v>158.90211025130679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0.31849333637373739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1.7492481769853258E-20</v>
      </c>
      <c r="AX171" s="23">
        <f t="shared" si="166"/>
        <v>0.31849333637373739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222.0000000000002</v>
      </c>
      <c r="BE171" s="14">
        <f>BD171*VLOOKUP('Données projet'!$B$11,Paramètres!$A$1:$I$89,3,0)*VLOOKUP('Données projet'!$B$11,Paramètres!$A$1:$I$89,5,0)</f>
        <v>180.08640000000017</v>
      </c>
      <c r="BF171" s="14">
        <f t="shared" si="167"/>
        <v>45.341408037837176</v>
      </c>
      <c r="BG171" s="22">
        <f t="shared" si="168"/>
        <v>392.62009899923333</v>
      </c>
      <c r="BH171" s="62">
        <f t="shared" si="116"/>
        <v>685.95343233256665</v>
      </c>
      <c r="BI171" s="62">
        <f ca="1">AVERAGE(OFFSET($BH$3,0,0,'Données projet'!$E$11+1,1))-AVERAGE(OFFSET($H$3,0,0,'Données projet'!$E$11+1,1))</f>
        <v>162.25294504297892</v>
      </c>
      <c r="BJ171" s="62">
        <f t="shared" si="146"/>
        <v>124.70607815083275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1.859340336751892E-20</v>
      </c>
      <c r="BS171" s="24">
        <f t="shared" si="169"/>
        <v>1.859340336751892E-20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222.00000000000014</v>
      </c>
      <c r="AJ172" s="14">
        <f>AI172*VLOOKUP('Données projet'!$B$10,Paramètres!$A$1:$I$89,3,0)*VLOOKUP('Données projet'!$B$10,Paramètres!$A$1:$I$89,5,0)</f>
        <v>145.45440000000008</v>
      </c>
      <c r="AK172" s="14">
        <f t="shared" si="164"/>
        <v>37.543738926424979</v>
      </c>
      <c r="AL172" s="22">
        <f t="shared" si="165"/>
        <v>318.72175863019027</v>
      </c>
      <c r="AM172" s="62">
        <f t="shared" si="113"/>
        <v>612.05509196352364</v>
      </c>
      <c r="AN172" s="62">
        <f ca="1">AVERAGE(OFFSET($AM$3,0,0,'Données projet'!$E$10+1,1))-AVERAGE(OFFSET($H$3,0,0,'Données projet'!$E$10+1,1))</f>
        <v>148.43331139293599</v>
      </c>
      <c r="AO172" s="62">
        <f t="shared" si="144"/>
        <v>158.90211025130679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0.31224787630920181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1.2369052479245299E-20</v>
      </c>
      <c r="AX172" s="23">
        <f t="shared" si="166"/>
        <v>0.31224787630920181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222.0000000000002</v>
      </c>
      <c r="BE172" s="14">
        <f>BD172*VLOOKUP('Données projet'!$B$11,Paramètres!$A$1:$I$89,3,0)*VLOOKUP('Données projet'!$B$11,Paramètres!$A$1:$I$89,5,0)</f>
        <v>180.08640000000017</v>
      </c>
      <c r="BF172" s="14">
        <f t="shared" si="167"/>
        <v>45.341408037837176</v>
      </c>
      <c r="BG172" s="22">
        <f t="shared" si="168"/>
        <v>392.62009899923333</v>
      </c>
      <c r="BH172" s="62">
        <f t="shared" si="116"/>
        <v>685.95343233256665</v>
      </c>
      <c r="BI172" s="62">
        <f ca="1">AVERAGE(OFFSET($BH$3,0,0,'Données projet'!$E$11+1,1))-AVERAGE(OFFSET($H$3,0,0,'Données projet'!$E$11+1,1))</f>
        <v>162.25294504297892</v>
      </c>
      <c r="BJ172" s="62">
        <f t="shared" si="146"/>
        <v>124.70607815083275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1.3147521606509417E-20</v>
      </c>
      <c r="BS172" s="24">
        <f t="shared" si="169"/>
        <v>1.3147521606509417E-20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222.00000000000014</v>
      </c>
      <c r="AJ173" s="14">
        <f>AI173*VLOOKUP('Données projet'!$B$10,Paramètres!$A$1:$I$89,3,0)*VLOOKUP('Données projet'!$B$10,Paramètres!$A$1:$I$89,5,0)</f>
        <v>145.45440000000008</v>
      </c>
      <c r="AK173" s="14">
        <f t="shared" si="164"/>
        <v>37.543738926424979</v>
      </c>
      <c r="AL173" s="22">
        <f t="shared" si="165"/>
        <v>318.72175863019027</v>
      </c>
      <c r="AM173" s="62">
        <f t="shared" si="113"/>
        <v>612.05509196352364</v>
      </c>
      <c r="AN173" s="62">
        <f ca="1">AVERAGE(OFFSET($AM$3,0,0,'Données projet'!$E$10+1,1))-AVERAGE(OFFSET($H$3,0,0,'Données projet'!$E$10+1,1))</f>
        <v>148.43331139293599</v>
      </c>
      <c r="AO173" s="62">
        <f t="shared" si="144"/>
        <v>158.90211025130679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0.30612488590717729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8.7462408849266289E-21</v>
      </c>
      <c r="AX173" s="23">
        <f t="shared" si="166"/>
        <v>0.30612488590717729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222.0000000000002</v>
      </c>
      <c r="BE173" s="14">
        <f>BD173*VLOOKUP('Données projet'!$B$11,Paramètres!$A$1:$I$89,3,0)*VLOOKUP('Données projet'!$B$11,Paramètres!$A$1:$I$89,5,0)</f>
        <v>180.08640000000017</v>
      </c>
      <c r="BF173" s="14">
        <f t="shared" si="167"/>
        <v>45.341408037837176</v>
      </c>
      <c r="BG173" s="22">
        <f t="shared" si="168"/>
        <v>392.62009899923333</v>
      </c>
      <c r="BH173" s="62">
        <f t="shared" si="116"/>
        <v>685.95343233256665</v>
      </c>
      <c r="BI173" s="62">
        <f ca="1">AVERAGE(OFFSET($BH$3,0,0,'Données projet'!$E$11+1,1))-AVERAGE(OFFSET($H$3,0,0,'Données projet'!$E$11+1,1))</f>
        <v>162.25294504297892</v>
      </c>
      <c r="BJ173" s="62">
        <f t="shared" si="146"/>
        <v>124.70607815083275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9.2967016837594602E-21</v>
      </c>
      <c r="BS173" s="24">
        <f t="shared" si="169"/>
        <v>9.2967016837594602E-21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222.00000000000014</v>
      </c>
      <c r="AJ174" s="14">
        <f>AI174*VLOOKUP('Données projet'!$B$10,Paramètres!$A$1:$I$89,3,0)*VLOOKUP('Données projet'!$B$10,Paramètres!$A$1:$I$89,5,0)</f>
        <v>145.45440000000008</v>
      </c>
      <c r="AK174" s="14">
        <f t="shared" si="164"/>
        <v>37.543738926424979</v>
      </c>
      <c r="AL174" s="22">
        <f t="shared" si="165"/>
        <v>318.72175863019027</v>
      </c>
      <c r="AM174" s="62">
        <f t="shared" si="113"/>
        <v>612.05509196352364</v>
      </c>
      <c r="AN174" s="62">
        <f ca="1">AVERAGE(OFFSET($AM$3,0,0,'Données projet'!$E$10+1,1))-AVERAGE(OFFSET($H$3,0,0,'Données projet'!$E$10+1,1))</f>
        <v>148.43331139293599</v>
      </c>
      <c r="AO174" s="62">
        <f t="shared" si="144"/>
        <v>158.90211025130679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0.30012196361228111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6.1845262396226497E-21</v>
      </c>
      <c r="AX174" s="23">
        <f t="shared" si="166"/>
        <v>0.30012196361228111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222.0000000000002</v>
      </c>
      <c r="BE174" s="14">
        <f>BD174*VLOOKUP('Données projet'!$B$11,Paramètres!$A$1:$I$89,3,0)*VLOOKUP('Données projet'!$B$11,Paramètres!$A$1:$I$89,5,0)</f>
        <v>180.08640000000017</v>
      </c>
      <c r="BF174" s="14">
        <f t="shared" si="167"/>
        <v>45.341408037837176</v>
      </c>
      <c r="BG174" s="22">
        <f t="shared" si="168"/>
        <v>392.62009899923333</v>
      </c>
      <c r="BH174" s="62">
        <f t="shared" si="116"/>
        <v>685.95343233256665</v>
      </c>
      <c r="BI174" s="62">
        <f ca="1">AVERAGE(OFFSET($BH$3,0,0,'Données projet'!$E$11+1,1))-AVERAGE(OFFSET($H$3,0,0,'Données projet'!$E$11+1,1))</f>
        <v>162.25294504297892</v>
      </c>
      <c r="BJ174" s="62">
        <f t="shared" si="146"/>
        <v>124.70607815083275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6.5737608032547086E-21</v>
      </c>
      <c r="BS174" s="24">
        <f t="shared" si="169"/>
        <v>6.5737608032547086E-21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222.00000000000014</v>
      </c>
      <c r="AJ175" s="14">
        <f>AI175*VLOOKUP('Données projet'!$B$10,Paramètres!$A$1:$I$89,3,0)*VLOOKUP('Données projet'!$B$10,Paramètres!$A$1:$I$89,5,0)</f>
        <v>145.45440000000008</v>
      </c>
      <c r="AK175" s="14">
        <f t="shared" si="164"/>
        <v>37.543738926424979</v>
      </c>
      <c r="AL175" s="22">
        <f t="shared" si="165"/>
        <v>318.72175863019027</v>
      </c>
      <c r="AM175" s="62">
        <f t="shared" si="113"/>
        <v>612.05509196352364</v>
      </c>
      <c r="AN175" s="62">
        <f ca="1">AVERAGE(OFFSET($AM$3,0,0,'Données projet'!$E$10+1,1))-AVERAGE(OFFSET($H$3,0,0,'Données projet'!$E$10+1,1))</f>
        <v>148.43331139293599</v>
      </c>
      <c r="AO175" s="62">
        <f t="shared" si="144"/>
        <v>158.90211025130679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0.29423675496216678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4.3731204424633145E-21</v>
      </c>
      <c r="AX175" s="23">
        <f t="shared" si="166"/>
        <v>0.29423675496216678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222.0000000000002</v>
      </c>
      <c r="BE175" s="14">
        <f>BD175*VLOOKUP('Données projet'!$B$11,Paramètres!$A$1:$I$89,3,0)*VLOOKUP('Données projet'!$B$11,Paramètres!$A$1:$I$89,5,0)</f>
        <v>180.08640000000017</v>
      </c>
      <c r="BF175" s="14">
        <f t="shared" si="167"/>
        <v>45.341408037837176</v>
      </c>
      <c r="BG175" s="22">
        <f t="shared" si="168"/>
        <v>392.62009899923333</v>
      </c>
      <c r="BH175" s="62">
        <f t="shared" si="116"/>
        <v>685.95343233256665</v>
      </c>
      <c r="BI175" s="62">
        <f ca="1">AVERAGE(OFFSET($BH$3,0,0,'Données projet'!$E$11+1,1))-AVERAGE(OFFSET($H$3,0,0,'Données projet'!$E$11+1,1))</f>
        <v>162.25294504297892</v>
      </c>
      <c r="BJ175" s="62">
        <f t="shared" si="146"/>
        <v>124.70607815083275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4.6483508418797301E-21</v>
      </c>
      <c r="BS175" s="24">
        <f t="shared" si="169"/>
        <v>4.6483508418797301E-21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222.00000000000014</v>
      </c>
      <c r="AJ176" s="14">
        <f>AI176*VLOOKUP('Données projet'!$B$10,Paramètres!$A$1:$I$89,3,0)*VLOOKUP('Données projet'!$B$10,Paramètres!$A$1:$I$89,5,0)</f>
        <v>145.45440000000008</v>
      </c>
      <c r="AK176" s="14">
        <f t="shared" si="164"/>
        <v>37.543738926424979</v>
      </c>
      <c r="AL176" s="22">
        <f t="shared" si="165"/>
        <v>318.72175863019027</v>
      </c>
      <c r="AM176" s="62">
        <f t="shared" si="113"/>
        <v>612.05509196352364</v>
      </c>
      <c r="AN176" s="62">
        <f ca="1">AVERAGE(OFFSET($AM$3,0,0,'Données projet'!$E$10+1,1))-AVERAGE(OFFSET($H$3,0,0,'Données projet'!$E$10+1,1))</f>
        <v>148.43331139293599</v>
      </c>
      <c r="AO176" s="62">
        <f t="shared" si="144"/>
        <v>158.90211025130679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0.28846695166405834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3.0922631198113248E-21</v>
      </c>
      <c r="AX176" s="23">
        <f t="shared" si="166"/>
        <v>0.28846695166405834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222.0000000000002</v>
      </c>
      <c r="BE176" s="14">
        <f>BD176*VLOOKUP('Données projet'!$B$11,Paramètres!$A$1:$I$89,3,0)*VLOOKUP('Données projet'!$B$11,Paramètres!$A$1:$I$89,5,0)</f>
        <v>180.08640000000017</v>
      </c>
      <c r="BF176" s="14">
        <f t="shared" si="167"/>
        <v>45.341408037837176</v>
      </c>
      <c r="BG176" s="22">
        <f t="shared" si="168"/>
        <v>392.62009899923333</v>
      </c>
      <c r="BH176" s="62">
        <f t="shared" si="116"/>
        <v>685.95343233256665</v>
      </c>
      <c r="BI176" s="62">
        <f ca="1">AVERAGE(OFFSET($BH$3,0,0,'Données projet'!$E$11+1,1))-AVERAGE(OFFSET($H$3,0,0,'Données projet'!$E$11+1,1))</f>
        <v>162.25294504297892</v>
      </c>
      <c r="BJ176" s="62">
        <f t="shared" si="146"/>
        <v>124.70607815083275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3.2868804016273543E-21</v>
      </c>
      <c r="BS176" s="24">
        <f t="shared" si="169"/>
        <v>3.2868804016273543E-21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222.00000000000014</v>
      </c>
      <c r="AJ177" s="14">
        <f>AI177*VLOOKUP('Données projet'!$B$10,Paramètres!$A$1:$I$89,3,0)*VLOOKUP('Données projet'!$B$10,Paramètres!$A$1:$I$89,5,0)</f>
        <v>145.45440000000008</v>
      </c>
      <c r="AK177" s="14">
        <f t="shared" si="164"/>
        <v>37.543738926424979</v>
      </c>
      <c r="AL177" s="22">
        <f t="shared" si="165"/>
        <v>318.72175863019027</v>
      </c>
      <c r="AM177" s="62">
        <f t="shared" si="113"/>
        <v>612.05509196352364</v>
      </c>
      <c r="AN177" s="62">
        <f ca="1">AVERAGE(OFFSET($AM$3,0,0,'Données projet'!$E$10+1,1))-AVERAGE(OFFSET($H$3,0,0,'Données projet'!$E$10+1,1))</f>
        <v>148.43331139293599</v>
      </c>
      <c r="AO177" s="62">
        <f t="shared" si="144"/>
        <v>158.90211025130679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0.28281029068939328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2.1865602212316572E-21</v>
      </c>
      <c r="AX177" s="23">
        <f t="shared" si="166"/>
        <v>0.28281029068939328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222.0000000000002</v>
      </c>
      <c r="BE177" s="14">
        <f>BD177*VLOOKUP('Données projet'!$B$11,Paramètres!$A$1:$I$89,3,0)*VLOOKUP('Données projet'!$B$11,Paramètres!$A$1:$I$89,5,0)</f>
        <v>180.08640000000017</v>
      </c>
      <c r="BF177" s="14">
        <f t="shared" si="167"/>
        <v>45.341408037837176</v>
      </c>
      <c r="BG177" s="22">
        <f t="shared" si="168"/>
        <v>392.62009899923333</v>
      </c>
      <c r="BH177" s="62">
        <f t="shared" si="116"/>
        <v>685.95343233256665</v>
      </c>
      <c r="BI177" s="62">
        <f ca="1">AVERAGE(OFFSET($BH$3,0,0,'Données projet'!$E$11+1,1))-AVERAGE(OFFSET($H$3,0,0,'Données projet'!$E$11+1,1))</f>
        <v>162.25294504297892</v>
      </c>
      <c r="BJ177" s="62">
        <f t="shared" si="146"/>
        <v>124.70607815083275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2.324175420939865E-21</v>
      </c>
      <c r="BS177" s="24">
        <f t="shared" si="169"/>
        <v>2.324175420939865E-21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222.00000000000014</v>
      </c>
      <c r="AJ178" s="14">
        <f>AI178*VLOOKUP('Données projet'!$B$10,Paramètres!$A$1:$I$89,3,0)*VLOOKUP('Données projet'!$B$10,Paramètres!$A$1:$I$89,5,0)</f>
        <v>145.45440000000008</v>
      </c>
      <c r="AK178" s="14">
        <f t="shared" si="164"/>
        <v>37.543738926424979</v>
      </c>
      <c r="AL178" s="22">
        <f t="shared" si="165"/>
        <v>318.72175863019027</v>
      </c>
      <c r="AM178" s="62">
        <f t="shared" si="113"/>
        <v>612.05509196352364</v>
      </c>
      <c r="AN178" s="62">
        <f ca="1">AVERAGE(OFFSET($AM$3,0,0,'Données projet'!$E$10+1,1))-AVERAGE(OFFSET($H$3,0,0,'Données projet'!$E$10+1,1))</f>
        <v>148.43331139293599</v>
      </c>
      <c r="AO178" s="62">
        <f t="shared" si="144"/>
        <v>158.90211025130679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0.27726455338621891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1.5461315599056624E-21</v>
      </c>
      <c r="AX178" s="23">
        <f t="shared" si="166"/>
        <v>0.27726455338621891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222.0000000000002</v>
      </c>
      <c r="BE178" s="14">
        <f>BD178*VLOOKUP('Données projet'!$B$11,Paramètres!$A$1:$I$89,3,0)*VLOOKUP('Données projet'!$B$11,Paramètres!$A$1:$I$89,5,0)</f>
        <v>180.08640000000017</v>
      </c>
      <c r="BF178" s="14">
        <f t="shared" si="167"/>
        <v>45.341408037837176</v>
      </c>
      <c r="BG178" s="22">
        <f t="shared" si="168"/>
        <v>392.62009899923333</v>
      </c>
      <c r="BH178" s="62">
        <f t="shared" si="116"/>
        <v>685.95343233256665</v>
      </c>
      <c r="BI178" s="62">
        <f ca="1">AVERAGE(OFFSET($BH$3,0,0,'Données projet'!$E$11+1,1))-AVERAGE(OFFSET($H$3,0,0,'Données projet'!$E$11+1,1))</f>
        <v>162.25294504297892</v>
      </c>
      <c r="BJ178" s="62">
        <f t="shared" si="146"/>
        <v>124.70607815083275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1.6434402008136772E-21</v>
      </c>
      <c r="BS178" s="24">
        <f t="shared" si="169"/>
        <v>1.6434402008136772E-21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222.00000000000014</v>
      </c>
      <c r="AJ179" s="14">
        <f>AI179*VLOOKUP('Données projet'!$B$10,Paramètres!$A$1:$I$89,3,0)*VLOOKUP('Données projet'!$B$10,Paramètres!$A$1:$I$89,5,0)</f>
        <v>145.45440000000008</v>
      </c>
      <c r="AK179" s="14">
        <f t="shared" si="164"/>
        <v>37.543738926424979</v>
      </c>
      <c r="AL179" s="22">
        <f t="shared" si="165"/>
        <v>318.72175863019027</v>
      </c>
      <c r="AM179" s="62">
        <f t="shared" si="113"/>
        <v>612.05509196352364</v>
      </c>
      <c r="AN179" s="62">
        <f ca="1">AVERAGE(OFFSET($AM$3,0,0,'Données projet'!$E$10+1,1))-AVERAGE(OFFSET($H$3,0,0,'Données projet'!$E$10+1,1))</f>
        <v>148.43331139293599</v>
      </c>
      <c r="AO179" s="62">
        <f t="shared" si="144"/>
        <v>158.90211025130679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0.27182756460899404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1.0932801106158286E-21</v>
      </c>
      <c r="AX179" s="23">
        <f t="shared" si="166"/>
        <v>0.27182756460899404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222.0000000000002</v>
      </c>
      <c r="BE179" s="14">
        <f>BD179*VLOOKUP('Données projet'!$B$11,Paramètres!$A$1:$I$89,3,0)*VLOOKUP('Données projet'!$B$11,Paramètres!$A$1:$I$89,5,0)</f>
        <v>180.08640000000017</v>
      </c>
      <c r="BF179" s="14">
        <f t="shared" si="167"/>
        <v>45.341408037837176</v>
      </c>
      <c r="BG179" s="22">
        <f t="shared" si="168"/>
        <v>392.62009899923333</v>
      </c>
      <c r="BH179" s="62">
        <f t="shared" si="116"/>
        <v>685.95343233256665</v>
      </c>
      <c r="BI179" s="62">
        <f ca="1">AVERAGE(OFFSET($BH$3,0,0,'Données projet'!$E$11+1,1))-AVERAGE(OFFSET($H$3,0,0,'Données projet'!$E$11+1,1))</f>
        <v>162.25294504297892</v>
      </c>
      <c r="BJ179" s="62">
        <f t="shared" si="146"/>
        <v>124.70607815083275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1.1620877104699325E-21</v>
      </c>
      <c r="BS179" s="24">
        <f t="shared" si="169"/>
        <v>1.1620877104699325E-21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222.00000000000014</v>
      </c>
      <c r="AJ180" s="14">
        <f>AI180*VLOOKUP('Données projet'!$B$10,Paramètres!$A$1:$I$89,3,0)*VLOOKUP('Données projet'!$B$10,Paramètres!$A$1:$I$89,5,0)</f>
        <v>145.45440000000008</v>
      </c>
      <c r="AK180" s="14">
        <f t="shared" si="164"/>
        <v>37.543738926424979</v>
      </c>
      <c r="AL180" s="22">
        <f t="shared" si="165"/>
        <v>318.72175863019027</v>
      </c>
      <c r="AM180" s="62">
        <f t="shared" si="113"/>
        <v>612.05509196352364</v>
      </c>
      <c r="AN180" s="62">
        <f ca="1">AVERAGE(OFFSET($AM$3,0,0,'Données projet'!$E$10+1,1))-AVERAGE(OFFSET($H$3,0,0,'Données projet'!$E$10+1,1))</f>
        <v>148.43331139293599</v>
      </c>
      <c r="AO180" s="62">
        <f t="shared" si="144"/>
        <v>158.90211025130679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0.26649719186545484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7.7306577995283121E-22</v>
      </c>
      <c r="AX180" s="23">
        <f t="shared" si="166"/>
        <v>0.26649719186545484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222.0000000000002</v>
      </c>
      <c r="BE180" s="14">
        <f>BD180*VLOOKUP('Données projet'!$B$11,Paramètres!$A$1:$I$89,3,0)*VLOOKUP('Données projet'!$B$11,Paramètres!$A$1:$I$89,5,0)</f>
        <v>180.08640000000017</v>
      </c>
      <c r="BF180" s="14">
        <f t="shared" si="167"/>
        <v>45.341408037837176</v>
      </c>
      <c r="BG180" s="22">
        <f t="shared" si="168"/>
        <v>392.62009899923333</v>
      </c>
      <c r="BH180" s="62">
        <f t="shared" si="116"/>
        <v>685.95343233256665</v>
      </c>
      <c r="BI180" s="62">
        <f ca="1">AVERAGE(OFFSET($BH$3,0,0,'Données projet'!$E$11+1,1))-AVERAGE(OFFSET($H$3,0,0,'Données projet'!$E$11+1,1))</f>
        <v>162.25294504297892</v>
      </c>
      <c r="BJ180" s="62">
        <f t="shared" si="146"/>
        <v>124.70607815083275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8.2172010040683858E-22</v>
      </c>
      <c r="BS180" s="24">
        <f t="shared" si="169"/>
        <v>8.2172010040683858E-22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222.00000000000014</v>
      </c>
      <c r="AJ181" s="14">
        <f>AI181*VLOOKUP('Données projet'!$B$10,Paramètres!$A$1:$I$89,3,0)*VLOOKUP('Données projet'!$B$10,Paramètres!$A$1:$I$89,5,0)</f>
        <v>145.45440000000008</v>
      </c>
      <c r="AK181" s="14">
        <f t="shared" si="164"/>
        <v>37.543738926424979</v>
      </c>
      <c r="AL181" s="22">
        <f t="shared" si="165"/>
        <v>318.72175863019027</v>
      </c>
      <c r="AM181" s="62">
        <f t="shared" si="113"/>
        <v>612.05509196352364</v>
      </c>
      <c r="AN181" s="62">
        <f ca="1">AVERAGE(OFFSET($AM$3,0,0,'Données projet'!$E$10+1,1))-AVERAGE(OFFSET($H$3,0,0,'Données projet'!$E$10+1,1))</f>
        <v>148.43331139293599</v>
      </c>
      <c r="AO181" s="62">
        <f t="shared" si="144"/>
        <v>158.90211025130679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0.26127134448021011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5.4664005530791431E-22</v>
      </c>
      <c r="AX181" s="23">
        <f t="shared" si="166"/>
        <v>0.26127134448021011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222.0000000000002</v>
      </c>
      <c r="BE181" s="14">
        <f>BD181*VLOOKUP('Données projet'!$B$11,Paramètres!$A$1:$I$89,3,0)*VLOOKUP('Données projet'!$B$11,Paramètres!$A$1:$I$89,5,0)</f>
        <v>180.08640000000017</v>
      </c>
      <c r="BF181" s="14">
        <f t="shared" si="167"/>
        <v>45.341408037837176</v>
      </c>
      <c r="BG181" s="22">
        <f t="shared" si="168"/>
        <v>392.62009899923333</v>
      </c>
      <c r="BH181" s="62">
        <f t="shared" si="116"/>
        <v>685.95343233256665</v>
      </c>
      <c r="BI181" s="62">
        <f ca="1">AVERAGE(OFFSET($BH$3,0,0,'Données projet'!$E$11+1,1))-AVERAGE(OFFSET($H$3,0,0,'Données projet'!$E$11+1,1))</f>
        <v>162.25294504297892</v>
      </c>
      <c r="BJ181" s="62">
        <f t="shared" si="146"/>
        <v>124.70607815083275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5.8104385523496626E-22</v>
      </c>
      <c r="BS181" s="24">
        <f t="shared" si="169"/>
        <v>5.8104385523496626E-22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222.00000000000014</v>
      </c>
      <c r="AJ182" s="14">
        <f>AI182*VLOOKUP('Données projet'!$B$10,Paramètres!$A$1:$I$89,3,0)*VLOOKUP('Données projet'!$B$10,Paramètres!$A$1:$I$89,5,0)</f>
        <v>145.45440000000008</v>
      </c>
      <c r="AK182" s="14">
        <f t="shared" si="164"/>
        <v>37.543738926424979</v>
      </c>
      <c r="AL182" s="22">
        <f t="shared" si="165"/>
        <v>318.72175863019027</v>
      </c>
      <c r="AM182" s="62">
        <f t="shared" si="113"/>
        <v>612.05509196352364</v>
      </c>
      <c r="AN182" s="62">
        <f ca="1">AVERAGE(OFFSET($AM$3,0,0,'Données projet'!$E$10+1,1))-AVERAGE(OFFSET($H$3,0,0,'Données projet'!$E$10+1,1))</f>
        <v>148.43331139293599</v>
      </c>
      <c r="AO182" s="62">
        <f t="shared" si="144"/>
        <v>158.90211025130679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0.25614797277473783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3.865328899764156E-22</v>
      </c>
      <c r="AX182" s="23">
        <f t="shared" si="166"/>
        <v>0.25614797277473783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222.0000000000002</v>
      </c>
      <c r="BE182" s="14">
        <f>BD182*VLOOKUP('Données projet'!$B$11,Paramètres!$A$1:$I$89,3,0)*VLOOKUP('Données projet'!$B$11,Paramètres!$A$1:$I$89,5,0)</f>
        <v>180.08640000000017</v>
      </c>
      <c r="BF182" s="14">
        <f t="shared" si="167"/>
        <v>45.341408037837176</v>
      </c>
      <c r="BG182" s="22">
        <f t="shared" si="168"/>
        <v>392.62009899923333</v>
      </c>
      <c r="BH182" s="62">
        <f t="shared" si="116"/>
        <v>685.95343233256665</v>
      </c>
      <c r="BI182" s="62">
        <f ca="1">AVERAGE(OFFSET($BH$3,0,0,'Données projet'!$E$11+1,1))-AVERAGE(OFFSET($H$3,0,0,'Données projet'!$E$11+1,1))</f>
        <v>162.25294504297892</v>
      </c>
      <c r="BJ182" s="62">
        <f t="shared" si="146"/>
        <v>124.70607815083275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4.1086005020341929E-22</v>
      </c>
      <c r="BS182" s="24">
        <f t="shared" si="169"/>
        <v>4.1086005020341929E-22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222.00000000000014</v>
      </c>
      <c r="AJ183" s="14">
        <f>AI183*VLOOKUP('Données projet'!$B$10,Paramètres!$A$1:$I$89,3,0)*VLOOKUP('Données projet'!$B$10,Paramètres!$A$1:$I$89,5,0)</f>
        <v>145.45440000000008</v>
      </c>
      <c r="AK183" s="14">
        <f t="shared" si="164"/>
        <v>37.543738926424979</v>
      </c>
      <c r="AL183" s="22">
        <f t="shared" si="165"/>
        <v>318.72175863019027</v>
      </c>
      <c r="AM183" s="62">
        <f t="shared" si="113"/>
        <v>612.05509196352364</v>
      </c>
      <c r="AN183" s="62">
        <f ca="1">AVERAGE(OFFSET($AM$3,0,0,'Données projet'!$E$10+1,1))-AVERAGE(OFFSET($H$3,0,0,'Données projet'!$E$10+1,1))</f>
        <v>148.43331139293599</v>
      </c>
      <c r="AO183" s="62">
        <f t="shared" si="144"/>
        <v>158.90211025130679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0.25112506726346173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2.7332002765395715E-22</v>
      </c>
      <c r="AX183" s="23">
        <f t="shared" si="166"/>
        <v>0.25112506726346173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222.0000000000002</v>
      </c>
      <c r="BE183" s="14">
        <f>BD183*VLOOKUP('Données projet'!$B$11,Paramètres!$A$1:$I$89,3,0)*VLOOKUP('Données projet'!$B$11,Paramètres!$A$1:$I$89,5,0)</f>
        <v>180.08640000000017</v>
      </c>
      <c r="BF183" s="14">
        <f t="shared" si="167"/>
        <v>45.341408037837176</v>
      </c>
      <c r="BG183" s="22">
        <f t="shared" si="168"/>
        <v>392.62009899923333</v>
      </c>
      <c r="BH183" s="62">
        <f t="shared" si="116"/>
        <v>685.95343233256665</v>
      </c>
      <c r="BI183" s="62">
        <f ca="1">AVERAGE(OFFSET($BH$3,0,0,'Données projet'!$E$11+1,1))-AVERAGE(OFFSET($H$3,0,0,'Données projet'!$E$11+1,1))</f>
        <v>162.25294504297892</v>
      </c>
      <c r="BJ183" s="62">
        <f t="shared" si="146"/>
        <v>124.70607815083275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2.9052192761748313E-22</v>
      </c>
      <c r="BS183" s="24">
        <f t="shared" si="169"/>
        <v>2.9052192761748313E-22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222.00000000000014</v>
      </c>
      <c r="AJ184" s="14">
        <f>AI184*VLOOKUP('Données projet'!$B$10,Paramètres!$A$1:$I$89,3,0)*VLOOKUP('Données projet'!$B$10,Paramètres!$A$1:$I$89,5,0)</f>
        <v>145.45440000000008</v>
      </c>
      <c r="AK184" s="14">
        <f t="shared" si="164"/>
        <v>37.543738926424979</v>
      </c>
      <c r="AL184" s="22">
        <f t="shared" si="165"/>
        <v>318.72175863019027</v>
      </c>
      <c r="AM184" s="62">
        <f t="shared" si="113"/>
        <v>612.05509196352364</v>
      </c>
      <c r="AN184" s="62">
        <f ca="1">AVERAGE(OFFSET($AM$3,0,0,'Données projet'!$E$10+1,1))-AVERAGE(OFFSET($H$3,0,0,'Données projet'!$E$10+1,1))</f>
        <v>148.43331139293599</v>
      </c>
      <c r="AO184" s="62">
        <f t="shared" si="144"/>
        <v>158.90211025130679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0.24620065786559189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1.932664449882078E-22</v>
      </c>
      <c r="AX184" s="23">
        <f t="shared" si="166"/>
        <v>0.24620065786559189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222.0000000000002</v>
      </c>
      <c r="BE184" s="14">
        <f>BD184*VLOOKUP('Données projet'!$B$11,Paramètres!$A$1:$I$89,3,0)*VLOOKUP('Données projet'!$B$11,Paramètres!$A$1:$I$89,5,0)</f>
        <v>180.08640000000017</v>
      </c>
      <c r="BF184" s="14">
        <f t="shared" si="167"/>
        <v>45.341408037837176</v>
      </c>
      <c r="BG184" s="22">
        <f t="shared" si="168"/>
        <v>392.62009899923333</v>
      </c>
      <c r="BH184" s="62">
        <f t="shared" si="116"/>
        <v>685.95343233256665</v>
      </c>
      <c r="BI184" s="62">
        <f ca="1">AVERAGE(OFFSET($BH$3,0,0,'Données projet'!$E$11+1,1))-AVERAGE(OFFSET($H$3,0,0,'Données projet'!$E$11+1,1))</f>
        <v>162.25294504297892</v>
      </c>
      <c r="BJ184" s="62">
        <f t="shared" si="146"/>
        <v>124.70607815083275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2.0543002510170964E-22</v>
      </c>
      <c r="BS184" s="24">
        <f t="shared" si="169"/>
        <v>2.0543002510170964E-22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222.00000000000014</v>
      </c>
      <c r="AJ185" s="14">
        <f>AI185*VLOOKUP('Données projet'!$B$10,Paramètres!$A$1:$I$89,3,0)*VLOOKUP('Données projet'!$B$10,Paramètres!$A$1:$I$89,5,0)</f>
        <v>145.45440000000008</v>
      </c>
      <c r="AK185" s="14">
        <f t="shared" si="164"/>
        <v>37.543738926424979</v>
      </c>
      <c r="AL185" s="22">
        <f t="shared" si="165"/>
        <v>318.72175863019027</v>
      </c>
      <c r="AM185" s="62">
        <f t="shared" si="113"/>
        <v>612.05509196352364</v>
      </c>
      <c r="AN185" s="62">
        <f ca="1">AVERAGE(OFFSET($AM$3,0,0,'Données projet'!$E$10+1,1))-AVERAGE(OFFSET($H$3,0,0,'Données projet'!$E$10+1,1))</f>
        <v>148.43331139293599</v>
      </c>
      <c r="AO185" s="62">
        <f t="shared" si="144"/>
        <v>158.90211025130679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0.24137281313242112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1.3666001382697858E-22</v>
      </c>
      <c r="AX185" s="23">
        <f t="shared" si="166"/>
        <v>0.24137281313242112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222.0000000000002</v>
      </c>
      <c r="BE185" s="14">
        <f>BD185*VLOOKUP('Données projet'!$B$11,Paramètres!$A$1:$I$89,3,0)*VLOOKUP('Données projet'!$B$11,Paramètres!$A$1:$I$89,5,0)</f>
        <v>180.08640000000017</v>
      </c>
      <c r="BF185" s="14">
        <f t="shared" si="167"/>
        <v>45.341408037837176</v>
      </c>
      <c r="BG185" s="22">
        <f t="shared" si="168"/>
        <v>392.62009899923333</v>
      </c>
      <c r="BH185" s="62">
        <f t="shared" si="116"/>
        <v>685.95343233256665</v>
      </c>
      <c r="BI185" s="62">
        <f ca="1">AVERAGE(OFFSET($BH$3,0,0,'Données projet'!$E$11+1,1))-AVERAGE(OFFSET($H$3,0,0,'Données projet'!$E$11+1,1))</f>
        <v>162.25294504297892</v>
      </c>
      <c r="BJ185" s="62">
        <f t="shared" si="146"/>
        <v>124.70607815083275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1.4526096380874156E-22</v>
      </c>
      <c r="BS185" s="24">
        <f t="shared" si="169"/>
        <v>1.4526096380874156E-22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222.00000000000014</v>
      </c>
      <c r="AJ186" s="14">
        <f>AI186*VLOOKUP('Données projet'!$B$10,Paramètres!$A$1:$I$89,3,0)*VLOOKUP('Données projet'!$B$10,Paramètres!$A$1:$I$89,5,0)</f>
        <v>145.45440000000008</v>
      </c>
      <c r="AK186" s="14">
        <f t="shared" si="164"/>
        <v>37.543738926424979</v>
      </c>
      <c r="AL186" s="22">
        <f t="shared" si="165"/>
        <v>318.72175863019027</v>
      </c>
      <c r="AM186" s="62">
        <f t="shared" si="113"/>
        <v>612.05509196352364</v>
      </c>
      <c r="AN186" s="62">
        <f ca="1">AVERAGE(OFFSET($AM$3,0,0,'Données projet'!$E$10+1,1))-AVERAGE(OFFSET($H$3,0,0,'Données projet'!$E$10+1,1))</f>
        <v>148.43331139293599</v>
      </c>
      <c r="AO186" s="62">
        <f t="shared" si="144"/>
        <v>158.90211025130679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0.23663963948977329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9.6633222494103901E-23</v>
      </c>
      <c r="AX186" s="23">
        <f t="shared" si="166"/>
        <v>0.23663963948977329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222.0000000000002</v>
      </c>
      <c r="BE186" s="14">
        <f>BD186*VLOOKUP('Données projet'!$B$11,Paramètres!$A$1:$I$89,3,0)*VLOOKUP('Données projet'!$B$11,Paramètres!$A$1:$I$89,5,0)</f>
        <v>180.08640000000017</v>
      </c>
      <c r="BF186" s="14">
        <f t="shared" si="167"/>
        <v>45.341408037837176</v>
      </c>
      <c r="BG186" s="22">
        <f t="shared" si="168"/>
        <v>392.62009899923333</v>
      </c>
      <c r="BH186" s="62">
        <f t="shared" si="116"/>
        <v>685.95343233256665</v>
      </c>
      <c r="BI186" s="62">
        <f ca="1">AVERAGE(OFFSET($BH$3,0,0,'Données projet'!$E$11+1,1))-AVERAGE(OFFSET($H$3,0,0,'Données projet'!$E$11+1,1))</f>
        <v>162.25294504297892</v>
      </c>
      <c r="BJ186" s="62">
        <f t="shared" si="146"/>
        <v>124.70607815083275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1.0271501255085482E-22</v>
      </c>
      <c r="BS186" s="24">
        <f t="shared" si="169"/>
        <v>1.0271501255085482E-22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222.00000000000014</v>
      </c>
      <c r="AJ187" s="14">
        <f>AI187*VLOOKUP('Données projet'!$B$10,Paramètres!$A$1:$I$89,3,0)*VLOOKUP('Données projet'!$B$10,Paramètres!$A$1:$I$89,5,0)</f>
        <v>145.45440000000008</v>
      </c>
      <c r="AK187" s="14">
        <f t="shared" si="164"/>
        <v>37.543738926424979</v>
      </c>
      <c r="AL187" s="22">
        <f t="shared" si="165"/>
        <v>318.72175863019027</v>
      </c>
      <c r="AM187" s="62">
        <f t="shared" si="113"/>
        <v>612.05509196352364</v>
      </c>
      <c r="AN187" s="62">
        <f ca="1">AVERAGE(OFFSET($AM$3,0,0,'Données projet'!$E$10+1,1))-AVERAGE(OFFSET($H$3,0,0,'Données projet'!$E$10+1,1))</f>
        <v>148.43331139293599</v>
      </c>
      <c r="AO187" s="62">
        <f t="shared" si="144"/>
        <v>158.90211025130679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0.23199928049530694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6.8330006913489289E-23</v>
      </c>
      <c r="AX187" s="23">
        <f t="shared" si="166"/>
        <v>0.23199928049530694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222.0000000000002</v>
      </c>
      <c r="BE187" s="14">
        <f>BD187*VLOOKUP('Données projet'!$B$11,Paramètres!$A$1:$I$89,3,0)*VLOOKUP('Données projet'!$B$11,Paramètres!$A$1:$I$89,5,0)</f>
        <v>180.08640000000017</v>
      </c>
      <c r="BF187" s="14">
        <f t="shared" si="167"/>
        <v>45.341408037837176</v>
      </c>
      <c r="BG187" s="22">
        <f t="shared" si="168"/>
        <v>392.62009899923333</v>
      </c>
      <c r="BH187" s="62">
        <f t="shared" si="116"/>
        <v>685.95343233256665</v>
      </c>
      <c r="BI187" s="62">
        <f ca="1">AVERAGE(OFFSET($BH$3,0,0,'Données projet'!$E$11+1,1))-AVERAGE(OFFSET($H$3,0,0,'Données projet'!$E$11+1,1))</f>
        <v>162.25294504297892</v>
      </c>
      <c r="BJ187" s="62">
        <f t="shared" si="146"/>
        <v>124.70607815083275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7.2630481904370782E-23</v>
      </c>
      <c r="BS187" s="24">
        <f t="shared" si="169"/>
        <v>7.2630481904370782E-23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222.00000000000014</v>
      </c>
      <c r="AJ188" s="14">
        <f>AI188*VLOOKUP('Données projet'!$B$10,Paramètres!$A$1:$I$89,3,0)*VLOOKUP('Données projet'!$B$10,Paramètres!$A$1:$I$89,5,0)</f>
        <v>145.45440000000008</v>
      </c>
      <c r="AK188" s="14">
        <f t="shared" si="164"/>
        <v>37.543738926424979</v>
      </c>
      <c r="AL188" s="22">
        <f t="shared" si="165"/>
        <v>318.72175863019027</v>
      </c>
      <c r="AM188" s="62">
        <f t="shared" si="113"/>
        <v>612.05509196352364</v>
      </c>
      <c r="AN188" s="62">
        <f ca="1">AVERAGE(OFFSET($AM$3,0,0,'Données projet'!$E$10+1,1))-AVERAGE(OFFSET($H$3,0,0,'Données projet'!$E$10+1,1))</f>
        <v>148.43331139293599</v>
      </c>
      <c r="AO188" s="62">
        <f t="shared" si="144"/>
        <v>158.90211025130679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0.22744991611038257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4.8316611247051951E-23</v>
      </c>
      <c r="AX188" s="23">
        <f t="shared" si="166"/>
        <v>0.22744991611038257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222.0000000000002</v>
      </c>
      <c r="BE188" s="14">
        <f>BD188*VLOOKUP('Données projet'!$B$11,Paramètres!$A$1:$I$89,3,0)*VLOOKUP('Données projet'!$B$11,Paramètres!$A$1:$I$89,5,0)</f>
        <v>180.08640000000017</v>
      </c>
      <c r="BF188" s="14">
        <f t="shared" si="167"/>
        <v>45.341408037837176</v>
      </c>
      <c r="BG188" s="22">
        <f t="shared" si="168"/>
        <v>392.62009899923333</v>
      </c>
      <c r="BH188" s="62">
        <f t="shared" si="116"/>
        <v>685.95343233256665</v>
      </c>
      <c r="BI188" s="62">
        <f ca="1">AVERAGE(OFFSET($BH$3,0,0,'Données projet'!$E$11+1,1))-AVERAGE(OFFSET($H$3,0,0,'Données projet'!$E$11+1,1))</f>
        <v>162.25294504297892</v>
      </c>
      <c r="BJ188" s="62">
        <f t="shared" si="146"/>
        <v>124.70607815083275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5.1357506275427411E-23</v>
      </c>
      <c r="BS188" s="24">
        <f t="shared" si="169"/>
        <v>5.1357506275427411E-23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222.00000000000014</v>
      </c>
      <c r="AJ189" s="14">
        <f>AI189*VLOOKUP('Données projet'!$B$10,Paramètres!$A$1:$I$89,3,0)*VLOOKUP('Données projet'!$B$10,Paramètres!$A$1:$I$89,5,0)</f>
        <v>145.45440000000008</v>
      </c>
      <c r="AK189" s="14">
        <f t="shared" si="164"/>
        <v>37.543738926424979</v>
      </c>
      <c r="AL189" s="22">
        <f t="shared" si="165"/>
        <v>318.72175863019027</v>
      </c>
      <c r="AM189" s="62">
        <f t="shared" si="113"/>
        <v>612.05509196352364</v>
      </c>
      <c r="AN189" s="62">
        <f ca="1">AVERAGE(OFFSET($AM$3,0,0,'Données projet'!$E$10+1,1))-AVERAGE(OFFSET($H$3,0,0,'Données projet'!$E$10+1,1))</f>
        <v>148.43331139293599</v>
      </c>
      <c r="AO189" s="62">
        <f t="shared" si="144"/>
        <v>158.90211025130679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0.22298976198620826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3.4165003456744644E-23</v>
      </c>
      <c r="AX189" s="23">
        <f t="shared" si="166"/>
        <v>0.22298976198620826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222.0000000000002</v>
      </c>
      <c r="BE189" s="14">
        <f>BD189*VLOOKUP('Données projet'!$B$11,Paramètres!$A$1:$I$89,3,0)*VLOOKUP('Données projet'!$B$11,Paramètres!$A$1:$I$89,5,0)</f>
        <v>180.08640000000017</v>
      </c>
      <c r="BF189" s="14">
        <f t="shared" si="167"/>
        <v>45.341408037837176</v>
      </c>
      <c r="BG189" s="22">
        <f t="shared" si="168"/>
        <v>392.62009899923333</v>
      </c>
      <c r="BH189" s="62">
        <f t="shared" si="116"/>
        <v>685.95343233256665</v>
      </c>
      <c r="BI189" s="62">
        <f ca="1">AVERAGE(OFFSET($BH$3,0,0,'Données projet'!$E$11+1,1))-AVERAGE(OFFSET($H$3,0,0,'Données projet'!$E$11+1,1))</f>
        <v>162.25294504297892</v>
      </c>
      <c r="BJ189" s="62">
        <f t="shared" si="146"/>
        <v>124.70607815083275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3.6315240952185391E-23</v>
      </c>
      <c r="BS189" s="24">
        <f t="shared" si="169"/>
        <v>3.6315240952185391E-23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222.00000000000014</v>
      </c>
      <c r="AJ190" s="14">
        <f>AI190*VLOOKUP('Données projet'!$B$10,Paramètres!$A$1:$I$89,3,0)*VLOOKUP('Données projet'!$B$10,Paramètres!$A$1:$I$89,5,0)</f>
        <v>145.45440000000008</v>
      </c>
      <c r="AK190" s="14">
        <f t="shared" si="164"/>
        <v>37.543738926424979</v>
      </c>
      <c r="AL190" s="22">
        <f t="shared" si="165"/>
        <v>318.72175863019027</v>
      </c>
      <c r="AM190" s="62">
        <f t="shared" si="113"/>
        <v>612.05509196352364</v>
      </c>
      <c r="AN190" s="62">
        <f ca="1">AVERAGE(OFFSET($AM$3,0,0,'Données projet'!$E$10+1,1))-AVERAGE(OFFSET($H$3,0,0,'Données projet'!$E$10+1,1))</f>
        <v>148.43331139293599</v>
      </c>
      <c r="AO190" s="62">
        <f t="shared" si="144"/>
        <v>158.90211025130679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0.21861706876398362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2.4158305623525975E-23</v>
      </c>
      <c r="AX190" s="23">
        <f t="shared" si="166"/>
        <v>0.21861706876398362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222.0000000000002</v>
      </c>
      <c r="BE190" s="14">
        <f>BD190*VLOOKUP('Données projet'!$B$11,Paramètres!$A$1:$I$89,3,0)*VLOOKUP('Données projet'!$B$11,Paramètres!$A$1:$I$89,5,0)</f>
        <v>180.08640000000017</v>
      </c>
      <c r="BF190" s="14">
        <f t="shared" si="167"/>
        <v>45.341408037837176</v>
      </c>
      <c r="BG190" s="22">
        <f t="shared" si="168"/>
        <v>392.62009899923333</v>
      </c>
      <c r="BH190" s="62">
        <f t="shared" si="116"/>
        <v>685.95343233256665</v>
      </c>
      <c r="BI190" s="62">
        <f ca="1">AVERAGE(OFFSET($BH$3,0,0,'Données projet'!$E$11+1,1))-AVERAGE(OFFSET($H$3,0,0,'Données projet'!$E$11+1,1))</f>
        <v>162.25294504297892</v>
      </c>
      <c r="BJ190" s="62">
        <f t="shared" si="146"/>
        <v>124.70607815083275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2.5678753137713706E-23</v>
      </c>
      <c r="BS190" s="24">
        <f t="shared" si="169"/>
        <v>2.5678753137713706E-23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222.00000000000014</v>
      </c>
      <c r="AJ191" s="14">
        <f>AI191*VLOOKUP('Données projet'!$B$10,Paramètres!$A$1:$I$89,3,0)*VLOOKUP('Données projet'!$B$10,Paramètres!$A$1:$I$89,5,0)</f>
        <v>145.45440000000008</v>
      </c>
      <c r="AK191" s="14">
        <f t="shared" si="164"/>
        <v>37.543738926424979</v>
      </c>
      <c r="AL191" s="22">
        <f t="shared" si="165"/>
        <v>318.72175863019027</v>
      </c>
      <c r="AM191" s="62">
        <f t="shared" si="113"/>
        <v>612.05509196352364</v>
      </c>
      <c r="AN191" s="62">
        <f ca="1">AVERAGE(OFFSET($AM$3,0,0,'Données projet'!$E$10+1,1))-AVERAGE(OFFSET($H$3,0,0,'Données projet'!$E$10+1,1))</f>
        <v>148.43331139293599</v>
      </c>
      <c r="AO191" s="62">
        <f t="shared" si="144"/>
        <v>158.90211025130679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0.21433012138876731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1.7082501728372322E-23</v>
      </c>
      <c r="AX191" s="23">
        <f t="shared" si="166"/>
        <v>0.21433012138876731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222.0000000000002</v>
      </c>
      <c r="BE191" s="14">
        <f>BD191*VLOOKUP('Données projet'!$B$11,Paramètres!$A$1:$I$89,3,0)*VLOOKUP('Données projet'!$B$11,Paramètres!$A$1:$I$89,5,0)</f>
        <v>180.08640000000017</v>
      </c>
      <c r="BF191" s="14">
        <f t="shared" si="167"/>
        <v>45.341408037837176</v>
      </c>
      <c r="BG191" s="22">
        <f t="shared" si="168"/>
        <v>392.62009899923333</v>
      </c>
      <c r="BH191" s="62">
        <f t="shared" si="116"/>
        <v>685.95343233256665</v>
      </c>
      <c r="BI191" s="62">
        <f ca="1">AVERAGE(OFFSET($BH$3,0,0,'Données projet'!$E$11+1,1))-AVERAGE(OFFSET($H$3,0,0,'Données projet'!$E$11+1,1))</f>
        <v>162.25294504297892</v>
      </c>
      <c r="BJ191" s="62">
        <f t="shared" si="146"/>
        <v>124.70607815083275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1.8157620476092696E-23</v>
      </c>
      <c r="BS191" s="24">
        <f t="shared" si="169"/>
        <v>1.8157620476092696E-23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222.00000000000014</v>
      </c>
      <c r="AJ192" s="14">
        <f>AI192*VLOOKUP('Données projet'!$B$10,Paramètres!$A$1:$I$89,3,0)*VLOOKUP('Données projet'!$B$10,Paramètres!$A$1:$I$89,5,0)</f>
        <v>145.45440000000008</v>
      </c>
      <c r="AK192" s="14">
        <f t="shared" si="164"/>
        <v>37.543738926424979</v>
      </c>
      <c r="AL192" s="22">
        <f t="shared" si="165"/>
        <v>318.72175863019027</v>
      </c>
      <c r="AM192" s="62">
        <f t="shared" si="113"/>
        <v>612.05509196352364</v>
      </c>
      <c r="AN192" s="62">
        <f ca="1">AVERAGE(OFFSET($AM$3,0,0,'Données projet'!$E$10+1,1))-AVERAGE(OFFSET($H$3,0,0,'Données projet'!$E$10+1,1))</f>
        <v>148.43331139293599</v>
      </c>
      <c r="AO192" s="62">
        <f t="shared" si="144"/>
        <v>158.90211025130679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0.21012723843679926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1.2079152811762988E-23</v>
      </c>
      <c r="AX192" s="23">
        <f t="shared" si="166"/>
        <v>0.21012723843679926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222.0000000000002</v>
      </c>
      <c r="BE192" s="14">
        <f>BD192*VLOOKUP('Données projet'!$B$11,Paramètres!$A$1:$I$89,3,0)*VLOOKUP('Données projet'!$B$11,Paramètres!$A$1:$I$89,5,0)</f>
        <v>180.08640000000017</v>
      </c>
      <c r="BF192" s="14">
        <f t="shared" si="167"/>
        <v>45.341408037837176</v>
      </c>
      <c r="BG192" s="22">
        <f t="shared" si="168"/>
        <v>392.62009899923333</v>
      </c>
      <c r="BH192" s="62">
        <f t="shared" si="116"/>
        <v>685.95343233256665</v>
      </c>
      <c r="BI192" s="62">
        <f ca="1">AVERAGE(OFFSET($BH$3,0,0,'Données projet'!$E$11+1,1))-AVERAGE(OFFSET($H$3,0,0,'Données projet'!$E$11+1,1))</f>
        <v>162.25294504297892</v>
      </c>
      <c r="BJ192" s="62">
        <f t="shared" si="146"/>
        <v>124.70607815083275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1.2839376568856853E-23</v>
      </c>
      <c r="BS192" s="24">
        <f t="shared" si="169"/>
        <v>1.2839376568856853E-23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222.00000000000014</v>
      </c>
      <c r="AJ193" s="14">
        <f>AI193*VLOOKUP('Données projet'!$B$10,Paramètres!$A$1:$I$89,3,0)*VLOOKUP('Données projet'!$B$10,Paramètres!$A$1:$I$89,5,0)</f>
        <v>145.45440000000008</v>
      </c>
      <c r="AK193" s="14">
        <f t="shared" si="164"/>
        <v>37.543738926424979</v>
      </c>
      <c r="AL193" s="22">
        <f t="shared" si="165"/>
        <v>318.72175863019027</v>
      </c>
      <c r="AM193" s="62">
        <f t="shared" si="113"/>
        <v>612.05509196352364</v>
      </c>
      <c r="AN193" s="62">
        <f ca="1">AVERAGE(OFFSET($AM$3,0,0,'Données projet'!$E$10+1,1))-AVERAGE(OFFSET($H$3,0,0,'Données projet'!$E$10+1,1))</f>
        <v>148.43331139293599</v>
      </c>
      <c r="AO193" s="62">
        <f t="shared" si="144"/>
        <v>158.90211025130679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0.20600677145601384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8.5412508641861611E-24</v>
      </c>
      <c r="AX193" s="23">
        <f t="shared" si="166"/>
        <v>0.20600677145601384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222.0000000000002</v>
      </c>
      <c r="BE193" s="14">
        <f>BD193*VLOOKUP('Données projet'!$B$11,Paramètres!$A$1:$I$89,3,0)*VLOOKUP('Données projet'!$B$11,Paramètres!$A$1:$I$89,5,0)</f>
        <v>180.08640000000017</v>
      </c>
      <c r="BF193" s="14">
        <f t="shared" si="167"/>
        <v>45.341408037837176</v>
      </c>
      <c r="BG193" s="22">
        <f t="shared" si="168"/>
        <v>392.62009899923333</v>
      </c>
      <c r="BH193" s="62">
        <f t="shared" si="116"/>
        <v>685.95343233256665</v>
      </c>
      <c r="BI193" s="62">
        <f ca="1">AVERAGE(OFFSET($BH$3,0,0,'Données projet'!$E$11+1,1))-AVERAGE(OFFSET($H$3,0,0,'Données projet'!$E$11+1,1))</f>
        <v>162.25294504297892</v>
      </c>
      <c r="BJ193" s="62">
        <f t="shared" si="146"/>
        <v>124.70607815083275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9.0788102380463478E-24</v>
      </c>
      <c r="BS193" s="24">
        <f t="shared" si="169"/>
        <v>9.0788102380463478E-24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222.00000000000014</v>
      </c>
      <c r="AJ194" s="14">
        <f>AI194*VLOOKUP('Données projet'!$B$10,Paramètres!$A$1:$I$89,3,0)*VLOOKUP('Données projet'!$B$10,Paramètres!$A$1:$I$89,5,0)</f>
        <v>145.45440000000008</v>
      </c>
      <c r="AK194" s="14">
        <f t="shared" si="164"/>
        <v>37.543738926424979</v>
      </c>
      <c r="AL194" s="22">
        <f t="shared" si="165"/>
        <v>318.72175863019027</v>
      </c>
      <c r="AM194" s="62">
        <f t="shared" si="113"/>
        <v>612.05509196352364</v>
      </c>
      <c r="AN194" s="62">
        <f ca="1">AVERAGE(OFFSET($AM$3,0,0,'Données projet'!$E$10+1,1))-AVERAGE(OFFSET($H$3,0,0,'Données projet'!$E$10+1,1))</f>
        <v>148.43331139293599</v>
      </c>
      <c r="AO194" s="62">
        <f t="shared" si="144"/>
        <v>158.90211025130679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0.20196710431948492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6.0395764058814938E-24</v>
      </c>
      <c r="AX194" s="23">
        <f t="shared" si="166"/>
        <v>0.20196710431948492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222.0000000000002</v>
      </c>
      <c r="BE194" s="14">
        <f>BD194*VLOOKUP('Données projet'!$B$11,Paramètres!$A$1:$I$89,3,0)*VLOOKUP('Données projet'!$B$11,Paramètres!$A$1:$I$89,5,0)</f>
        <v>180.08640000000017</v>
      </c>
      <c r="BF194" s="14">
        <f t="shared" si="167"/>
        <v>45.341408037837176</v>
      </c>
      <c r="BG194" s="22">
        <f t="shared" si="168"/>
        <v>392.62009899923333</v>
      </c>
      <c r="BH194" s="62">
        <f t="shared" si="116"/>
        <v>685.95343233256665</v>
      </c>
      <c r="BI194" s="62">
        <f ca="1">AVERAGE(OFFSET($BH$3,0,0,'Données projet'!$E$11+1,1))-AVERAGE(OFFSET($H$3,0,0,'Données projet'!$E$11+1,1))</f>
        <v>162.25294504297892</v>
      </c>
      <c r="BJ194" s="62">
        <f t="shared" si="146"/>
        <v>124.70607815083275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6.4196882844284264E-24</v>
      </c>
      <c r="BS194" s="24">
        <f t="shared" si="169"/>
        <v>6.4196882844284264E-24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222.00000000000014</v>
      </c>
      <c r="AJ195" s="14">
        <f>AI195*VLOOKUP('Données projet'!$B$10,Paramètres!$A$1:$I$89,3,0)*VLOOKUP('Données projet'!$B$10,Paramètres!$A$1:$I$89,5,0)</f>
        <v>145.45440000000008</v>
      </c>
      <c r="AK195" s="14">
        <f t="shared" si="164"/>
        <v>37.543738926424979</v>
      </c>
      <c r="AL195" s="22">
        <f t="shared" si="165"/>
        <v>318.72175863019027</v>
      </c>
      <c r="AM195" s="62">
        <f t="shared" si="113"/>
        <v>612.05509196352364</v>
      </c>
      <c r="AN195" s="62">
        <f ca="1">AVERAGE(OFFSET($AM$3,0,0,'Données projet'!$E$10+1,1))-AVERAGE(OFFSET($H$3,0,0,'Données projet'!$E$10+1,1))</f>
        <v>148.43331139293599</v>
      </c>
      <c r="AO195" s="62">
        <f t="shared" si="144"/>
        <v>158.90211025130679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0.19800665259154968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4.2706254320930805E-24</v>
      </c>
      <c r="AX195" s="23">
        <f t="shared" si="166"/>
        <v>0.19800665259154968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222.0000000000002</v>
      </c>
      <c r="BE195" s="14">
        <f>BD195*VLOOKUP('Données projet'!$B$11,Paramètres!$A$1:$I$89,3,0)*VLOOKUP('Données projet'!$B$11,Paramètres!$A$1:$I$89,5,0)</f>
        <v>180.08640000000017</v>
      </c>
      <c r="BF195" s="14">
        <f t="shared" si="167"/>
        <v>45.341408037837176</v>
      </c>
      <c r="BG195" s="22">
        <f t="shared" si="168"/>
        <v>392.62009899923333</v>
      </c>
      <c r="BH195" s="62">
        <f t="shared" si="116"/>
        <v>685.95343233256665</v>
      </c>
      <c r="BI195" s="62">
        <f ca="1">AVERAGE(OFFSET($BH$3,0,0,'Données projet'!$E$11+1,1))-AVERAGE(OFFSET($H$3,0,0,'Données projet'!$E$11+1,1))</f>
        <v>162.25294504297892</v>
      </c>
      <c r="BJ195" s="62">
        <f t="shared" si="146"/>
        <v>124.70607815083275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4.5394051190231739E-24</v>
      </c>
      <c r="BS195" s="24">
        <f t="shared" si="169"/>
        <v>4.5394051190231739E-24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222.00000000000014</v>
      </c>
      <c r="AJ196" s="14">
        <f>AI196*VLOOKUP('Données projet'!$B$10,Paramètres!$A$1:$I$89,3,0)*VLOOKUP('Données projet'!$B$10,Paramètres!$A$1:$I$89,5,0)</f>
        <v>145.45440000000008</v>
      </c>
      <c r="AK196" s="14">
        <f t="shared" si="164"/>
        <v>37.543738926424979</v>
      </c>
      <c r="AL196" s="22">
        <f t="shared" si="165"/>
        <v>318.72175863019027</v>
      </c>
      <c r="AM196" s="62">
        <f t="shared" ref="AM196:AM203" si="193">AL196+(AD196+AE196)*44/12</f>
        <v>612.05509196352364</v>
      </c>
      <c r="AN196" s="62">
        <f ca="1">AVERAGE(OFFSET($AM$3,0,0,'Données projet'!$E$10+1,1))-AVERAGE(OFFSET($H$3,0,0,'Données projet'!$E$10+1,1))</f>
        <v>148.43331139293599</v>
      </c>
      <c r="AO196" s="62">
        <f t="shared" si="144"/>
        <v>158.90211025130679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0.19412386290636222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3.0197882029407469E-24</v>
      </c>
      <c r="AX196" s="23">
        <f t="shared" si="166"/>
        <v>0.19412386290636222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222.0000000000002</v>
      </c>
      <c r="BE196" s="14">
        <f>BD196*VLOOKUP('Données projet'!$B$11,Paramètres!$A$1:$I$89,3,0)*VLOOKUP('Données projet'!$B$11,Paramètres!$A$1:$I$89,5,0)</f>
        <v>180.08640000000017</v>
      </c>
      <c r="BF196" s="14">
        <f t="shared" si="167"/>
        <v>45.341408037837176</v>
      </c>
      <c r="BG196" s="22">
        <f t="shared" si="168"/>
        <v>392.62009899923333</v>
      </c>
      <c r="BH196" s="62">
        <f t="shared" ref="BH196:BH203" si="194">BG196+(AY196+AZ196)*44/12</f>
        <v>685.95343233256665</v>
      </c>
      <c r="BI196" s="62">
        <f ca="1">AVERAGE(OFFSET($BH$3,0,0,'Données projet'!$E$11+1,1))-AVERAGE(OFFSET($H$3,0,0,'Données projet'!$E$11+1,1))</f>
        <v>162.25294504297892</v>
      </c>
      <c r="BJ196" s="62">
        <f t="shared" si="146"/>
        <v>124.70607815083275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3.2098441422142132E-24</v>
      </c>
      <c r="BS196" s="24">
        <f t="shared" si="169"/>
        <v>3.2098441422142132E-24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222.00000000000014</v>
      </c>
      <c r="AJ197" s="14">
        <f>AI197*VLOOKUP('Données projet'!$B$10,Paramètres!$A$1:$I$89,3,0)*VLOOKUP('Données projet'!$B$10,Paramètres!$A$1:$I$89,5,0)</f>
        <v>145.45440000000008</v>
      </c>
      <c r="AK197" s="14">
        <f t="shared" si="164"/>
        <v>37.543738926424979</v>
      </c>
      <c r="AL197" s="22">
        <f t="shared" si="165"/>
        <v>318.72175863019027</v>
      </c>
      <c r="AM197" s="62">
        <f t="shared" si="193"/>
        <v>612.05509196352364</v>
      </c>
      <c r="AN197" s="62">
        <f ca="1">AVERAGE(OFFSET($AM$3,0,0,'Données projet'!$E$10+1,1))-AVERAGE(OFFSET($H$3,0,0,'Données projet'!$E$10+1,1))</f>
        <v>148.43331139293599</v>
      </c>
      <c r="AO197" s="62">
        <f t="shared" ref="AO197:AO203" si="205">$AO$3</f>
        <v>158.90211025130679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0.19031721235863341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2.1353127160465403E-24</v>
      </c>
      <c r="AX197" s="23">
        <f t="shared" si="166"/>
        <v>0.19031721235863341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222.0000000000002</v>
      </c>
      <c r="BE197" s="14">
        <f>BD197*VLOOKUP('Données projet'!$B$11,Paramètres!$A$1:$I$89,3,0)*VLOOKUP('Données projet'!$B$11,Paramètres!$A$1:$I$89,5,0)</f>
        <v>180.08640000000017</v>
      </c>
      <c r="BF197" s="14">
        <f t="shared" si="167"/>
        <v>45.341408037837176</v>
      </c>
      <c r="BG197" s="22">
        <f t="shared" si="168"/>
        <v>392.62009899923333</v>
      </c>
      <c r="BH197" s="62">
        <f t="shared" si="194"/>
        <v>685.95343233256665</v>
      </c>
      <c r="BI197" s="62">
        <f ca="1">AVERAGE(OFFSET($BH$3,0,0,'Données projet'!$E$11+1,1))-AVERAGE(OFFSET($H$3,0,0,'Données projet'!$E$11+1,1))</f>
        <v>162.25294504297892</v>
      </c>
      <c r="BJ197" s="62">
        <f t="shared" ref="BJ197:BJ203" si="206">$BJ$3</f>
        <v>124.70607815083275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2.269702559511587E-24</v>
      </c>
      <c r="BS197" s="24">
        <f t="shared" si="169"/>
        <v>2.269702559511587E-24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222.00000000000014</v>
      </c>
      <c r="AJ198" s="14">
        <f>AI198*VLOOKUP('Données projet'!$B$10,Paramètres!$A$1:$I$89,3,0)*VLOOKUP('Données projet'!$B$10,Paramètres!$A$1:$I$89,5,0)</f>
        <v>145.45440000000008</v>
      </c>
      <c r="AK198" s="14">
        <f t="shared" si="164"/>
        <v>37.543738926424979</v>
      </c>
      <c r="AL198" s="22">
        <f t="shared" si="165"/>
        <v>318.72175863019027</v>
      </c>
      <c r="AM198" s="62">
        <f t="shared" si="193"/>
        <v>612.05509196352364</v>
      </c>
      <c r="AN198" s="62">
        <f ca="1">AVERAGE(OFFSET($AM$3,0,0,'Données projet'!$E$10+1,1))-AVERAGE(OFFSET($H$3,0,0,'Données projet'!$E$10+1,1))</f>
        <v>148.43331139293599</v>
      </c>
      <c r="AO198" s="62">
        <f t="shared" si="205"/>
        <v>158.90211025130679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0.186585207906318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1.5098941014703735E-24</v>
      </c>
      <c r="AX198" s="23">
        <f t="shared" si="166"/>
        <v>0.186585207906318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222.0000000000002</v>
      </c>
      <c r="BE198" s="14">
        <f>BD198*VLOOKUP('Données projet'!$B$11,Paramètres!$A$1:$I$89,3,0)*VLOOKUP('Données projet'!$B$11,Paramètres!$A$1:$I$89,5,0)</f>
        <v>180.08640000000017</v>
      </c>
      <c r="BF198" s="14">
        <f t="shared" si="167"/>
        <v>45.341408037837176</v>
      </c>
      <c r="BG198" s="22">
        <f t="shared" si="168"/>
        <v>392.62009899923333</v>
      </c>
      <c r="BH198" s="62">
        <f t="shared" si="194"/>
        <v>685.95343233256665</v>
      </c>
      <c r="BI198" s="62">
        <f ca="1">AVERAGE(OFFSET($BH$3,0,0,'Données projet'!$E$11+1,1))-AVERAGE(OFFSET($H$3,0,0,'Données projet'!$E$11+1,1))</f>
        <v>162.25294504297892</v>
      </c>
      <c r="BJ198" s="62">
        <f t="shared" si="206"/>
        <v>124.70607815083275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1.6049220711071066E-24</v>
      </c>
      <c r="BS198" s="24">
        <f t="shared" si="169"/>
        <v>1.6049220711071066E-24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222.00000000000014</v>
      </c>
      <c r="AJ199" s="14">
        <f>AI199*VLOOKUP('Données projet'!$B$10,Paramètres!$A$1:$I$89,3,0)*VLOOKUP('Données projet'!$B$10,Paramètres!$A$1:$I$89,5,0)</f>
        <v>145.45440000000008</v>
      </c>
      <c r="AK199" s="14">
        <f t="shared" si="164"/>
        <v>37.543738926424979</v>
      </c>
      <c r="AL199" s="22">
        <f t="shared" si="165"/>
        <v>318.72175863019027</v>
      </c>
      <c r="AM199" s="62">
        <f t="shared" si="193"/>
        <v>612.05509196352364</v>
      </c>
      <c r="AN199" s="62">
        <f ca="1">AVERAGE(OFFSET($AM$3,0,0,'Données projet'!$E$10+1,1))-AVERAGE(OFFSET($H$3,0,0,'Données projet'!$E$10+1,1))</f>
        <v>148.43331139293599</v>
      </c>
      <c r="AO199" s="62">
        <f t="shared" si="205"/>
        <v>158.90211025130679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0.18292638578501455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1.0676563580232701E-24</v>
      </c>
      <c r="AX199" s="23">
        <f t="shared" si="166"/>
        <v>0.18292638578501455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222.0000000000002</v>
      </c>
      <c r="BE199" s="14">
        <f>BD199*VLOOKUP('Données projet'!$B$11,Paramètres!$A$1:$I$89,3,0)*VLOOKUP('Données projet'!$B$11,Paramètres!$A$1:$I$89,5,0)</f>
        <v>180.08640000000017</v>
      </c>
      <c r="BF199" s="14">
        <f t="shared" si="167"/>
        <v>45.341408037837176</v>
      </c>
      <c r="BG199" s="22">
        <f t="shared" si="168"/>
        <v>392.62009899923333</v>
      </c>
      <c r="BH199" s="62">
        <f t="shared" si="194"/>
        <v>685.95343233256665</v>
      </c>
      <c r="BI199" s="62">
        <f ca="1">AVERAGE(OFFSET($BH$3,0,0,'Données projet'!$E$11+1,1))-AVERAGE(OFFSET($H$3,0,0,'Données projet'!$E$11+1,1))</f>
        <v>162.25294504297892</v>
      </c>
      <c r="BJ199" s="62">
        <f t="shared" si="206"/>
        <v>124.70607815083275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1.1348512797557935E-24</v>
      </c>
      <c r="BS199" s="24">
        <f t="shared" si="169"/>
        <v>1.1348512797557935E-24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222.00000000000014</v>
      </c>
      <c r="AJ200" s="14">
        <f>AI200*VLOOKUP('Données projet'!$B$10,Paramètres!$A$1:$I$89,3,0)*VLOOKUP('Données projet'!$B$10,Paramètres!$A$1:$I$89,5,0)</f>
        <v>145.45440000000008</v>
      </c>
      <c r="AK200" s="14">
        <f t="shared" si="164"/>
        <v>37.543738926424979</v>
      </c>
      <c r="AL200" s="22">
        <f t="shared" si="165"/>
        <v>318.72175863019027</v>
      </c>
      <c r="AM200" s="62">
        <f t="shared" si="193"/>
        <v>612.05509196352364</v>
      </c>
      <c r="AN200" s="62">
        <f ca="1">AVERAGE(OFFSET($AM$3,0,0,'Données projet'!$E$10+1,1))-AVERAGE(OFFSET($H$3,0,0,'Données projet'!$E$10+1,1))</f>
        <v>148.43331139293599</v>
      </c>
      <c r="AO200" s="62">
        <f t="shared" si="205"/>
        <v>158.90211025130679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0.17933931093384872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7.5494705073518673E-25</v>
      </c>
      <c r="AX200" s="23">
        <f t="shared" si="166"/>
        <v>0.17933931093384872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222.0000000000002</v>
      </c>
      <c r="BE200" s="14">
        <f>BD200*VLOOKUP('Données projet'!$B$11,Paramètres!$A$1:$I$89,3,0)*VLOOKUP('Données projet'!$B$11,Paramètres!$A$1:$I$89,5,0)</f>
        <v>180.08640000000017</v>
      </c>
      <c r="BF200" s="14">
        <f t="shared" si="167"/>
        <v>45.341408037837176</v>
      </c>
      <c r="BG200" s="22">
        <f t="shared" si="168"/>
        <v>392.62009899923333</v>
      </c>
      <c r="BH200" s="62">
        <f t="shared" si="194"/>
        <v>685.95343233256665</v>
      </c>
      <c r="BI200" s="62">
        <f ca="1">AVERAGE(OFFSET($BH$3,0,0,'Données projet'!$E$11+1,1))-AVERAGE(OFFSET($H$3,0,0,'Données projet'!$E$11+1,1))</f>
        <v>162.25294504297892</v>
      </c>
      <c r="BJ200" s="62">
        <f t="shared" si="206"/>
        <v>124.70607815083275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8.024610355535533E-25</v>
      </c>
      <c r="BS200" s="24">
        <f t="shared" si="169"/>
        <v>8.024610355535533E-25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222.00000000000014</v>
      </c>
      <c r="AJ201" s="14">
        <f>AI201*VLOOKUP('Données projet'!$B$10,Paramètres!$A$1:$I$89,3,0)*VLOOKUP('Données projet'!$B$10,Paramètres!$A$1:$I$89,5,0)</f>
        <v>145.45440000000008</v>
      </c>
      <c r="AK201" s="14">
        <f t="shared" si="164"/>
        <v>37.543738926424979</v>
      </c>
      <c r="AL201" s="22">
        <f t="shared" si="165"/>
        <v>318.72175863019027</v>
      </c>
      <c r="AM201" s="62">
        <f t="shared" si="193"/>
        <v>612.05509196352364</v>
      </c>
      <c r="AN201" s="62">
        <f ca="1">AVERAGE(OFFSET($AM$3,0,0,'Données projet'!$E$10+1,1))-AVERAGE(OFFSET($H$3,0,0,'Données projet'!$E$10+1,1))</f>
        <v>148.43331139293599</v>
      </c>
      <c r="AO201" s="62">
        <f t="shared" si="205"/>
        <v>158.90211025130679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0.17582257643261462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5.3382817901163507E-25</v>
      </c>
      <c r="AX201" s="23">
        <f t="shared" si="166"/>
        <v>0.17582257643261462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222.0000000000002</v>
      </c>
      <c r="BE201" s="14">
        <f>BD201*VLOOKUP('Données projet'!$B$11,Paramètres!$A$1:$I$89,3,0)*VLOOKUP('Données projet'!$B$11,Paramètres!$A$1:$I$89,5,0)</f>
        <v>180.08640000000017</v>
      </c>
      <c r="BF201" s="14">
        <f t="shared" si="167"/>
        <v>45.341408037837176</v>
      </c>
      <c r="BG201" s="22">
        <f t="shared" si="168"/>
        <v>392.62009899923333</v>
      </c>
      <c r="BH201" s="62">
        <f t="shared" si="194"/>
        <v>685.95343233256665</v>
      </c>
      <c r="BI201" s="62">
        <f ca="1">AVERAGE(OFFSET($BH$3,0,0,'Données projet'!$E$11+1,1))-AVERAGE(OFFSET($H$3,0,0,'Données projet'!$E$11+1,1))</f>
        <v>162.25294504297892</v>
      </c>
      <c r="BJ201" s="62">
        <f t="shared" si="206"/>
        <v>124.70607815083275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5.6742563987789674E-25</v>
      </c>
      <c r="BS201" s="24">
        <f t="shared" si="169"/>
        <v>5.6742563987789674E-25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222.00000000000014</v>
      </c>
      <c r="AJ202" s="14">
        <f>AI202*VLOOKUP('Données projet'!$B$10,Paramètres!$A$1:$I$89,3,0)*VLOOKUP('Données projet'!$B$10,Paramètres!$A$1:$I$89,5,0)</f>
        <v>145.45440000000008</v>
      </c>
      <c r="AK202" s="14">
        <f t="shared" si="164"/>
        <v>37.543738926424979</v>
      </c>
      <c r="AL202" s="22">
        <f t="shared" si="165"/>
        <v>318.72175863019027</v>
      </c>
      <c r="AM202" s="62">
        <f t="shared" si="193"/>
        <v>612.05509196352364</v>
      </c>
      <c r="AN202" s="62">
        <f ca="1">AVERAGE(OFFSET($AM$3,0,0,'Données projet'!$E$10+1,1))-AVERAGE(OFFSET($H$3,0,0,'Données projet'!$E$10+1,1))</f>
        <v>148.43331139293599</v>
      </c>
      <c r="AO202" s="62">
        <f t="shared" si="205"/>
        <v>158.90211025130679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0.17237480294995347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3.7747352536759336E-25</v>
      </c>
      <c r="AX202" s="23">
        <f t="shared" si="166"/>
        <v>0.17237480294995347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222.0000000000002</v>
      </c>
      <c r="BE202" s="14">
        <f>BD202*VLOOKUP('Données projet'!$B$11,Paramètres!$A$1:$I$89,3,0)*VLOOKUP('Données projet'!$B$11,Paramètres!$A$1:$I$89,5,0)</f>
        <v>180.08640000000017</v>
      </c>
      <c r="BF202" s="14">
        <f t="shared" si="167"/>
        <v>45.341408037837176</v>
      </c>
      <c r="BG202" s="22">
        <f t="shared" si="168"/>
        <v>392.62009899923333</v>
      </c>
      <c r="BH202" s="62">
        <f t="shared" si="194"/>
        <v>685.95343233256665</v>
      </c>
      <c r="BI202" s="62">
        <f ca="1">AVERAGE(OFFSET($BH$3,0,0,'Données projet'!$E$11+1,1))-AVERAGE(OFFSET($H$3,0,0,'Données projet'!$E$11+1,1))</f>
        <v>162.25294504297892</v>
      </c>
      <c r="BJ202" s="62">
        <f t="shared" si="206"/>
        <v>124.70607815083275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4.0123051777677665E-25</v>
      </c>
      <c r="BS202" s="24">
        <f t="shared" si="169"/>
        <v>4.0123051777677665E-25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222.00000000000014</v>
      </c>
      <c r="AJ203" s="14">
        <f>AI203*VLOOKUP('Données projet'!$B$10,Paramètres!$A$1:$I$89,3,0)*VLOOKUP('Données projet'!$B$10,Paramètres!$A$1:$I$89,5,0)</f>
        <v>145.45440000000008</v>
      </c>
      <c r="AK203" s="14">
        <f t="shared" si="164"/>
        <v>37.543738926424979</v>
      </c>
      <c r="AL203" s="22">
        <f t="shared" si="165"/>
        <v>318.72175863019027</v>
      </c>
      <c r="AM203" s="62">
        <f t="shared" si="193"/>
        <v>612.05509196352364</v>
      </c>
      <c r="AN203" s="62">
        <f ca="1">AVERAGE(OFFSET($AM$3,0,0,'Données projet'!$E$10+1,1))-AVERAGE(OFFSET($H$3,0,0,'Données projet'!$E$10+1,1))</f>
        <v>148.43331139293599</v>
      </c>
      <c r="AO203" s="62">
        <f t="shared" si="205"/>
        <v>158.90211025130679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0.16899463820235314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2.6691408950581753E-25</v>
      </c>
      <c r="AX203" s="23">
        <f t="shared" si="166"/>
        <v>0.16899463820235314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222.0000000000002</v>
      </c>
      <c r="BE203" s="14">
        <f>BD203*VLOOKUP('Données projet'!$B$11,Paramètres!$A$1:$I$89,3,0)*VLOOKUP('Données projet'!$B$11,Paramètres!$A$1:$I$89,5,0)</f>
        <v>180.08640000000017</v>
      </c>
      <c r="BF203" s="14">
        <f t="shared" si="167"/>
        <v>45.341408037837176</v>
      </c>
      <c r="BG203" s="22">
        <f t="shared" si="168"/>
        <v>392.62009899923333</v>
      </c>
      <c r="BH203" s="62">
        <f t="shared" si="194"/>
        <v>685.95343233256665</v>
      </c>
      <c r="BI203" s="62">
        <f ca="1">AVERAGE(OFFSET($BH$3,0,0,'Données projet'!$E$11+1,1))-AVERAGE(OFFSET($H$3,0,0,'Données projet'!$E$11+1,1))</f>
        <v>162.25294504297892</v>
      </c>
      <c r="BJ203" s="62">
        <f t="shared" si="206"/>
        <v>124.70607815083275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2.8371281993894837E-25</v>
      </c>
      <c r="BS203" s="24">
        <f t="shared" si="169"/>
        <v>2.8371281993894837E-25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1.2589254117941673</v>
      </c>
      <c r="BA205" s="88">
        <f>EXP(LN('Données projet'!B88)/'Données projet'!A88)</f>
        <v>1.282970348825361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E1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5.8681000000000001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889.51087546670738</v>
      </c>
      <c r="G6" s="156">
        <f ca="1">F6*(100%-'Données projet'!$C$24)*(100%-'Données projet'!$C$25)*(100%-'Données projet'!$C$26)*(100%-'Données projet'!$C$27)</f>
        <v>680.47581973203114</v>
      </c>
      <c r="H6" s="157">
        <f>IF(OR('Données projet'!B9="",'Données projet'!C9="",'Données projet'!C9=0%),0,AVERAGE(Calculateur!$AC$3:$AC$33)*B6)</f>
        <v>56.82657468479389</v>
      </c>
      <c r="I6" s="158">
        <f>H6*(100%-'Données projet'!$C$24)*(100%-'Données projet'!$C$25)*(100%-'Données projet'!$C$26)*(100%-'Données projet'!$C$27)</f>
        <v>43.472329633867325</v>
      </c>
      <c r="J6" s="159">
        <f>IF(OR('Données projet'!B9="",'Données projet'!C9="",'Données projet'!C9=0%),0,SUM(Calculateur!$V$3:$V$33)*VLOOKUP('Données projet'!$B$9,Paramètres!$A$1:$I$89,9,0)*B6)</f>
        <v>415.46147999999999</v>
      </c>
      <c r="K6" s="160">
        <f>J6*(100%-'Données projet'!$C$24)*(100%-'Données projet'!$C$25)*(100%-'Données projet'!$C$26)*(100%-'Données projet'!$C$27)</f>
        <v>317.8280322</v>
      </c>
      <c r="L6" s="161">
        <f ca="1">G6+I6+K6</f>
        <v>1041.7761815658985</v>
      </c>
      <c r="M6" s="25">
        <f ca="1">L6/B6</f>
        <v>177.53211117157144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Aulne glutineux</v>
      </c>
      <c r="B7" s="163">
        <f>'Données projet'!D10</f>
        <v>0.56559999999999999</v>
      </c>
      <c r="C7" s="156">
        <f ca="1">IF(OR('Données projet'!B10="",'Données projet'!C10="",'Données projet'!C10=0%),0,Calculateur!AN3)</f>
        <v>148.43331139293599</v>
      </c>
      <c r="D7" s="156">
        <f>IF(OR('Données projet'!B10="",'Données projet'!C10="",'Données projet'!C10=0%),0,Calculateur!AO3)</f>
        <v>158.90211025130679</v>
      </c>
      <c r="E7" s="156">
        <f t="shared" ref="E7:E15" ca="1" si="0">MIN(C7,D7)</f>
        <v>148.43331139293599</v>
      </c>
      <c r="F7" s="156">
        <f t="shared" ref="F7:F15" ca="1" si="1">E7*B7</f>
        <v>83.953880923844594</v>
      </c>
      <c r="G7" s="156">
        <f ca="1">F7*(100%-'Données projet'!$C$24)*(100%-'Données projet'!$C$25)*(100%-'Données projet'!$C$26)*(100%-'Données projet'!$C$27)</f>
        <v>64.224718906741117</v>
      </c>
      <c r="H7" s="164">
        <f>IF(OR('Données projet'!B10="",'Données projet'!C10="",'Données projet'!C10=0%),0,AVERAGE(Calculateur!$AX$3:$AX$33)*B7)</f>
        <v>1.4953662125877518</v>
      </c>
      <c r="I7" s="158">
        <f>H7*(100%-'Données projet'!$C$24)*(100%-'Données projet'!$C$25)*(100%-'Données projet'!$C$26)*(100%-'Données projet'!$C$27)</f>
        <v>1.1439551526296301</v>
      </c>
      <c r="J7" s="159">
        <f>IF(OR('Données projet'!B10="",'Données projet'!C10="",'Données projet'!C10=0%),0,SUM(Calculateur!$AQ$3:$AQ$33)*VLOOKUP('Données projet'!$B$10,Paramètres!$A$1:$I$89,9,0)*B7)</f>
        <v>8.3425999999999991</v>
      </c>
      <c r="K7" s="160">
        <f>J7*(100%-'Données projet'!$C$24)*(100%-'Données projet'!$C$25)*(100%-'Données projet'!$C$26)*(100%-'Données projet'!$C$27)</f>
        <v>6.3820889999999997</v>
      </c>
      <c r="L7" s="161">
        <f t="shared" ref="L7:L15" ca="1" si="2">G7+I7+K7</f>
        <v>71.75076305937074</v>
      </c>
      <c r="M7" s="25">
        <f ca="1">L7/B7</f>
        <v>126.85778475843483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Bouleau verruqueux</v>
      </c>
      <c r="B8" s="163">
        <f>'Données projet'!D11</f>
        <v>0.56559999999999999</v>
      </c>
      <c r="C8" s="156">
        <f ca="1">IF(OR('Données projet'!B11="",'Données projet'!C11="",'Données projet'!C11=0%),0,Calculateur!BI3)</f>
        <v>162.25294504297892</v>
      </c>
      <c r="D8" s="156">
        <f>IF(OR('Données projet'!B11="",'Données projet'!C11="",'Données projet'!C11=0%),0,Calculateur!BJ3)</f>
        <v>124.70607815083275</v>
      </c>
      <c r="E8" s="156">
        <f t="shared" ca="1" si="0"/>
        <v>124.70607815083275</v>
      </c>
      <c r="F8" s="156">
        <f t="shared" ca="1" si="1"/>
        <v>70.533757802110998</v>
      </c>
      <c r="G8" s="156">
        <f ca="1">F8*(100%-'Données projet'!$C$24)*(100%-'Données projet'!$C$25)*(100%-'Données projet'!$C$26)*(100%-'Données projet'!$C$27)</f>
        <v>53.958324718614911</v>
      </c>
      <c r="H8" s="164">
        <f>IF(OR('Données projet'!B11="",'Données projet'!C11="",'Données projet'!C11=0%),0,AVERAGE(Calculateur!$BS$3:$BS$33)*B8)</f>
        <v>1.8051072126278456</v>
      </c>
      <c r="I8" s="158">
        <f>H8*(100%-'Données projet'!$C$24)*(100%-'Données projet'!$C$25)*(100%-'Données projet'!$C$26)*(100%-'Données projet'!$C$27)</f>
        <v>1.3809070176603018</v>
      </c>
      <c r="J8" s="159">
        <f>IF(OR('Données projet'!B11="",'Données projet'!C11="",'Données projet'!C11=0%),0,SUM(Calculateur!$BL$3:$BL$33)*VLOOKUP('Données projet'!$B$11,Paramètres!$A$1:$I$89,9,0)*B8)</f>
        <v>6.7872000000000003</v>
      </c>
      <c r="K8" s="160">
        <f>J8*(100%-'Données projet'!$C$24)*(100%-'Données projet'!$C$25)*(100%-'Données projet'!$C$26)*(100%-'Données projet'!$C$27)</f>
        <v>5.1922079999999999</v>
      </c>
      <c r="L8" s="161">
        <f t="shared" ca="1" si="2"/>
        <v>60.53143973627521</v>
      </c>
      <c r="M8" s="25">
        <f ca="1">L8/B8</f>
        <v>107.02164026922775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1043.9985141926629</v>
      </c>
      <c r="G16" s="175">
        <f t="shared" ca="1" si="3"/>
        <v>798.65886335738719</v>
      </c>
      <c r="H16" s="176">
        <f t="shared" si="3"/>
        <v>60.12704811000949</v>
      </c>
      <c r="I16" s="176">
        <f t="shared" si="3"/>
        <v>45.997191804157254</v>
      </c>
      <c r="J16" s="177">
        <f t="shared" si="3"/>
        <v>430.59127999999998</v>
      </c>
      <c r="K16" s="177">
        <f t="shared" si="3"/>
        <v>329.4023292</v>
      </c>
      <c r="L16" s="178">
        <f t="shared" ca="1" si="3"/>
        <v>1174.0583843615443</v>
      </c>
      <c r="M16" s="25">
        <f ca="1">L16/6.42</f>
        <v>182.87513775101937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Aulne glutineux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Bouleau verruqueux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="90" zoomScaleNormal="90" workbookViewId="0">
      <selection activeCell="I20" sqref="I20:I2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4452.1000476194977</v>
      </c>
      <c r="U10" s="190">
        <f>'Données projet'!D9</f>
        <v>5.8681000000000001</v>
      </c>
      <c r="V10" s="189">
        <f>U10*T10</f>
        <v>26125.368289435974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Aulne glutineux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881.86344045963176</v>
      </c>
      <c r="U11" s="190">
        <f>'Données projet'!D10</f>
        <v>0.56559999999999999</v>
      </c>
      <c r="V11" s="189">
        <f t="shared" ref="V11" si="0">U11*T11</f>
        <v>498.78196192396774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Bouleau verruqueux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445.29909827053262</v>
      </c>
      <c r="U12" s="190">
        <f>'Données projet'!D11</f>
        <v>0.56559999999999999</v>
      </c>
      <c r="V12" s="189">
        <f t="shared" ref="V12:V19" si="1">U12*T12</f>
        <v>251.86116998181325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69.999999999999929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>
        <v>15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1049.9999999999989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v>2970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140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400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13</v>
      </c>
      <c r="B23" s="193">
        <f>'Données projet'!D36</f>
        <v>28</v>
      </c>
      <c r="C23" s="206">
        <v>10</v>
      </c>
      <c r="D23" s="194">
        <f>B23*C23</f>
        <v>280</v>
      </c>
      <c r="E23" s="206"/>
      <c r="F23" s="261"/>
      <c r="H23" s="203">
        <v>3</v>
      </c>
      <c r="I23" s="204">
        <v>140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-1079.106297385857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18</v>
      </c>
      <c r="B24" s="193">
        <f>'Données projet'!D37</f>
        <v>40</v>
      </c>
      <c r="C24" s="206">
        <v>25</v>
      </c>
      <c r="D24" s="194">
        <f t="shared" ref="D24:D42" si="2">B24*C24</f>
        <v>1000</v>
      </c>
      <c r="E24" s="206"/>
      <c r="F24" s="264"/>
      <c r="H24" s="203">
        <v>5</v>
      </c>
      <c r="I24" s="204">
        <v>450</v>
      </c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340.77551403526252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23</v>
      </c>
      <c r="B25" s="193">
        <f>'Données projet'!D38</f>
        <v>52</v>
      </c>
      <c r="C25" s="206">
        <v>30</v>
      </c>
      <c r="D25" s="194">
        <f t="shared" si="2"/>
        <v>1560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-1419.8818114211194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34</v>
      </c>
      <c r="B27" s="193">
        <f>'Données projet'!D40</f>
        <v>325</v>
      </c>
      <c r="C27" s="206">
        <v>45</v>
      </c>
      <c r="D27" s="194">
        <f t="shared" si="2"/>
        <v>14625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Aulne glutineux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10</v>
      </c>
      <c r="B54" s="193">
        <f>'Données projet'!D62</f>
        <v>1</v>
      </c>
      <c r="C54" s="292">
        <v>12</v>
      </c>
      <c r="D54" s="191">
        <f>B54*C54</f>
        <v>12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15</v>
      </c>
      <c r="B55" s="193">
        <f>'Données projet'!D63</f>
        <v>4</v>
      </c>
      <c r="C55" s="292">
        <v>12</v>
      </c>
      <c r="D55" s="191">
        <f t="shared" ref="D55:D73" si="4">B55*C55</f>
        <v>48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20</v>
      </c>
      <c r="B56" s="193">
        <f>'Données projet'!D64</f>
        <v>10</v>
      </c>
      <c r="C56" s="292">
        <v>12</v>
      </c>
      <c r="D56" s="191">
        <f t="shared" si="4"/>
        <v>120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25</v>
      </c>
      <c r="B57" s="193">
        <f>'Données projet'!D65</f>
        <v>21</v>
      </c>
      <c r="C57" s="292">
        <v>15</v>
      </c>
      <c r="D57" s="191">
        <f t="shared" si="4"/>
        <v>315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30</v>
      </c>
      <c r="B58" s="193">
        <f>'Données projet'!D66</f>
        <v>23</v>
      </c>
      <c r="C58" s="292">
        <v>20</v>
      </c>
      <c r="D58" s="191">
        <f t="shared" si="4"/>
        <v>460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35</v>
      </c>
      <c r="B59" s="193">
        <f>'Données projet'!D67</f>
        <v>25</v>
      </c>
      <c r="C59" s="292">
        <v>20</v>
      </c>
      <c r="D59" s="191">
        <f t="shared" si="4"/>
        <v>500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40</v>
      </c>
      <c r="B60" s="193">
        <f>'Données projet'!D68</f>
        <v>25</v>
      </c>
      <c r="C60" s="292">
        <v>20</v>
      </c>
      <c r="D60" s="191">
        <f t="shared" si="4"/>
        <v>500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45</v>
      </c>
      <c r="B61" s="193">
        <f>'Données projet'!D69</f>
        <v>25</v>
      </c>
      <c r="C61" s="292">
        <v>25</v>
      </c>
      <c r="D61" s="191">
        <f t="shared" si="4"/>
        <v>625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50</v>
      </c>
      <c r="B62" s="193">
        <f>'Données projet'!D70</f>
        <v>24</v>
      </c>
      <c r="C62" s="292">
        <v>25</v>
      </c>
      <c r="D62" s="191">
        <f t="shared" si="4"/>
        <v>600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55</v>
      </c>
      <c r="B63" s="193">
        <f>'Données projet'!D71</f>
        <v>23</v>
      </c>
      <c r="C63" s="292">
        <v>30</v>
      </c>
      <c r="D63" s="191">
        <f t="shared" si="4"/>
        <v>690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60</v>
      </c>
      <c r="B64" s="193">
        <f>'Données projet'!D72</f>
        <v>22</v>
      </c>
      <c r="C64" s="292">
        <v>30</v>
      </c>
      <c r="D64" s="191">
        <f t="shared" si="4"/>
        <v>660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65</v>
      </c>
      <c r="B65" s="193">
        <f>'Données projet'!D73</f>
        <v>20</v>
      </c>
      <c r="C65" s="292">
        <v>30</v>
      </c>
      <c r="D65" s="191">
        <f t="shared" si="4"/>
        <v>600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70</v>
      </c>
      <c r="B66" s="193">
        <f>'Données projet'!D74</f>
        <v>19</v>
      </c>
      <c r="C66" s="292">
        <v>40</v>
      </c>
      <c r="D66" s="191">
        <f t="shared" si="4"/>
        <v>760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75</v>
      </c>
      <c r="B67" s="193">
        <f>'Données projet'!D75</f>
        <v>18</v>
      </c>
      <c r="C67" s="292">
        <v>40</v>
      </c>
      <c r="D67" s="191">
        <f t="shared" si="4"/>
        <v>720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80</v>
      </c>
      <c r="B68" s="193">
        <f>'Données projet'!D76</f>
        <v>16</v>
      </c>
      <c r="C68" s="292">
        <v>40</v>
      </c>
      <c r="D68" s="191">
        <f t="shared" si="4"/>
        <v>640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85</v>
      </c>
      <c r="B69" s="193">
        <f>'Données projet'!D77</f>
        <v>15</v>
      </c>
      <c r="C69" s="292">
        <v>45</v>
      </c>
      <c r="D69" s="191">
        <f t="shared" si="4"/>
        <v>675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90</v>
      </c>
      <c r="B70" s="193">
        <f>'Données projet'!D78</f>
        <v>14</v>
      </c>
      <c r="C70" s="292">
        <v>45</v>
      </c>
      <c r="D70" s="191">
        <f t="shared" si="4"/>
        <v>630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Bouleau verruqueux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15</v>
      </c>
      <c r="B85" s="193">
        <f>'Données projet'!D88</f>
        <v>15</v>
      </c>
      <c r="C85" s="204">
        <v>12</v>
      </c>
      <c r="D85" s="191">
        <f>B85*C85</f>
        <v>180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10</v>
      </c>
      <c r="C86" s="204">
        <v>12</v>
      </c>
      <c r="D86" s="191">
        <f t="shared" ref="D86:D104" si="6">B86*C86</f>
        <v>120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25</v>
      </c>
      <c r="B87" s="193">
        <f>'Données projet'!D90</f>
        <v>11</v>
      </c>
      <c r="C87" s="204">
        <v>12</v>
      </c>
      <c r="D87" s="191">
        <f t="shared" si="6"/>
        <v>132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12</v>
      </c>
      <c r="C88" s="204">
        <v>12</v>
      </c>
      <c r="D88" s="191">
        <f t="shared" si="6"/>
        <v>144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35</v>
      </c>
      <c r="B89" s="193">
        <f>'Données projet'!D92</f>
        <v>13</v>
      </c>
      <c r="C89" s="204">
        <v>12</v>
      </c>
      <c r="D89" s="191">
        <f t="shared" si="6"/>
        <v>156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40</v>
      </c>
      <c r="B90" s="193">
        <f>'Données projet'!D93</f>
        <v>14</v>
      </c>
      <c r="C90" s="204">
        <v>12</v>
      </c>
      <c r="D90" s="191">
        <f t="shared" si="6"/>
        <v>168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45</v>
      </c>
      <c r="B91" s="193">
        <f>'Données projet'!D94</f>
        <v>14</v>
      </c>
      <c r="C91" s="204">
        <v>15</v>
      </c>
      <c r="D91" s="191">
        <f t="shared" si="6"/>
        <v>210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50</v>
      </c>
      <c r="B92" s="193">
        <f>'Données projet'!D95</f>
        <v>14</v>
      </c>
      <c r="C92" s="204">
        <v>15</v>
      </c>
      <c r="D92" s="191">
        <f t="shared" si="6"/>
        <v>210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55</v>
      </c>
      <c r="B93" s="193">
        <f>'Données projet'!D96</f>
        <v>14</v>
      </c>
      <c r="C93" s="204">
        <v>15</v>
      </c>
      <c r="D93" s="191">
        <f t="shared" si="6"/>
        <v>210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60</v>
      </c>
      <c r="B94" s="193">
        <f>'Données projet'!D97</f>
        <v>14</v>
      </c>
      <c r="C94" s="204">
        <v>15</v>
      </c>
      <c r="D94" s="191">
        <f t="shared" si="6"/>
        <v>210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65</v>
      </c>
      <c r="B95" s="193">
        <f>'Données projet'!D98</f>
        <v>14</v>
      </c>
      <c r="C95" s="204">
        <v>25</v>
      </c>
      <c r="D95" s="191">
        <f t="shared" si="6"/>
        <v>350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70</v>
      </c>
      <c r="B96" s="193">
        <f>'Données projet'!D99</f>
        <v>14</v>
      </c>
      <c r="C96" s="204">
        <v>25</v>
      </c>
      <c r="D96" s="191">
        <f t="shared" si="6"/>
        <v>350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75</v>
      </c>
      <c r="B97" s="193">
        <f>'Données projet'!D100</f>
        <v>14</v>
      </c>
      <c r="C97" s="204">
        <v>25</v>
      </c>
      <c r="D97" s="191">
        <f t="shared" si="6"/>
        <v>350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80</v>
      </c>
      <c r="B98" s="193">
        <f>'Données projet'!D101</f>
        <v>13</v>
      </c>
      <c r="C98" s="204">
        <v>25</v>
      </c>
      <c r="D98" s="191">
        <f t="shared" si="6"/>
        <v>325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85</v>
      </c>
      <c r="B99" s="193">
        <f>'Données projet'!D102</f>
        <v>13</v>
      </c>
      <c r="C99" s="204">
        <v>25</v>
      </c>
      <c r="D99" s="191">
        <f t="shared" si="6"/>
        <v>325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90</v>
      </c>
      <c r="B100" s="193">
        <f>'Données projet'!D103</f>
        <v>12</v>
      </c>
      <c r="C100" s="204">
        <v>25</v>
      </c>
      <c r="D100" s="191">
        <f t="shared" si="6"/>
        <v>300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2025-03-19T13:54:16Z</dcterms:modified>
</cp:coreProperties>
</file>