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STE FLORENCE (33) - Ind AMBLEVERT\Dossier déposé 13052025\"/>
    </mc:Choice>
  </mc:AlternateContent>
  <xr:revisionPtr revIDLastSave="0" documentId="13_ncr:1_{3EFCF983-E426-4F60-BC1B-BD48D6EF0EA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<sst xmlns="http://schemas.openxmlformats.org/spreadsheetml/2006/main" count="1171" uniqueCount="325">
  <si>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</si>
  <si>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</si>
  <si>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</si>
  <si>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</si>
  <si>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</si>
  <si>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</si>
  <si>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</si>
  <si>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</si>
  <si>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</si>
  <si>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</si>
  <si>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</si>
  <si>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</si>
  <si>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</si>
  <si>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</si>
  <si>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</si>
  <si>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</si>
  <si>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</si>
  <si>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</si>
  <si>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</si>
  <si>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</si>
  <si>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</si>
  <si>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</si>
  <si>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</si>
  <si>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</si>
  <si>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</si>
  <si>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</si>
  <si>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</si>
  <si>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</si>
  <si>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</si>
  <si>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</si>
  <si>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</si>
  <si>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</si>
  <si>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</si>
  <si>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</si>
  <si>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</si>
  <si>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</si>
  <si>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</si>
  <si>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</si>
  <si>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</si>
  <si>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</si>
  <si>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</si>
  <si>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</si>
  <si>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</si>
  <si>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</si>
  <si>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</si>
  <si>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</si>
  <si>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</si>
  <si>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</si>
  <si>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</si>
  <si>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</si>
  <si>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</si>
  <si>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</si>
  <si>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</si>
  <si>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</si>
  <si>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</si>
  <si>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</si>
  <si>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</si>
  <si>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</si>
  <si>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</si>
  <si>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</si>
  <si>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</si>
  <si>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</si>
  <si>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</si>
  <si>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</si>
  <si>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</si>
  <si>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</si>
  <si>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</si>
  <si>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</si>
  <si>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</si>
  <si>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</si>
  <si>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</si>
  <si>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</si>
  <si>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</si>
  <si>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</si>
  <si>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</si>
  <si>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</si>
  <si>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</si>
  <si>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</si>
  <si>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</si>
  <si>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</si>
  <si>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</si>
  <si>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</si>
  <si>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</si>
  <si>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</si>
  <si>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</si>
  <si>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</si>
  <si>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</si>
  <si>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</si>
  <si>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</si>
  <si>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</si>
  <si>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</si>
  <si>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</si>
  <si>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</si>
  <si>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</si>
  <si>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</si>
  <si>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</si>
  <si>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</si>
  <si>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</si>
  <si>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</si>
  <si>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</si>
  <si>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</si>
  <si>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</si>
  <si>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</si>
  <si>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</si>
  <si>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</si>
  <si>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</si>
  <si>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</si>
  <si>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</si>
  <si>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</si>
  <si>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</si>
  <si>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</si>
  <si>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</si>
  <si>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</si>
  <si>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</si>
  <si>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</si>
  <si>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</si>
  <si>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</si>
  <si>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</si>
  <si>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</si>
  <si>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</si>
  <si>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</si>
  <si>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</si>
  <si>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</si>
  <si>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</si>
  <si>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</si>
  <si>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</si>
  <si>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</si>
  <si>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</si>
  <si>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</si>
  <si>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</si>
  <si>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</si>
  <si>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</si>
  <si>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</si>
  <si>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</si>
  <si>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</si>
  <si>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</si>
  <si>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</si>
  <si>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</si>
  <si>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</si>
  <si>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</si>
  <si>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</si>
  <si>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</si>
  <si>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</si>
  <si>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</si>
  <si>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</si>
  <si>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</si>
  <si>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</si>
  <si>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</si>
  <si>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</si>
  <si>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</si>
  <si>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</si>
  <si>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</si>
  <si>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</si>
  <si>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</si>
  <si>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</si>
  <si>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</si>
  <si>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</si>
  <si>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</si>
  <si>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</si>
  <si>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</si>
  <si>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</si>
  <si>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</si>
  <si>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</si>
  <si>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</si>
  <si>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</si>
  <si>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</si>
  <si>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</si>
  <si>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</si>
  <si>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</si>
  <si>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</si>
  <si>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</si>
  <si>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</si>
  <si>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</si>
  <si>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</si>
  <si>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</si>
  <si>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</si>
  <si>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</si>
  <si>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</si>
  <si>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</si>
  <si>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</si>
  <si>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</si>
  <si>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</si>
  <si>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</si>
  <si>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</si>
  <si>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</si>
  <si>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</si>
  <si>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</si>
  <si>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</si>
  <si>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</si>
  <si>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</si>
  <si>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</si>
  <si>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</si>
  <si>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</si>
  <si>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</si>
  <si>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</si>
  <si>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</si>
  <si>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</si>
  <si>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</si>
  <si>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</si>
  <si>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</si>
  <si>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</si>
  <si>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</si>
  <si>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</si>
  <si>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</si>
  <si>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</si>
  <si>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</si>
  <si>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</si>
  <si>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</si>
  <si>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</si>
  <si>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</si>
  <si>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</si>
  <si>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</si>
  <si>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</si>
  <si>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</si>
  <si>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</si>
  <si>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</si>
  <si>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</si>
  <si>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</si>
  <si>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</si>
  <si>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</si>
  <si>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</si>
  <si>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</si>
  <si>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</si>
  <si>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</si>
  <si>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</si>
  <si>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</si>
  <si>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</si>
  <si>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</si>
  <si>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</si>
  <si>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</si>
  <si>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</si>
  <si>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</si>
  <si>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</si>
  <si>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</si>
  <si>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</si>
  <si>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</si>
  <si>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</si>
  <si>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</si>
  <si>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</si>
  <si>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</si>
  <si>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</si>
  <si>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</si>
  <si>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</si>
  <si>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</si>
  <si>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</si>
  <si>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</si>
  <si>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</si>
  <si>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</si>
  <si>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</si>
  <si>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</si>
  <si>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</si>
  <si>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</si>
  <si>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</si>
  <si>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</si>
  <si>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</si>
  <si>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</si>
  <si>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</si>
  <si>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</si>
  <si>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</si>
  <si>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</si>
  <si>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</si>
  <si>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</si>
  <si>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</si>
  <si>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</si>
  <si>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</si>
  <si>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</si>
  <si>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</si>
  <si>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</si>
  <si>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</si>
  <si>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</si>
  <si>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</si>
  <si>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</si>
  <si>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</si>
  <si>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</si>
  <si>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</si>
  <si>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</si>
  <si>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</si>
  <si>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</si>
  <si>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</si>
  <si>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</si>
  <si>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</si>
  <si>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</si>
  <si>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</si>
  <si>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</si>
  <si>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</si>
  <si>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</si>
  <si>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</si>
  <si>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</si>
  <si>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</si>
  <si>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</si>
  <si>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</si>
  <si>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</si>
  <si>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</si>
  <si>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</si>
  <si>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</si>
  <si>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</si>
  <si>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</si>
  <si>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</si>
  <si>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</si>
  <si>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</si>
  <si>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</si>
  <si>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</si>
  <si>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</si>
  <si>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</si>
  <si>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</si>
  <si>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</si>
  <si>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</si>
  <si>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</si>
  <si>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</si>
  <si>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</si>
  <si>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</si>
  <si>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</si>
  <si>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</si>
  <si>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</si>
  <si>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</si>
  <si>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</si>
  <si>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</si>
  <si>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</si>
  <si>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</si>
  <si>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</si>
  <si>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</si>
  <si>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</si>
  <si>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</si>
  <si>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</si>
  <si>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tucano et moncalvo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</si>
</sst>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1.9917885718064035</c:v>
                </c:pt>
                <c:pt idx="2">
                  <c:v>2.7250503942842159</c:v>
                </c:pt>
                <c:pt idx="3">
                  <c:v>3.7294092638447744</c:v>
                </c:pt>
                <c:pt idx="4">
                  <c:v>5.1054947729236408</c:v>
                </c:pt>
                <c:pt idx="5">
                  <c:v>6.991428751090992</c:v>
                </c:pt>
                <c:pt idx="6">
                  <c:v>9.5768420513980637</c:v>
                </c:pt>
                <c:pt idx="7">
                  <c:v>13.122148164271342</c:v>
                </c:pt>
                <c:pt idx="8">
                  <c:v>17.985050838957459</c:v>
                </c:pt>
                <c:pt idx="9">
                  <c:v>24.657008480842048</c:v>
                </c:pt>
                <c:pt idx="10">
                  <c:v>33.813405500894241</c:v>
                </c:pt>
                <c:pt idx="11">
                  <c:v>46.382596768590759</c:v>
                </c:pt>
                <c:pt idx="12">
                  <c:v>63.640943119505124</c:v>
                </c:pt>
                <c:pt idx="13">
                  <c:v>87.343646659905289</c:v>
                </c:pt>
                <c:pt idx="14">
                  <c:v>119.90490473022085</c:v>
                </c:pt>
                <c:pt idx="15">
                  <c:v>164.64601770304122</c:v>
                </c:pt>
                <c:pt idx="16">
                  <c:v>226.1371422372483</c:v>
                </c:pt>
                <c:pt idx="17">
                  <c:v>310.66811519165458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1.9917885718064035</c:v>
                </c:pt>
                <c:pt idx="2">
                  <c:v>2.7250503942842159</c:v>
                </c:pt>
                <c:pt idx="3">
                  <c:v>3.7294092638447744</c:v>
                </c:pt>
                <c:pt idx="4">
                  <c:v>5.1054947729236408</c:v>
                </c:pt>
                <c:pt idx="5">
                  <c:v>6.991428751090992</c:v>
                </c:pt>
                <c:pt idx="6">
                  <c:v>9.5768420513980637</c:v>
                </c:pt>
                <c:pt idx="7">
                  <c:v>13.122148164271342</c:v>
                </c:pt>
                <c:pt idx="8">
                  <c:v>17.985050838957459</c:v>
                </c:pt>
                <c:pt idx="9">
                  <c:v>24.657008480842048</c:v>
                </c:pt>
                <c:pt idx="10">
                  <c:v>33.813405500894241</c:v>
                </c:pt>
                <c:pt idx="11">
                  <c:v>46.382596768590759</c:v>
                </c:pt>
                <c:pt idx="12">
                  <c:v>63.640943119505124</c:v>
                </c:pt>
                <c:pt idx="13">
                  <c:v>87.343646659905289</c:v>
                </c:pt>
                <c:pt idx="14">
                  <c:v>119.90490473022085</c:v>
                </c:pt>
                <c:pt idx="15">
                  <c:v>164.64601770304122</c:v>
                </c:pt>
                <c:pt idx="16">
                  <c:v>226.1371422372483</c:v>
                </c:pt>
                <c:pt idx="17">
                  <c:v>310.66811519165458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23" sqref="C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3.38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113</v>
      </c>
      <c r="C9" s="35">
        <v>0.69</v>
      </c>
      <c r="D9" s="36">
        <f t="shared" ref="D9:D18" si="0">C9*$C$5</f>
        <v>2.3321999999999998</v>
      </c>
      <c r="E9" s="37">
        <v>17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113</v>
      </c>
      <c r="C10" s="35">
        <v>0.31</v>
      </c>
      <c r="D10" s="36">
        <f t="shared" si="0"/>
        <v>1.0478000000000001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3.38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Lambro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253</v>
      </c>
      <c r="C36" s="63">
        <v>1</v>
      </c>
      <c r="D36" s="63">
        <v>253</v>
      </c>
      <c r="E36" s="54">
        <v>0.77</v>
      </c>
      <c r="F36" s="54">
        <v>0.21</v>
      </c>
      <c r="G36" s="54"/>
      <c r="H36" s="54"/>
      <c r="I36" s="52">
        <f>IFERROR(B36/A36,"")</f>
        <v>14.882352941176471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Lambro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17</v>
      </c>
      <c r="B62" s="63">
        <v>253</v>
      </c>
      <c r="C62" s="63">
        <v>1</v>
      </c>
      <c r="D62" s="63">
        <v>253</v>
      </c>
      <c r="E62" s="54">
        <v>0.77</v>
      </c>
      <c r="F62" s="54">
        <v>0.21</v>
      </c>
      <c r="G62" s="54"/>
      <c r="H62" s="54"/>
      <c r="I62" s="56">
        <f>IFERROR(B62/A62,"")</f>
        <v>14.882352941176471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Lambro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Lambro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74.063673943243487</v>
      </c>
      <c r="T3" s="62">
        <f>IF('Données projet'!E9&gt;30,$R$33-$H$33,LOOKUP('Données projet'!$E$9,$A$3:$A$203,R3:R203)-LOOKUP('Données projet'!$E$9,$A$3:$A$203,$H$3:$H$203))</f>
        <v>348.96684637400335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74.063673943243487</v>
      </c>
      <c r="AO3" s="62">
        <f>IF('Données projet'!E10&gt;30,$AM$33-$H$33,LOOKUP('Données projet'!$E$10,$A$3:$A$203,AM3:AM203)-LOOKUP('Données projet'!$E$10,$A$3:$A$203,$H$3:$H$203))</f>
        <v>348.96684637400335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14.882352941176471</v>
      </c>
      <c r="N4" s="14">
        <f>IF('Données projet'!$A$36&gt;35,N3+M4-V3,IF(A4&lt;'Données projet'!$A$36,$K$205^A4,IF(A4='Données projet'!$A$36,'Données projet'!$B$36,N3+M4-V3)))</f>
        <v>1.3847138327490534</v>
      </c>
      <c r="O4" s="14">
        <f>N4*VLOOKUP('Données projet'!$B$9,Paramètres!$A$1:$I$89,3,0)*VLOOKUP('Données projet'!$B$9,Paramètres!$A$1:$I$89,5,0)</f>
        <v>0.77549513489277988</v>
      </c>
      <c r="P4" s="14">
        <f>EXP(-1.0587+0.8836*LN(O4)+0.284)</f>
        <v>0.36811552834534655</v>
      </c>
      <c r="Q4" s="22">
        <f t="shared" ref="Q4:Q34" si="2">(O4+P4)*0.475*44/12</f>
        <v>1.9917885718064035</v>
      </c>
      <c r="R4" s="62">
        <f t="shared" si="0"/>
        <v>122.96446595802844</v>
      </c>
      <c r="S4" s="62">
        <f ca="1">AVERAGE(OFFSET($R$3,0,0,'Données projet'!$E$9+1,1))-AVERAGE(OFFSET($H$3,0,0,'Données projet'!$E$9+1,1))</f>
        <v>74.063673943243487</v>
      </c>
      <c r="T4" s="62">
        <f>$T$3</f>
        <v>348.96684637400335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14.882352941176471</v>
      </c>
      <c r="AI4" s="14">
        <f>IF('Données projet'!$A$62&gt;35,AI3+AH4-AQ3,IF(A4&lt;'Données projet'!$A$62,$AF$205^A4,IF(A4='Données projet'!$A$62,'Données projet'!$B$62,AI3+AH4-AQ3)))</f>
        <v>1.3847138327490534</v>
      </c>
      <c r="AJ4" s="14">
        <f>AI4*VLOOKUP('Données projet'!$B$10,Paramètres!$A$1:$I$89,3,0)*VLOOKUP('Données projet'!$B$10,Paramètres!$A$1:$I$89,5,0)</f>
        <v>0.77549513489277988</v>
      </c>
      <c r="AK4" s="14">
        <f>EXP(-1.0587+0.8836*LN(AJ4)+0.284)</f>
        <v>0.36811552834534655</v>
      </c>
      <c r="AL4" s="22">
        <f t="shared" ref="AL4:AL67" si="4">(AJ4+AK4)*0.475*44/12</f>
        <v>1.9917885718064035</v>
      </c>
      <c r="AM4" s="62">
        <f t="shared" ref="AM4:AM67" si="5">AL4+(AD4+AE4)*44/12</f>
        <v>122.96446595802844</v>
      </c>
      <c r="AN4" s="62">
        <f ca="1">AVERAGE(OFFSET($AM$3,0,0,'Données projet'!$E$10+1,1))-AVERAGE(OFFSET($H$3,0,0,'Données projet'!$E$10+1,1))</f>
        <v>74.063673943243487</v>
      </c>
      <c r="AO4" s="62">
        <f>$AO$3</f>
        <v>348.96684637400335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14.882352941176471</v>
      </c>
      <c r="N5" s="14">
        <f>IF('Données projet'!$A$36&gt;35,N4+M5-V4,IF(A5&lt;'Données projet'!$A$36,$K$205^A5,IF(A5='Données projet'!$A$36,'Données projet'!$B$36,N4+M5-V4)))</f>
        <v>1.9174323986065733</v>
      </c>
      <c r="O5" s="14">
        <f>N5*VLOOKUP('Données projet'!$B$9,Paramètres!$A$1:$I$89,3,0)*VLOOKUP('Données projet'!$B$9,Paramètres!$A$1:$I$89,5,0)</f>
        <v>1.0738388405156254</v>
      </c>
      <c r="P5" s="14">
        <f t="shared" ref="P5:P68" si="33">EXP(-1.0587+0.8836*LN(O5)+0.284)</f>
        <v>0.49078339543703464</v>
      </c>
      <c r="Q5" s="22">
        <f t="shared" si="2"/>
        <v>2.7250503942842159</v>
      </c>
      <c r="R5" s="62">
        <f t="shared" si="0"/>
        <v>127.29514017350773</v>
      </c>
      <c r="S5" s="62">
        <f ca="1">AVERAGE(OFFSET($R$3,0,0,'Données projet'!$E$9+1,1))-AVERAGE(OFFSET($H$3,0,0,'Données projet'!$E$9+1,1))</f>
        <v>74.063673943243487</v>
      </c>
      <c r="T5" s="62">
        <f t="shared" ref="T5:T68" si="34">$T$3</f>
        <v>348.96684637400335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14.882352941176471</v>
      </c>
      <c r="AI5" s="14">
        <f>IF('Données projet'!$A$62&gt;35,AI4+AH5-AQ4,IF(A5&lt;'Données projet'!$A$62,$AF$205^A5,IF(A5='Données projet'!$A$62,'Données projet'!$B$62,AI4+AH5-AQ4)))</f>
        <v>1.9174323986065733</v>
      </c>
      <c r="AJ5" s="14">
        <f>AI5*VLOOKUP('Données projet'!$B$10,Paramètres!$A$1:$I$89,3,0)*VLOOKUP('Données projet'!$B$10,Paramètres!$A$1:$I$89,5,0)</f>
        <v>1.0738388405156254</v>
      </c>
      <c r="AK5" s="14">
        <f t="shared" ref="AK5:AK68" si="35">EXP(-1.0587+0.8836*LN(AJ5)+0.284)</f>
        <v>0.49078339543703464</v>
      </c>
      <c r="AL5" s="22">
        <f t="shared" si="4"/>
        <v>2.7250503942842159</v>
      </c>
      <c r="AM5" s="62">
        <f t="shared" si="5"/>
        <v>127.29514017350773</v>
      </c>
      <c r="AN5" s="62">
        <f ca="1">AVERAGE(OFFSET($AM$3,0,0,'Données projet'!$E$10+1,1))-AVERAGE(OFFSET($H$3,0,0,'Données projet'!$E$10+1,1))</f>
        <v>74.063673943243487</v>
      </c>
      <c r="AO5" s="62">
        <f t="shared" ref="AO5:AO68" si="36">$AO$3</f>
        <v>348.96684637400335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14.882352941176471</v>
      </c>
      <c r="N6" s="14">
        <f>IF('Données projet'!$A$36&gt;35,N5+M6-V5,IF(A6&lt;'Données projet'!$A$36,$K$205^A6,IF(A6='Données projet'!$A$36,'Données projet'!$B$36,N5+M6-V5)))</f>
        <v>2.6550951657117188</v>
      </c>
      <c r="O6" s="14">
        <f>N6*VLOOKUP('Données projet'!$B$9,Paramètres!$A$1:$I$89,3,0)*VLOOKUP('Données projet'!$B$9,Paramètres!$A$1:$I$89,5,0)</f>
        <v>1.4869594966051909</v>
      </c>
      <c r="P6" s="14">
        <f t="shared" si="33"/>
        <v>0.65432811899946441</v>
      </c>
      <c r="Q6" s="22">
        <f t="shared" si="2"/>
        <v>3.7294092638447744</v>
      </c>
      <c r="R6" s="62">
        <f t="shared" si="0"/>
        <v>131.85570719673649</v>
      </c>
      <c r="S6" s="62">
        <f ca="1">AVERAGE(OFFSET($R$3,0,0,'Données projet'!$E$9+1,1))-AVERAGE(OFFSET($H$3,0,0,'Données projet'!$E$9+1,1))</f>
        <v>74.063673943243487</v>
      </c>
      <c r="T6" s="62">
        <f t="shared" si="34"/>
        <v>348.96684637400335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14.882352941176471</v>
      </c>
      <c r="AI6" s="14">
        <f>IF('Données projet'!$A$62&gt;35,AI5+AH6-AQ5,IF(A6&lt;'Données projet'!$A$62,$AF$205^A6,IF(A6='Données projet'!$A$62,'Données projet'!$B$62,AI5+AH6-AQ5)))</f>
        <v>2.6550951657117188</v>
      </c>
      <c r="AJ6" s="14">
        <f>AI6*VLOOKUP('Données projet'!$B$10,Paramètres!$A$1:$I$89,3,0)*VLOOKUP('Données projet'!$B$10,Paramètres!$A$1:$I$89,5,0)</f>
        <v>1.4869594966051909</v>
      </c>
      <c r="AK6" s="14">
        <f t="shared" si="35"/>
        <v>0.65432811899946441</v>
      </c>
      <c r="AL6" s="22">
        <f t="shared" si="4"/>
        <v>3.7294092638447744</v>
      </c>
      <c r="AM6" s="62">
        <f t="shared" si="5"/>
        <v>131.85570719673649</v>
      </c>
      <c r="AN6" s="62">
        <f ca="1">AVERAGE(OFFSET($AM$3,0,0,'Données projet'!$E$10+1,1))-AVERAGE(OFFSET($H$3,0,0,'Données projet'!$E$10+1,1))</f>
        <v>74.063673943243487</v>
      </c>
      <c r="AO6" s="62">
        <f t="shared" si="36"/>
        <v>348.96684637400335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14.882352941176471</v>
      </c>
      <c r="N7" s="14">
        <f>IF('Données projet'!$A$36&gt;35,N6+M7-V6,IF(A7&lt;'Données projet'!$A$36,$K$205^A7,IF(A7='Données projet'!$A$36,'Données projet'!$B$36,N6+M7-V6)))</f>
        <v>3.6765470032261569</v>
      </c>
      <c r="O7" s="14">
        <f>N7*VLOOKUP('Données projet'!$B$9,Paramètres!$A$1:$I$89,3,0)*VLOOKUP('Données projet'!$B$9,Paramètres!$A$1:$I$89,5,0)</f>
        <v>2.0590133836867772</v>
      </c>
      <c r="P7" s="14">
        <f t="shared" si="33"/>
        <v>0.87237117492966731</v>
      </c>
      <c r="Q7" s="22">
        <f t="shared" si="2"/>
        <v>5.1054947729236408</v>
      </c>
      <c r="R7" s="62">
        <f t="shared" si="0"/>
        <v>136.74751142158374</v>
      </c>
      <c r="S7" s="62">
        <f ca="1">AVERAGE(OFFSET($R$3,0,0,'Données projet'!$E$9+1,1))-AVERAGE(OFFSET($H$3,0,0,'Données projet'!$E$9+1,1))</f>
        <v>74.063673943243487</v>
      </c>
      <c r="T7" s="62">
        <f t="shared" si="34"/>
        <v>348.96684637400335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14.882352941176471</v>
      </c>
      <c r="AI7" s="14">
        <f>IF('Données projet'!$A$62&gt;35,AI6+AH7-AQ6,IF(A7&lt;'Données projet'!$A$62,$AF$205^A7,IF(A7='Données projet'!$A$62,'Données projet'!$B$62,AI6+AH7-AQ6)))</f>
        <v>3.6765470032261569</v>
      </c>
      <c r="AJ7" s="14">
        <f>AI7*VLOOKUP('Données projet'!$B$10,Paramètres!$A$1:$I$89,3,0)*VLOOKUP('Données projet'!$B$10,Paramètres!$A$1:$I$89,5,0)</f>
        <v>2.0590133836867772</v>
      </c>
      <c r="AK7" s="14">
        <f t="shared" si="35"/>
        <v>0.87237117492966731</v>
      </c>
      <c r="AL7" s="22">
        <f t="shared" si="4"/>
        <v>5.1054947729236408</v>
      </c>
      <c r="AM7" s="62">
        <f t="shared" si="5"/>
        <v>136.74751142158374</v>
      </c>
      <c r="AN7" s="62">
        <f ca="1">AVERAGE(OFFSET($AM$3,0,0,'Données projet'!$E$10+1,1))-AVERAGE(OFFSET($H$3,0,0,'Données projet'!$E$10+1,1))</f>
        <v>74.063673943243487</v>
      </c>
      <c r="AO7" s="62">
        <f t="shared" si="36"/>
        <v>348.96684637400335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14.882352941176471</v>
      </c>
      <c r="N8" s="14">
        <f>IF('Données projet'!$A$36&gt;35,N7+M8-V7,IF(A8&lt;'Données projet'!$A$36,$K$205^A8,IF(A8='Données projet'!$A$36,'Données projet'!$B$36,N7+M8-V7)))</f>
        <v>5.0909654921193379</v>
      </c>
      <c r="O8" s="14">
        <f>N8*VLOOKUP('Données projet'!$B$9,Paramètres!$A$1:$I$89,3,0)*VLOOKUP('Données projet'!$B$9,Paramètres!$A$1:$I$89,5,0)</f>
        <v>2.8511443142065138</v>
      </c>
      <c r="P8" s="14">
        <f t="shared" si="33"/>
        <v>1.163073150534726</v>
      </c>
      <c r="Q8" s="22">
        <f t="shared" si="2"/>
        <v>6.991428751090992</v>
      </c>
      <c r="R8" s="62">
        <f t="shared" si="0"/>
        <v>142.10937707884648</v>
      </c>
      <c r="S8" s="62">
        <f ca="1">AVERAGE(OFFSET($R$3,0,0,'Données projet'!$E$9+1,1))-AVERAGE(OFFSET($H$3,0,0,'Données projet'!$E$9+1,1))</f>
        <v>74.063673943243487</v>
      </c>
      <c r="T8" s="62">
        <f t="shared" si="34"/>
        <v>348.96684637400335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14.882352941176471</v>
      </c>
      <c r="AI8" s="14">
        <f>IF('Données projet'!$A$62&gt;35,AI7+AH8-AQ7,IF(A8&lt;'Données projet'!$A$62,$AF$205^A8,IF(A8='Données projet'!$A$62,'Données projet'!$B$62,AI7+AH8-AQ7)))</f>
        <v>5.0909654921193379</v>
      </c>
      <c r="AJ8" s="14">
        <f>AI8*VLOOKUP('Données projet'!$B$10,Paramètres!$A$1:$I$89,3,0)*VLOOKUP('Données projet'!$B$10,Paramètres!$A$1:$I$89,5,0)</f>
        <v>2.8511443142065138</v>
      </c>
      <c r="AK8" s="14">
        <f t="shared" si="35"/>
        <v>1.163073150534726</v>
      </c>
      <c r="AL8" s="22">
        <f t="shared" si="4"/>
        <v>6.991428751090992</v>
      </c>
      <c r="AM8" s="62">
        <f t="shared" si="5"/>
        <v>142.10937707884648</v>
      </c>
      <c r="AN8" s="62">
        <f ca="1">AVERAGE(OFFSET($AM$3,0,0,'Données projet'!$E$10+1,1))-AVERAGE(OFFSET($H$3,0,0,'Données projet'!$E$10+1,1))</f>
        <v>74.063673943243487</v>
      </c>
      <c r="AO8" s="62">
        <f t="shared" si="36"/>
        <v>348.96684637400335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14.882352941176471</v>
      </c>
      <c r="N9" s="14">
        <f>IF('Données projet'!$A$36&gt;35,N8+M9-V8,IF(A9&lt;'Données projet'!$A$36,$K$205^A9,IF(A9='Données projet'!$A$36,'Données projet'!$B$36,N8+M9-V8)))</f>
        <v>7.0495303389857389</v>
      </c>
      <c r="O9" s="14">
        <f>N9*VLOOKUP('Données projet'!$B$9,Paramètres!$A$1:$I$89,3,0)*VLOOKUP('Données projet'!$B$9,Paramètres!$A$1:$I$89,5,0)</f>
        <v>3.9480189710455735</v>
      </c>
      <c r="P9" s="14">
        <f t="shared" si="33"/>
        <v>1.5506463216231718</v>
      </c>
      <c r="Q9" s="22">
        <f t="shared" si="2"/>
        <v>9.5768420513980637</v>
      </c>
      <c r="R9" s="62">
        <f t="shared" si="0"/>
        <v>148.13162523771175</v>
      </c>
      <c r="S9" s="62">
        <f ca="1">AVERAGE(OFFSET($R$3,0,0,'Données projet'!$E$9+1,1))-AVERAGE(OFFSET($H$3,0,0,'Données projet'!$E$9+1,1))</f>
        <v>74.063673943243487</v>
      </c>
      <c r="T9" s="62">
        <f t="shared" si="34"/>
        <v>348.96684637400335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14.882352941176471</v>
      </c>
      <c r="AI9" s="14">
        <f>IF('Données projet'!$A$62&gt;35,AI8+AH9-AQ8,IF(A9&lt;'Données projet'!$A$62,$AF$205^A9,IF(A9='Données projet'!$A$62,'Données projet'!$B$62,AI8+AH9-AQ8)))</f>
        <v>7.0495303389857389</v>
      </c>
      <c r="AJ9" s="14">
        <f>AI9*VLOOKUP('Données projet'!$B$10,Paramètres!$A$1:$I$89,3,0)*VLOOKUP('Données projet'!$B$10,Paramètres!$A$1:$I$89,5,0)</f>
        <v>3.9480189710455735</v>
      </c>
      <c r="AK9" s="14">
        <f t="shared" si="35"/>
        <v>1.5506463216231718</v>
      </c>
      <c r="AL9" s="22">
        <f t="shared" si="4"/>
        <v>9.5768420513980637</v>
      </c>
      <c r="AM9" s="62">
        <f t="shared" si="5"/>
        <v>148.13162523771175</v>
      </c>
      <c r="AN9" s="62">
        <f ca="1">AVERAGE(OFFSET($AM$3,0,0,'Données projet'!$E$10+1,1))-AVERAGE(OFFSET($H$3,0,0,'Données projet'!$E$10+1,1))</f>
        <v>74.063673943243487</v>
      </c>
      <c r="AO9" s="62">
        <f t="shared" si="36"/>
        <v>348.96684637400335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14.882352941176471</v>
      </c>
      <c r="N10" s="14">
        <f>IF('Données projet'!$A$36&gt;35,N9+M10-V9,IF(A10&lt;'Données projet'!$A$36,$K$205^A10,IF(A10='Données projet'!$A$36,'Données projet'!$B$36,N9+M10-V9)))</f>
        <v>9.7615821747776756</v>
      </c>
      <c r="O10" s="14">
        <f>N10*VLOOKUP('Données projet'!$B$9,Paramètres!$A$1:$I$89,3,0)*VLOOKUP('Données projet'!$B$9,Paramètres!$A$1:$I$89,5,0)</f>
        <v>5.4668764811624895</v>
      </c>
      <c r="P10" s="14">
        <f t="shared" si="33"/>
        <v>2.0673712686583783</v>
      </c>
      <c r="Q10" s="22">
        <f t="shared" si="2"/>
        <v>13.122148164271342</v>
      </c>
      <c r="R10" s="62">
        <f t="shared" si="0"/>
        <v>155.07534763103487</v>
      </c>
      <c r="S10" s="62">
        <f ca="1">AVERAGE(OFFSET($R$3,0,0,'Données projet'!$E$9+1,1))-AVERAGE(OFFSET($H$3,0,0,'Données projet'!$E$9+1,1))</f>
        <v>74.063673943243487</v>
      </c>
      <c r="T10" s="62">
        <f t="shared" si="34"/>
        <v>348.96684637400335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14.882352941176471</v>
      </c>
      <c r="AI10" s="14">
        <f>IF('Données projet'!$A$62&gt;35,AI9+AH10-AQ9,IF(A10&lt;'Données projet'!$A$62,$AF$205^A10,IF(A10='Données projet'!$A$62,'Données projet'!$B$62,AI9+AH10-AQ9)))</f>
        <v>9.7615821747776756</v>
      </c>
      <c r="AJ10" s="14">
        <f>AI10*VLOOKUP('Données projet'!$B$10,Paramètres!$A$1:$I$89,3,0)*VLOOKUP('Données projet'!$B$10,Paramètres!$A$1:$I$89,5,0)</f>
        <v>5.4668764811624895</v>
      </c>
      <c r="AK10" s="14">
        <f t="shared" si="35"/>
        <v>2.0673712686583783</v>
      </c>
      <c r="AL10" s="22">
        <f t="shared" si="4"/>
        <v>13.122148164271342</v>
      </c>
      <c r="AM10" s="62">
        <f t="shared" si="5"/>
        <v>155.07534763103487</v>
      </c>
      <c r="AN10" s="62">
        <f ca="1">AVERAGE(OFFSET($AM$3,0,0,'Données projet'!$E$10+1,1))-AVERAGE(OFFSET($H$3,0,0,'Données projet'!$E$10+1,1))</f>
        <v>74.063673943243487</v>
      </c>
      <c r="AO10" s="62">
        <f t="shared" si="36"/>
        <v>348.96684637400335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14.882352941176471</v>
      </c>
      <c r="N11" s="14">
        <f>IF('Données projet'!$A$36&gt;35,N10+M11-V10,IF(A11&lt;'Données projet'!$A$36,$K$205^A11,IF(A11='Données projet'!$A$36,'Données projet'!$B$36,N10+M11-V10)))</f>
        <v>13.516997866931234</v>
      </c>
      <c r="O11" s="14">
        <f>N11*VLOOKUP('Données projet'!$B$9,Paramètres!$A$1:$I$89,3,0)*VLOOKUP('Données projet'!$B$9,Paramètres!$A$1:$I$89,5,0)</f>
        <v>7.5700594853961691</v>
      </c>
      <c r="P11" s="14">
        <f t="shared" si="33"/>
        <v>2.7562854939095511</v>
      </c>
      <c r="Q11" s="22">
        <f t="shared" si="2"/>
        <v>17.985050838957459</v>
      </c>
      <c r="R11" s="62">
        <f t="shared" si="0"/>
        <v>163.29891448450161</v>
      </c>
      <c r="S11" s="62">
        <f ca="1">AVERAGE(OFFSET($R$3,0,0,'Données projet'!$E$9+1,1))-AVERAGE(OFFSET($H$3,0,0,'Données projet'!$E$9+1,1))</f>
        <v>74.063673943243487</v>
      </c>
      <c r="T11" s="62">
        <f t="shared" si="34"/>
        <v>348.96684637400335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14.882352941176471</v>
      </c>
      <c r="AI11" s="14">
        <f>IF('Données projet'!$A$62&gt;35,AI10+AH11-AQ10,IF(A11&lt;'Données projet'!$A$62,$AF$205^A11,IF(A11='Données projet'!$A$62,'Données projet'!$B$62,AI10+AH11-AQ10)))</f>
        <v>13.516997866931234</v>
      </c>
      <c r="AJ11" s="14">
        <f>AI11*VLOOKUP('Données projet'!$B$10,Paramètres!$A$1:$I$89,3,0)*VLOOKUP('Données projet'!$B$10,Paramètres!$A$1:$I$89,5,0)</f>
        <v>7.5700594853961691</v>
      </c>
      <c r="AK11" s="14">
        <f t="shared" si="35"/>
        <v>2.7562854939095511</v>
      </c>
      <c r="AL11" s="22">
        <f t="shared" si="4"/>
        <v>17.985050838957459</v>
      </c>
      <c r="AM11" s="62">
        <f t="shared" si="5"/>
        <v>163.29891448450161</v>
      </c>
      <c r="AN11" s="62">
        <f ca="1">AVERAGE(OFFSET($AM$3,0,0,'Données projet'!$E$10+1,1))-AVERAGE(OFFSET($H$3,0,0,'Données projet'!$E$10+1,1))</f>
        <v>74.063673943243487</v>
      </c>
      <c r="AO11" s="62">
        <f t="shared" si="36"/>
        <v>348.96684637400335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14.882352941176471</v>
      </c>
      <c r="N12" s="14">
        <f>IF('Données projet'!$A$36&gt;35,N11+M12-V11,IF(A12&lt;'Données projet'!$A$36,$K$205^A12,IF(A12='Données projet'!$A$36,'Données projet'!$B$36,N11+M12-V11)))</f>
        <v>18.717173923579129</v>
      </c>
      <c r="O12" s="14">
        <f>N12*VLOOKUP('Données projet'!$B$9,Paramètres!$A$1:$I$89,3,0)*VLOOKUP('Données projet'!$B$9,Paramètres!$A$1:$I$89,5,0)</f>
        <v>10.482366084161255</v>
      </c>
      <c r="P12" s="14">
        <f t="shared" si="33"/>
        <v>3.6747679718246093</v>
      </c>
      <c r="Q12" s="22">
        <f t="shared" si="2"/>
        <v>24.657008480842048</v>
      </c>
      <c r="R12" s="62">
        <f t="shared" si="0"/>
        <v>173.29443911806055</v>
      </c>
      <c r="S12" s="62">
        <f ca="1">AVERAGE(OFFSET($R$3,0,0,'Données projet'!$E$9+1,1))-AVERAGE(OFFSET($H$3,0,0,'Données projet'!$E$9+1,1))</f>
        <v>74.063673943243487</v>
      </c>
      <c r="T12" s="62">
        <f t="shared" si="34"/>
        <v>348.96684637400335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14.882352941176471</v>
      </c>
      <c r="AI12" s="14">
        <f>IF('Données projet'!$A$62&gt;35,AI11+AH12-AQ11,IF(A12&lt;'Données projet'!$A$62,$AF$205^A12,IF(A12='Données projet'!$A$62,'Données projet'!$B$62,AI11+AH12-AQ11)))</f>
        <v>18.717173923579129</v>
      </c>
      <c r="AJ12" s="14">
        <f>AI12*VLOOKUP('Données projet'!$B$10,Paramètres!$A$1:$I$89,3,0)*VLOOKUP('Données projet'!$B$10,Paramètres!$A$1:$I$89,5,0)</f>
        <v>10.482366084161255</v>
      </c>
      <c r="AK12" s="14">
        <f t="shared" si="35"/>
        <v>3.6747679718246093</v>
      </c>
      <c r="AL12" s="22">
        <f t="shared" si="4"/>
        <v>24.657008480842048</v>
      </c>
      <c r="AM12" s="62">
        <f t="shared" si="5"/>
        <v>173.29443911806055</v>
      </c>
      <c r="AN12" s="62">
        <f ca="1">AVERAGE(OFFSET($AM$3,0,0,'Données projet'!$E$10+1,1))-AVERAGE(OFFSET($H$3,0,0,'Données projet'!$E$10+1,1))</f>
        <v>74.063673943243487</v>
      </c>
      <c r="AO12" s="62">
        <f t="shared" si="36"/>
        <v>348.96684637400335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14.882352941176471</v>
      </c>
      <c r="N13" s="14">
        <f>IF('Données projet'!$A$36&gt;35,N12+M13-V12,IF(A13&lt;'Données projet'!$A$36,$K$205^A13,IF(A13='Données projet'!$A$36,'Données projet'!$B$36,N12+M13-V12)))</f>
        <v>25.917929641949893</v>
      </c>
      <c r="O13" s="14">
        <f>N13*VLOOKUP('Données projet'!$B$9,Paramètres!$A$1:$I$89,3,0)*VLOOKUP('Données projet'!$B$9,Paramètres!$A$1:$I$89,5,0)</f>
        <v>14.515077316677617</v>
      </c>
      <c r="P13" s="14">
        <f t="shared" si="33"/>
        <v>4.8993181862281681</v>
      </c>
      <c r="Q13" s="22">
        <f t="shared" si="2"/>
        <v>33.813405500894241</v>
      </c>
      <c r="R13" s="62">
        <f t="shared" si="0"/>
        <v>185.73794949594026</v>
      </c>
      <c r="S13" s="62">
        <f ca="1">AVERAGE(OFFSET($R$3,0,0,'Données projet'!$E$9+1,1))-AVERAGE(OFFSET($H$3,0,0,'Données projet'!$E$9+1,1))</f>
        <v>74.063673943243487</v>
      </c>
      <c r="T13" s="62">
        <f t="shared" si="34"/>
        <v>348.96684637400335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14.882352941176471</v>
      </c>
      <c r="AI13" s="14">
        <f>IF('Données projet'!$A$62&gt;35,AI12+AH13-AQ12,IF(A13&lt;'Données projet'!$A$62,$AF$205^A13,IF(A13='Données projet'!$A$62,'Données projet'!$B$62,AI12+AH13-AQ12)))</f>
        <v>25.917929641949893</v>
      </c>
      <c r="AJ13" s="14">
        <f>AI13*VLOOKUP('Données projet'!$B$10,Paramètres!$A$1:$I$89,3,0)*VLOOKUP('Données projet'!$B$10,Paramètres!$A$1:$I$89,5,0)</f>
        <v>14.515077316677617</v>
      </c>
      <c r="AK13" s="14">
        <f t="shared" si="35"/>
        <v>4.8993181862281681</v>
      </c>
      <c r="AL13" s="22">
        <f t="shared" si="4"/>
        <v>33.813405500894241</v>
      </c>
      <c r="AM13" s="62">
        <f t="shared" si="5"/>
        <v>185.73794949594026</v>
      </c>
      <c r="AN13" s="62">
        <f ca="1">AVERAGE(OFFSET($AM$3,0,0,'Données projet'!$E$10+1,1))-AVERAGE(OFFSET($H$3,0,0,'Données projet'!$E$10+1,1))</f>
        <v>74.063673943243487</v>
      </c>
      <c r="AO13" s="62">
        <f t="shared" si="36"/>
        <v>348.96684637400335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14.882352941176471</v>
      </c>
      <c r="N14" s="14">
        <f>IF('Données projet'!$A$36&gt;35,N13+M14-V13,IF(A14&lt;'Données projet'!$A$36,$K$205^A14,IF(A14='Données projet'!$A$36,'Données projet'!$B$36,N13+M14-V13)))</f>
        <v>35.888915691424735</v>
      </c>
      <c r="O14" s="14">
        <f>N14*VLOOKUP('Données projet'!$B$9,Paramètres!$A$1:$I$89,3,0)*VLOOKUP('Données projet'!$B$9,Paramètres!$A$1:$I$89,5,0)</f>
        <v>20.099228343825509</v>
      </c>
      <c r="P14" s="14">
        <f t="shared" si="33"/>
        <v>6.5319276955567478</v>
      </c>
      <c r="Q14" s="22">
        <f t="shared" si="2"/>
        <v>46.382596768590759</v>
      </c>
      <c r="R14" s="62">
        <f t="shared" si="0"/>
        <v>201.55843287666644</v>
      </c>
      <c r="S14" s="62">
        <f ca="1">AVERAGE(OFFSET($R$3,0,0,'Données projet'!$E$9+1,1))-AVERAGE(OFFSET($H$3,0,0,'Données projet'!$E$9+1,1))</f>
        <v>74.063673943243487</v>
      </c>
      <c r="T14" s="62">
        <f t="shared" si="34"/>
        <v>348.96684637400335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14.882352941176471</v>
      </c>
      <c r="AI14" s="14">
        <f>IF('Données projet'!$A$62&gt;35,AI13+AH14-AQ13,IF(A14&lt;'Données projet'!$A$62,$AF$205^A14,IF(A14='Données projet'!$A$62,'Données projet'!$B$62,AI13+AH14-AQ13)))</f>
        <v>35.888915691424735</v>
      </c>
      <c r="AJ14" s="14">
        <f>AI14*VLOOKUP('Données projet'!$B$10,Paramètres!$A$1:$I$89,3,0)*VLOOKUP('Données projet'!$B$10,Paramètres!$A$1:$I$89,5,0)</f>
        <v>20.099228343825509</v>
      </c>
      <c r="AK14" s="14">
        <f t="shared" si="35"/>
        <v>6.5319276955567478</v>
      </c>
      <c r="AL14" s="22">
        <f t="shared" si="4"/>
        <v>46.382596768590759</v>
      </c>
      <c r="AM14" s="62">
        <f t="shared" si="5"/>
        <v>201.55843287666644</v>
      </c>
      <c r="AN14" s="62">
        <f ca="1">AVERAGE(OFFSET($AM$3,0,0,'Données projet'!$E$10+1,1))-AVERAGE(OFFSET($H$3,0,0,'Données projet'!$E$10+1,1))</f>
        <v>74.063673943243487</v>
      </c>
      <c r="AO14" s="62">
        <f t="shared" si="36"/>
        <v>348.96684637400335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14.882352941176471</v>
      </c>
      <c r="N15" s="14">
        <f>IF('Données projet'!$A$36&gt;35,N14+M15-V14,IF(A15&lt;'Données projet'!$A$36,$K$205^A15,IF(A15='Données projet'!$A$36,'Données projet'!$B$36,N14+M15-V14)))</f>
        <v>49.695878000280388</v>
      </c>
      <c r="O15" s="14">
        <f>N15*VLOOKUP('Données projet'!$B$9,Paramètres!$A$1:$I$89,3,0)*VLOOKUP('Données projet'!$B$9,Paramètres!$A$1:$I$89,5,0)</f>
        <v>27.831679515277028</v>
      </c>
      <c r="P15" s="14">
        <f t="shared" si="33"/>
        <v>8.7085749074053407</v>
      </c>
      <c r="Q15" s="22">
        <f t="shared" si="2"/>
        <v>63.640943119505124</v>
      </c>
      <c r="R15" s="62">
        <f t="shared" si="0"/>
        <v>222.03287151432573</v>
      </c>
      <c r="S15" s="62">
        <f ca="1">AVERAGE(OFFSET($R$3,0,0,'Données projet'!$E$9+1,1))-AVERAGE(OFFSET($H$3,0,0,'Données projet'!$E$9+1,1))</f>
        <v>74.063673943243487</v>
      </c>
      <c r="T15" s="62">
        <f t="shared" si="34"/>
        <v>348.96684637400335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14.882352941176471</v>
      </c>
      <c r="AI15" s="14">
        <f>IF('Données projet'!$A$62&gt;35,AI14+AH15-AQ14,IF(A15&lt;'Données projet'!$A$62,$AF$205^A15,IF(A15='Données projet'!$A$62,'Données projet'!$B$62,AI14+AH15-AQ14)))</f>
        <v>49.695878000280388</v>
      </c>
      <c r="AJ15" s="14">
        <f>AI15*VLOOKUP('Données projet'!$B$10,Paramètres!$A$1:$I$89,3,0)*VLOOKUP('Données projet'!$B$10,Paramètres!$A$1:$I$89,5,0)</f>
        <v>27.831679515277028</v>
      </c>
      <c r="AK15" s="14">
        <f t="shared" si="35"/>
        <v>8.7085749074053407</v>
      </c>
      <c r="AL15" s="22">
        <f t="shared" si="4"/>
        <v>63.640943119505124</v>
      </c>
      <c r="AM15" s="62">
        <f t="shared" si="5"/>
        <v>222.03287151432573</v>
      </c>
      <c r="AN15" s="62">
        <f ca="1">AVERAGE(OFFSET($AM$3,0,0,'Données projet'!$E$10+1,1))-AVERAGE(OFFSET($H$3,0,0,'Données projet'!$E$10+1,1))</f>
        <v>74.063673943243487</v>
      </c>
      <c r="AO15" s="62">
        <f t="shared" si="36"/>
        <v>348.96684637400335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14.882352941176471</v>
      </c>
      <c r="N16" s="14">
        <f>IF('Données projet'!$A$36&gt;35,N15+M16-V15,IF(A16&lt;'Données projet'!$A$36,$K$205^A16,IF(A16='Données projet'!$A$36,'Données projet'!$B$36,N15+M16-V15)))</f>
        <v>68.814569697597605</v>
      </c>
      <c r="O16" s="14">
        <f>N16*VLOOKUP('Données projet'!$B$9,Paramètres!$A$1:$I$89,3,0)*VLOOKUP('Données projet'!$B$9,Paramètres!$A$1:$I$89,5,0)</f>
        <v>38.538911613442565</v>
      </c>
      <c r="P16" s="14">
        <f t="shared" si="33"/>
        <v>11.610550583632238</v>
      </c>
      <c r="Q16" s="22">
        <f t="shared" si="2"/>
        <v>87.343646659905289</v>
      </c>
      <c r="R16" s="62">
        <f t="shared" si="0"/>
        <v>248.91707815347698</v>
      </c>
      <c r="S16" s="62">
        <f ca="1">AVERAGE(OFFSET($R$3,0,0,'Données projet'!$E$9+1,1))-AVERAGE(OFFSET($H$3,0,0,'Données projet'!$E$9+1,1))</f>
        <v>74.063673943243487</v>
      </c>
      <c r="T16" s="62">
        <f t="shared" si="34"/>
        <v>348.96684637400335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14.882352941176471</v>
      </c>
      <c r="AI16" s="14">
        <f>IF('Données projet'!$A$62&gt;35,AI15+AH16-AQ15,IF(A16&lt;'Données projet'!$A$62,$AF$205^A16,IF(A16='Données projet'!$A$62,'Données projet'!$B$62,AI15+AH16-AQ15)))</f>
        <v>68.814569697597605</v>
      </c>
      <c r="AJ16" s="14">
        <f>AI16*VLOOKUP('Données projet'!$B$10,Paramètres!$A$1:$I$89,3,0)*VLOOKUP('Données projet'!$B$10,Paramètres!$A$1:$I$89,5,0)</f>
        <v>38.538911613442565</v>
      </c>
      <c r="AK16" s="14">
        <f t="shared" si="35"/>
        <v>11.610550583632238</v>
      </c>
      <c r="AL16" s="22">
        <f t="shared" si="4"/>
        <v>87.343646659905289</v>
      </c>
      <c r="AM16" s="62">
        <f t="shared" si="5"/>
        <v>248.91707815347698</v>
      </c>
      <c r="AN16" s="62">
        <f ca="1">AVERAGE(OFFSET($AM$3,0,0,'Données projet'!$E$10+1,1))-AVERAGE(OFFSET($H$3,0,0,'Données projet'!$E$10+1,1))</f>
        <v>74.063673943243487</v>
      </c>
      <c r="AO16" s="62">
        <f t="shared" si="36"/>
        <v>348.96684637400335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14.882352941176471</v>
      </c>
      <c r="N17" s="14">
        <f>IF('Données projet'!$A$36&gt;35,N16+M17-V16,IF(A17&lt;'Données projet'!$A$36,$K$205^A17,IF(A17='Données projet'!$A$36,'Données projet'!$B$36,N16+M17-V16)))</f>
        <v>95.288486554937251</v>
      </c>
      <c r="O17" s="14">
        <f>N17*VLOOKUP('Données projet'!$B$9,Paramètres!$A$1:$I$89,3,0)*VLOOKUP('Données projet'!$B$9,Paramètres!$A$1:$I$89,5,0)</f>
        <v>53.365364010227054</v>
      </c>
      <c r="P17" s="14">
        <f t="shared" si="33"/>
        <v>15.479557365976317</v>
      </c>
      <c r="Q17" s="22">
        <f t="shared" si="2"/>
        <v>119.90490473022085</v>
      </c>
      <c r="R17" s="62">
        <f t="shared" si="0"/>
        <v>284.62585017963164</v>
      </c>
      <c r="S17" s="62">
        <f ca="1">AVERAGE(OFFSET($R$3,0,0,'Données projet'!$E$9+1,1))-AVERAGE(OFFSET($H$3,0,0,'Données projet'!$E$9+1,1))</f>
        <v>74.063673943243487</v>
      </c>
      <c r="T17" s="62">
        <f t="shared" si="34"/>
        <v>348.96684637400335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14.882352941176471</v>
      </c>
      <c r="AI17" s="14">
        <f>IF('Données projet'!$A$62&gt;35,AI16+AH17-AQ16,IF(A17&lt;'Données projet'!$A$62,$AF$205^A17,IF(A17='Données projet'!$A$62,'Données projet'!$B$62,AI16+AH17-AQ16)))</f>
        <v>95.288486554937251</v>
      </c>
      <c r="AJ17" s="14">
        <f>AI17*VLOOKUP('Données projet'!$B$10,Paramètres!$A$1:$I$89,3,0)*VLOOKUP('Données projet'!$B$10,Paramètres!$A$1:$I$89,5,0)</f>
        <v>53.365364010227054</v>
      </c>
      <c r="AK17" s="14">
        <f t="shared" si="35"/>
        <v>15.479557365976317</v>
      </c>
      <c r="AL17" s="22">
        <f t="shared" si="4"/>
        <v>119.90490473022085</v>
      </c>
      <c r="AM17" s="62">
        <f t="shared" si="5"/>
        <v>284.62585017963164</v>
      </c>
      <c r="AN17" s="62">
        <f ca="1">AVERAGE(OFFSET($AM$3,0,0,'Données projet'!$E$10+1,1))-AVERAGE(OFFSET($H$3,0,0,'Données projet'!$E$10+1,1))</f>
        <v>74.063673943243487</v>
      </c>
      <c r="AO17" s="62">
        <f t="shared" si="36"/>
        <v>348.96684637400335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14.882352941176471</v>
      </c>
      <c r="N18" s="14">
        <f>IF('Données projet'!$A$36&gt;35,N17+M18-V17,IF(A18&lt;'Données projet'!$A$36,$K$205^A18,IF(A18='Données projet'!$A$36,'Données projet'!$B$36,N17+M18-V17)))</f>
        <v>131.9472854343438</v>
      </c>
      <c r="O18" s="14">
        <f>N18*VLOOKUP('Données projet'!$B$9,Paramètres!$A$1:$I$89,3,0)*VLOOKUP('Données projet'!$B$9,Paramètres!$A$1:$I$89,5,0)</f>
        <v>73.895757734649905</v>
      </c>
      <c r="P18" s="14">
        <f t="shared" si="33"/>
        <v>20.637840946522111</v>
      </c>
      <c r="Q18" s="22">
        <f t="shared" si="2"/>
        <v>164.64601770304122</v>
      </c>
      <c r="R18" s="62">
        <f t="shared" si="0"/>
        <v>332.48107760102039</v>
      </c>
      <c r="S18" s="62">
        <f ca="1">AVERAGE(OFFSET($R$3,0,0,'Données projet'!$E$9+1,1))-AVERAGE(OFFSET($H$3,0,0,'Données projet'!$E$9+1,1))</f>
        <v>74.063673943243487</v>
      </c>
      <c r="T18" s="62">
        <f t="shared" si="34"/>
        <v>348.96684637400335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14.882352941176471</v>
      </c>
      <c r="AI18" s="14">
        <f>IF('Données projet'!$A$62&gt;35,AI17+AH18-AQ17,IF(A18&lt;'Données projet'!$A$62,$AF$205^A18,IF(A18='Données projet'!$A$62,'Données projet'!$B$62,AI17+AH18-AQ17)))</f>
        <v>131.9472854343438</v>
      </c>
      <c r="AJ18" s="14">
        <f>AI18*VLOOKUP('Données projet'!$B$10,Paramètres!$A$1:$I$89,3,0)*VLOOKUP('Données projet'!$B$10,Paramètres!$A$1:$I$89,5,0)</f>
        <v>73.895757734649905</v>
      </c>
      <c r="AK18" s="14">
        <f t="shared" si="35"/>
        <v>20.637840946522111</v>
      </c>
      <c r="AL18" s="22">
        <f t="shared" si="4"/>
        <v>164.64601770304122</v>
      </c>
      <c r="AM18" s="62">
        <f t="shared" si="5"/>
        <v>332.48107760102039</v>
      </c>
      <c r="AN18" s="62">
        <f ca="1">AVERAGE(OFFSET($AM$3,0,0,'Données projet'!$E$10+1,1))-AVERAGE(OFFSET($H$3,0,0,'Données projet'!$E$10+1,1))</f>
        <v>74.063673943243487</v>
      </c>
      <c r="AO18" s="62">
        <f t="shared" si="36"/>
        <v>348.96684637400335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14.882352941176471</v>
      </c>
      <c r="N19" s="14">
        <f>IF('Données projet'!$A$36&gt;35,N18+M19-V18,IF(A19&lt;'Données projet'!$A$36,$K$205^A19,IF(A19='Données projet'!$A$36,'Données projet'!$B$36,N18+M19-V18)))</f>
        <v>182.70923133462352</v>
      </c>
      <c r="O19" s="14">
        <f>N19*VLOOKUP('Données projet'!$B$9,Paramètres!$A$1:$I$89,3,0)*VLOOKUP('Données projet'!$B$9,Paramètres!$A$1:$I$89,5,0)</f>
        <v>102.32447791664256</v>
      </c>
      <c r="P19" s="14">
        <f t="shared" si="33"/>
        <v>27.515029587997628</v>
      </c>
      <c r="Q19" s="22">
        <f t="shared" si="2"/>
        <v>226.1371422372483</v>
      </c>
      <c r="R19" s="62">
        <f t="shared" si="0"/>
        <v>397.05349648330611</v>
      </c>
      <c r="S19" s="62">
        <f ca="1">AVERAGE(OFFSET($R$3,0,0,'Données projet'!$E$9+1,1))-AVERAGE(OFFSET($H$3,0,0,'Données projet'!$E$9+1,1))</f>
        <v>74.063673943243487</v>
      </c>
      <c r="T19" s="62">
        <f t="shared" si="34"/>
        <v>348.96684637400335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14.882352941176471</v>
      </c>
      <c r="AI19" s="14">
        <f>IF('Données projet'!$A$62&gt;35,AI18+AH19-AQ18,IF(A19&lt;'Données projet'!$A$62,$AF$205^A19,IF(A19='Données projet'!$A$62,'Données projet'!$B$62,AI18+AH19-AQ18)))</f>
        <v>182.70923133462352</v>
      </c>
      <c r="AJ19" s="14">
        <f>AI19*VLOOKUP('Données projet'!$B$10,Paramètres!$A$1:$I$89,3,0)*VLOOKUP('Données projet'!$B$10,Paramètres!$A$1:$I$89,5,0)</f>
        <v>102.32447791664256</v>
      </c>
      <c r="AK19" s="14">
        <f t="shared" si="35"/>
        <v>27.515029587997628</v>
      </c>
      <c r="AL19" s="22">
        <f t="shared" si="4"/>
        <v>226.1371422372483</v>
      </c>
      <c r="AM19" s="62">
        <f t="shared" si="5"/>
        <v>397.05349648330611</v>
      </c>
      <c r="AN19" s="62">
        <f ca="1">AVERAGE(OFFSET($AM$3,0,0,'Données projet'!$E$10+1,1))-AVERAGE(OFFSET($H$3,0,0,'Données projet'!$E$10+1,1))</f>
        <v>74.063673943243487</v>
      </c>
      <c r="AO19" s="62">
        <f t="shared" si="36"/>
        <v>348.96684637400335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253</v>
      </c>
      <c r="L20" s="13">
        <f>VLOOKUP(A20,'Données projet'!$A$35:$I$55,9,0)</f>
        <v>14.882352941176471</v>
      </c>
      <c r="M20" s="13">
        <f t="array" ref="M20">INDEX(L:L,MIN(IF(ISNUMBER(L20:L216),ROW(L20:L216),"")))</f>
        <v>14.882352941176471</v>
      </c>
      <c r="N20" s="14">
        <f>IF('Données projet'!$A$36&gt;35,N19+M20-V19,IF(A20&lt;'Données projet'!$A$36,$K$205^A20,IF(A20='Données projet'!$A$36,'Données projet'!$B$36,N19+M20-V19)))</f>
        <v>253</v>
      </c>
      <c r="O20" s="14">
        <f>N20*VLOOKUP('Données projet'!$B$9,Paramètres!$A$1:$I$89,3,0)*VLOOKUP('Données projet'!$B$9,Paramètres!$A$1:$I$89,5,0)</f>
        <v>141.69012000000001</v>
      </c>
      <c r="P20" s="14">
        <f t="shared" si="33"/>
        <v>36.683917430615089</v>
      </c>
      <c r="Q20" s="22">
        <f t="shared" si="2"/>
        <v>310.66811519165458</v>
      </c>
      <c r="R20" s="62">
        <f t="shared" si="0"/>
        <v>484.63351304066998</v>
      </c>
      <c r="S20" s="62">
        <f ca="1">AVERAGE(OFFSET($R$3,0,0,'Données projet'!$E$9+1,1))-AVERAGE(OFFSET($H$3,0,0,'Données projet'!$E$9+1,1))</f>
        <v>74.063673943243487</v>
      </c>
      <c r="T20" s="62">
        <f t="shared" si="34"/>
        <v>348.96684637400335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253</v>
      </c>
      <c r="W20" s="17">
        <f>IF(ISNA(VLOOKUP(A20,'Données projet'!$A$35:$I$55,5,0)),0%,VLOOKUP(A20,'Données projet'!$A$35:$I$55,5,0)*VLOOKUP('Données projet'!$B$9,Paramètres!$A$1:$I$89,7,0))</f>
        <v>0.46199999999999997</v>
      </c>
      <c r="X20" s="17">
        <f>IF(ISNA(VLOOKUP(A20,'Données projet'!$A$35:$I$55,6,0)),0%,VLOOKUP(A20,'Données projet'!$A$35:$I$55,6,0)*VLOOKUP('Données projet'!$B$9,Paramètres!$A$1:$I$89,7,0))</f>
        <v>0.126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72.365014598400776</v>
      </c>
      <c r="AA20" s="23">
        <f>EXP(-LN(2)/25)*AA19+(1-EXP(-LN(2)/25))/(LN(2)/25)*Calculateur!V20*Calculateur!X20*VLOOKUP('Données projet'!$B$9,Paramètres!$A$1:$I$89,3,0)*0.475*44/12</f>
        <v>19.658205262553079</v>
      </c>
      <c r="AB20" s="23">
        <f>EXP(-LN(2)/2)*AB19+(1-EXP(-LN(2)/2))/(LN(2)/2)*V20*Y20*VLOOKUP('Données projet'!$B$9,Paramètres!$A$1:$I$89,3,0)*0.475*44/12</f>
        <v>0</v>
      </c>
      <c r="AC20" s="24">
        <f t="shared" si="3"/>
        <v>92.023219860953859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253</v>
      </c>
      <c r="AG20" s="13">
        <f>VLOOKUP(A20,'Données projet'!$A$61:$I$81,9,0)</f>
        <v>14.882352941176471</v>
      </c>
      <c r="AH20" s="13">
        <f t="array" ref="AH20">INDEX(AG:AG,MIN(IF(ISNUMBER(AG20:AG216),ROW(AG20:AG216),"")))</f>
        <v>14.882352941176471</v>
      </c>
      <c r="AI20" s="14">
        <f>IF('Données projet'!$A$62&gt;35,AI19+AH20-AQ19,IF(A20&lt;'Données projet'!$A$62,$AF$205^A20,IF(A20='Données projet'!$A$62,'Données projet'!$B$62,AI19+AH20-AQ19)))</f>
        <v>253</v>
      </c>
      <c r="AJ20" s="14">
        <f>AI20*VLOOKUP('Données projet'!$B$10,Paramètres!$A$1:$I$89,3,0)*VLOOKUP('Données projet'!$B$10,Paramètres!$A$1:$I$89,5,0)</f>
        <v>141.69012000000001</v>
      </c>
      <c r="AK20" s="14">
        <f t="shared" si="35"/>
        <v>36.683917430615089</v>
      </c>
      <c r="AL20" s="22">
        <f t="shared" si="4"/>
        <v>310.66811519165458</v>
      </c>
      <c r="AM20" s="62">
        <f t="shared" si="5"/>
        <v>484.63351304066998</v>
      </c>
      <c r="AN20" s="62">
        <f ca="1">AVERAGE(OFFSET($AM$3,0,0,'Données projet'!$E$10+1,1))-AVERAGE(OFFSET($H$3,0,0,'Données projet'!$E$10+1,1))</f>
        <v>74.063673943243487</v>
      </c>
      <c r="AO20" s="62">
        <f t="shared" si="36"/>
        <v>348.96684637400335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253</v>
      </c>
      <c r="AR20" s="17">
        <f>IF(ISNA(VLOOKUP(A20,'Données projet'!$A$61:$I$81,5,0)),0%,VLOOKUP(A20,'Données projet'!$A$61:$I$81,5,0)*VLOOKUP('Données projet'!$B$10,Paramètres!$A$1:$I$89,7,0))</f>
        <v>0.46199999999999997</v>
      </c>
      <c r="AS20" s="17">
        <f>IF(ISNA(VLOOKUP(A20,'Données projet'!$A$61:$I$81,6,0)),0%,VLOOKUP(A20,'Données projet'!$A$61:$I$81,6,0)*VLOOKUP('Données projet'!$B$10,Paramètres!$A$1:$I$89,7,0))</f>
        <v>0.126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72.365014598400776</v>
      </c>
      <c r="AV20" s="23">
        <f>EXP(-LN(2)/25)*AV19+(1-EXP(-LN(2)/25))/(LN(2)/25)*Calculateur!AQ20*Calculateur!AS20*VLOOKUP('Données projet'!$B$10,Paramètres!$A$1:$I$89,3,0)*0.475*44/12</f>
        <v>19.658205262553079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92.023219860953859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74.063673943243487</v>
      </c>
      <c r="T21" s="62">
        <f t="shared" si="34"/>
        <v>348.96684637400335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70.945980800426753</v>
      </c>
      <c r="AA21" s="23">
        <f>EXP(-LN(2)/25)*AA20+(1-EXP(-LN(2)/25))/(LN(2)/25)*Calculateur!V21*Calculateur!X21*VLOOKUP('Données projet'!$B$9,Paramètres!$A$1:$I$89,3,0)*0.475*44/12</f>
        <v>19.12065060586848</v>
      </c>
      <c r="AB21" s="23">
        <f>EXP(-LN(2)/2)*AB20+(1-EXP(-LN(2)/2))/(LN(2)/2)*V21*Y21*VLOOKUP('Données projet'!$B$9,Paramètres!$A$1:$I$89,3,0)*0.475*44/12</f>
        <v>0</v>
      </c>
      <c r="AC21" s="24">
        <f t="shared" si="3"/>
        <v>90.06663140629523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74.063673943243487</v>
      </c>
      <c r="AO21" s="62">
        <f t="shared" si="36"/>
        <v>348.96684637400335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70.945980800426753</v>
      </c>
      <c r="AV21" s="23">
        <f>EXP(-LN(2)/25)*AV20+(1-EXP(-LN(2)/25))/(LN(2)/25)*Calculateur!AQ21*Calculateur!AS21*VLOOKUP('Données projet'!$B$10,Paramètres!$A$1:$I$89,3,0)*0.475*44/12</f>
        <v>19.12065060586848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90.06663140629523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74.063673943243487</v>
      </c>
      <c r="T22" s="62">
        <f t="shared" si="34"/>
        <v>348.96684637400335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69.554773389705844</v>
      </c>
      <c r="AA22" s="23">
        <f>EXP(-LN(2)/25)*AA21+(1-EXP(-LN(2)/25))/(LN(2)/25)*Calculateur!V22*Calculateur!X22*VLOOKUP('Données projet'!$B$9,Paramètres!$A$1:$I$89,3,0)*0.475*44/12</f>
        <v>18.597795409539692</v>
      </c>
      <c r="AB22" s="23">
        <f>EXP(-LN(2)/2)*AB21+(1-EXP(-LN(2)/2))/(LN(2)/2)*V22*Y22*VLOOKUP('Données projet'!$B$9,Paramètres!$A$1:$I$89,3,0)*0.475*44/12</f>
        <v>0</v>
      </c>
      <c r="AC22" s="24">
        <f t="shared" si="3"/>
        <v>88.152568799245529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74.063673943243487</v>
      </c>
      <c r="AO22" s="62">
        <f t="shared" si="36"/>
        <v>348.96684637400335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69.554773389705844</v>
      </c>
      <c r="AV22" s="23">
        <f>EXP(-LN(2)/25)*AV21+(1-EXP(-LN(2)/25))/(LN(2)/25)*Calculateur!AQ22*Calculateur!AS22*VLOOKUP('Données projet'!$B$10,Paramètres!$A$1:$I$89,3,0)*0.475*44/12</f>
        <v>18.597795409539692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88.152568799245529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74.063673943243487</v>
      </c>
      <c r="T23" s="62">
        <f t="shared" si="34"/>
        <v>348.96684637400335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68.190846707756435</v>
      </c>
      <c r="AA23" s="23">
        <f>EXP(-LN(2)/25)*AA22+(1-EXP(-LN(2)/25))/(LN(2)/25)*Calculateur!V23*Calculateur!X23*VLOOKUP('Données projet'!$B$9,Paramètres!$A$1:$I$89,3,0)*0.475*44/12</f>
        <v>18.089237716050274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86.280084423806713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74.063673943243487</v>
      </c>
      <c r="AO23" s="62">
        <f t="shared" si="36"/>
        <v>348.96684637400335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68.190846707756435</v>
      </c>
      <c r="AV23" s="23">
        <f>EXP(-LN(2)/25)*AV22+(1-EXP(-LN(2)/25))/(LN(2)/25)*Calculateur!AQ23*Calculateur!AS23*VLOOKUP('Données projet'!$B$10,Paramètres!$A$1:$I$89,3,0)*0.475*44/12</f>
        <v>18.089237716050274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86.280084423806713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74.063673943243487</v>
      </c>
      <c r="T24" s="62">
        <f t="shared" si="34"/>
        <v>348.96684637400335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66.853665796126919</v>
      </c>
      <c r="AA24" s="23">
        <f>EXP(-LN(2)/25)*AA23+(1-EXP(-LN(2)/25))/(LN(2)/25)*Calculateur!V24*Calculateur!X24*VLOOKUP('Données projet'!$B$9,Paramètres!$A$1:$I$89,3,0)*0.475*44/12</f>
        <v>17.59458655943321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84.448252355560129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74.063673943243487</v>
      </c>
      <c r="AO24" s="62">
        <f t="shared" si="36"/>
        <v>348.96684637400335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66.853665796126919</v>
      </c>
      <c r="AV24" s="23">
        <f>EXP(-LN(2)/25)*AV23+(1-EXP(-LN(2)/25))/(LN(2)/25)*Calculateur!AQ24*Calculateur!AS24*VLOOKUP('Données projet'!$B$10,Paramètres!$A$1:$I$89,3,0)*0.475*44/12</f>
        <v>17.59458655943321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84.448252355560129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74.063673943243487</v>
      </c>
      <c r="T25" s="62">
        <f t="shared" si="34"/>
        <v>348.96684637400335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65.542706186574634</v>
      </c>
      <c r="AA25" s="23">
        <f>EXP(-LN(2)/25)*AA24+(1-EXP(-LN(2)/25))/(LN(2)/25)*Calculateur!V25*Calculateur!X25*VLOOKUP('Données projet'!$B$9,Paramètres!$A$1:$I$89,3,0)*0.475*44/12</f>
        <v>17.113461664706414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82.656167851281054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74.063673943243487</v>
      </c>
      <c r="AO25" s="62">
        <f t="shared" si="36"/>
        <v>348.96684637400335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65.542706186574634</v>
      </c>
      <c r="AV25" s="23">
        <f>EXP(-LN(2)/25)*AV24+(1-EXP(-LN(2)/25))/(LN(2)/25)*Calculateur!AQ25*Calculateur!AS25*VLOOKUP('Données projet'!$B$10,Paramètres!$A$1:$I$89,3,0)*0.475*44/12</f>
        <v>17.113461664706414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82.656167851281054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74.063673943243487</v>
      </c>
      <c r="T26" s="62">
        <f t="shared" si="34"/>
        <v>348.96684637400335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64.257453695359274</v>
      </c>
      <c r="AA26" s="23">
        <f>EXP(-LN(2)/25)*AA25+(1-EXP(-LN(2)/25))/(LN(2)/25)*Calculateur!V26*Calculateur!X26*VLOOKUP('Données projet'!$B$9,Paramètres!$A$1:$I$89,3,0)*0.475*44/12</f>
        <v>16.645493155527181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80.902946850886451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74.063673943243487</v>
      </c>
      <c r="AO26" s="62">
        <f t="shared" si="36"/>
        <v>348.96684637400335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64.257453695359274</v>
      </c>
      <c r="AV26" s="23">
        <f>EXP(-LN(2)/25)*AV25+(1-EXP(-LN(2)/25))/(LN(2)/25)*Calculateur!AQ26*Calculateur!AS26*VLOOKUP('Données projet'!$B$10,Paramètres!$A$1:$I$89,3,0)*0.475*44/12</f>
        <v>16.645493155527181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80.902946850886451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74.063673943243487</v>
      </c>
      <c r="T27" s="62">
        <f t="shared" si="34"/>
        <v>348.96684637400335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62.997404221570029</v>
      </c>
      <c r="AA27" s="23">
        <f>EXP(-LN(2)/25)*AA26+(1-EXP(-LN(2)/25))/(LN(2)/25)*Calculateur!V27*Calculateur!X27*VLOOKUP('Données projet'!$B$9,Paramètres!$A$1:$I$89,3,0)*0.475*44/12</f>
        <v>16.190321269840847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79.187725491410873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74.063673943243487</v>
      </c>
      <c r="AO27" s="62">
        <f t="shared" si="36"/>
        <v>348.96684637400335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62.997404221570029</v>
      </c>
      <c r="AV27" s="23">
        <f>EXP(-LN(2)/25)*AV26+(1-EXP(-LN(2)/25))/(LN(2)/25)*Calculateur!AQ27*Calculateur!AS27*VLOOKUP('Données projet'!$B$10,Paramètres!$A$1:$I$89,3,0)*0.475*44/12</f>
        <v>16.190321269840847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79.187725491410873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74.063673943243487</v>
      </c>
      <c r="T28" s="62">
        <f t="shared" si="34"/>
        <v>348.96684637400335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61.7620635494075</v>
      </c>
      <c r="AA28" s="23">
        <f>EXP(-LN(2)/25)*AA27+(1-EXP(-LN(2)/25))/(LN(2)/25)*Calculateur!V28*Calculateur!X28*VLOOKUP('Données projet'!$B$9,Paramètres!$A$1:$I$89,3,0)*0.475*44/12</f>
        <v>15.747596083305057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77.509659632712555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74.063673943243487</v>
      </c>
      <c r="AO28" s="62">
        <f t="shared" si="36"/>
        <v>348.96684637400335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61.7620635494075</v>
      </c>
      <c r="AV28" s="23">
        <f>EXP(-LN(2)/25)*AV27+(1-EXP(-LN(2)/25))/(LN(2)/25)*Calculateur!AQ28*Calculateur!AS28*VLOOKUP('Données projet'!$B$10,Paramètres!$A$1:$I$89,3,0)*0.475*44/12</f>
        <v>15.747596083305057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77.509659632712555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74.063673943243487</v>
      </c>
      <c r="T29" s="62">
        <f t="shared" si="34"/>
        <v>348.96684637400335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60.550947154342666</v>
      </c>
      <c r="AA29" s="23">
        <f>EXP(-LN(2)/25)*AA28+(1-EXP(-LN(2)/25))/(LN(2)/25)*Calculateur!V29*Calculateur!X29*VLOOKUP('Données projet'!$B$9,Paramètres!$A$1:$I$89,3,0)*0.475*44/12</f>
        <v>15.316977240276994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75.867924394619664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74.063673943243487</v>
      </c>
      <c r="AO29" s="62">
        <f t="shared" si="36"/>
        <v>348.96684637400335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60.550947154342666</v>
      </c>
      <c r="AV29" s="23">
        <f>EXP(-LN(2)/25)*AV28+(1-EXP(-LN(2)/25))/(LN(2)/25)*Calculateur!AQ29*Calculateur!AS29*VLOOKUP('Données projet'!$B$10,Paramètres!$A$1:$I$89,3,0)*0.475*44/12</f>
        <v>15.316977240276994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75.867924394619664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74.063673943243487</v>
      </c>
      <c r="T30" s="62">
        <f t="shared" si="34"/>
        <v>348.96684637400335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59.363580013076998</v>
      </c>
      <c r="AA30" s="23">
        <f>EXP(-LN(2)/25)*AA29+(1-EXP(-LN(2)/25))/(LN(2)/25)*Calculateur!V30*Calculateur!X30*VLOOKUP('Données projet'!$B$9,Paramètres!$A$1:$I$89,3,0)*0.475*44/12</f>
        <v>14.898133692156794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74.261713705233788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74.063673943243487</v>
      </c>
      <c r="AO30" s="62">
        <f t="shared" si="36"/>
        <v>348.96684637400335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59.363580013076998</v>
      </c>
      <c r="AV30" s="23">
        <f>EXP(-LN(2)/25)*AV29+(1-EXP(-LN(2)/25))/(LN(2)/25)*Calculateur!AQ30*Calculateur!AS30*VLOOKUP('Données projet'!$B$10,Paramètres!$A$1:$I$89,3,0)*0.475*44/12</f>
        <v>14.898133692156794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74.261713705233788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74.063673943243487</v>
      </c>
      <c r="T31" s="62">
        <f t="shared" si="34"/>
        <v>348.96684637400335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58.199496417229099</v>
      </c>
      <c r="AA31" s="23">
        <f>EXP(-LN(2)/25)*AA30+(1-EXP(-LN(2)/25))/(LN(2)/25)*Calculateur!V31*Calculateur!X31*VLOOKUP('Données projet'!$B$9,Paramètres!$A$1:$I$89,3,0)*0.475*44/12</f>
        <v>14.490743442885966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72.690239860115071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74.063673943243487</v>
      </c>
      <c r="AO31" s="62">
        <f t="shared" si="36"/>
        <v>348.96684637400335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58.199496417229099</v>
      </c>
      <c r="AV31" s="23">
        <f>EXP(-LN(2)/25)*AV30+(1-EXP(-LN(2)/25))/(LN(2)/25)*Calculateur!AQ31*Calculateur!AS31*VLOOKUP('Données projet'!$B$10,Paramètres!$A$1:$I$89,3,0)*0.475*44/12</f>
        <v>14.490743442885966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72.690239860115071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74.063673943243487</v>
      </c>
      <c r="T32" s="62">
        <f t="shared" si="34"/>
        <v>348.96684637400335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57.058239790674897</v>
      </c>
      <c r="AA32" s="23">
        <f>EXP(-LN(2)/25)*AA31+(1-EXP(-LN(2)/25))/(LN(2)/25)*Calculateur!V32*Calculateur!X32*VLOOKUP('Données projet'!$B$9,Paramètres!$A$1:$I$89,3,0)*0.475*44/12</f>
        <v>14.094493301405171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71.152733092080069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74.063673943243487</v>
      </c>
      <c r="AO32" s="62">
        <f t="shared" si="36"/>
        <v>348.96684637400335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57.058239790674897</v>
      </c>
      <c r="AV32" s="23">
        <f>EXP(-LN(2)/25)*AV31+(1-EXP(-LN(2)/25))/(LN(2)/25)*Calculateur!AQ32*Calculateur!AS32*VLOOKUP('Données projet'!$B$10,Paramètres!$A$1:$I$89,3,0)*0.475*44/12</f>
        <v>14.094493301405171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71.152733092080069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74.063673943243487</v>
      </c>
      <c r="T33" s="62">
        <f t="shared" si="34"/>
        <v>348.96684637400335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55.939362510469614</v>
      </c>
      <c r="AA33" s="23">
        <f>EXP(-LN(2)/25)*AA32+(1-EXP(-LN(2)/25))/(LN(2)/25)*Calculateur!V33*Calculateur!X33*VLOOKUP('Données projet'!$B$9,Paramètres!$A$1:$I$89,3,0)*0.475*44/12</f>
        <v>13.709078640881057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69.648441151350667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74.063673943243487</v>
      </c>
      <c r="AO33" s="62">
        <f t="shared" si="36"/>
        <v>348.96684637400335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55.939362510469614</v>
      </c>
      <c r="AV33" s="23">
        <f>EXP(-LN(2)/25)*AV32+(1-EXP(-LN(2)/25))/(LN(2)/25)*Calculateur!AQ33*Calculateur!AS33*VLOOKUP('Données projet'!$B$10,Paramètres!$A$1:$I$89,3,0)*0.475*44/12</f>
        <v>13.709078640881057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69.648441151350667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74.063673943243487</v>
      </c>
      <c r="T34" s="62">
        <f t="shared" si="34"/>
        <v>348.96684637400335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54.842425731281402</v>
      </c>
      <c r="AA34" s="23">
        <f>EXP(-LN(2)/25)*AA33+(1-EXP(-LN(2)/25))/(LN(2)/25)*Calculateur!V34*Calculateur!X34*VLOOKUP('Données projet'!$B$9,Paramètres!$A$1:$I$89,3,0)*0.475*44/12</f>
        <v>13.334203164517051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68.176628895798459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74.063673943243487</v>
      </c>
      <c r="AO34" s="62">
        <f t="shared" si="36"/>
        <v>348.96684637400335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54.842425731281402</v>
      </c>
      <c r="AV34" s="23">
        <f>EXP(-LN(2)/25)*AV33+(1-EXP(-LN(2)/25))/(LN(2)/25)*Calculateur!AQ34*Calculateur!AS34*VLOOKUP('Données projet'!$B$10,Paramètres!$A$1:$I$89,3,0)*0.475*44/12</f>
        <v>13.334203164517051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68.176628895798459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74.063673943243487</v>
      </c>
      <c r="T35" s="62">
        <f t="shared" si="34"/>
        <v>348.96684637400335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53.766999213267702</v>
      </c>
      <c r="AA35" s="23">
        <f>EXP(-LN(2)/25)*AA34+(1-EXP(-LN(2)/25))/(LN(2)/25)*Calculateur!V35*Calculateur!X35*VLOOKUP('Données projet'!$B$9,Paramètres!$A$1:$I$89,3,0)*0.475*44/12</f>
        <v>12.969578677768064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66.736577891035765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74.063673943243487</v>
      </c>
      <c r="AO35" s="62">
        <f t="shared" si="36"/>
        <v>348.96684637400335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53.766999213267702</v>
      </c>
      <c r="AV35" s="23">
        <f>EXP(-LN(2)/25)*AV34+(1-EXP(-LN(2)/25))/(LN(2)/25)*Calculateur!AQ35*Calculateur!AS35*VLOOKUP('Données projet'!$B$10,Paramètres!$A$1:$I$89,3,0)*0.475*44/12</f>
        <v>12.969578677768064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66.736577891035765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74.063673943243487</v>
      </c>
      <c r="T36" s="62">
        <f t="shared" si="34"/>
        <v>348.96684637400335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52.712661153326842</v>
      </c>
      <c r="AA36" s="23">
        <f>EXP(-LN(2)/25)*AA35+(1-EXP(-LN(2)/25))/(LN(2)/25)*Calculateur!V36*Calculateur!X36*VLOOKUP('Données projet'!$B$9,Paramètres!$A$1:$I$89,3,0)*0.475*44/12</f>
        <v>12.614924866783996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65.327586020110843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74.063673943243487</v>
      </c>
      <c r="AO36" s="62">
        <f t="shared" si="36"/>
        <v>348.96684637400335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52.712661153326842</v>
      </c>
      <c r="AV36" s="23">
        <f>EXP(-LN(2)/25)*AV35+(1-EXP(-LN(2)/25))/(LN(2)/25)*Calculateur!AQ36*Calculateur!AS36*VLOOKUP('Données projet'!$B$10,Paramètres!$A$1:$I$89,3,0)*0.475*44/12</f>
        <v>12.614924866783996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65.327586020110843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74.063673943243487</v>
      </c>
      <c r="T37" s="62">
        <f t="shared" si="34"/>
        <v>348.96684637400335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51.678998019658707</v>
      </c>
      <c r="AA37" s="23">
        <f>EXP(-LN(2)/25)*AA36+(1-EXP(-LN(2)/25))/(LN(2)/25)*Calculateur!V37*Calculateur!X37*VLOOKUP('Données projet'!$B$9,Paramètres!$A$1:$I$89,3,0)*0.475*44/12</f>
        <v>12.26996908291172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63.948967102570428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74.063673943243487</v>
      </c>
      <c r="AO37" s="62">
        <f t="shared" si="36"/>
        <v>348.96684637400335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51.678998019658707</v>
      </c>
      <c r="AV37" s="23">
        <f>EXP(-LN(2)/25)*AV36+(1-EXP(-LN(2)/25))/(LN(2)/25)*Calculateur!AQ37*Calculateur!AS37*VLOOKUP('Données projet'!$B$10,Paramètres!$A$1:$I$89,3,0)*0.475*44/12</f>
        <v>12.26996908291172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63.948967102570428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74.063673943243487</v>
      </c>
      <c r="T38" s="62">
        <f t="shared" si="34"/>
        <v>348.96684637400335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50.665604389569545</v>
      </c>
      <c r="AA38" s="23">
        <f>EXP(-LN(2)/25)*AA37+(1-EXP(-LN(2)/25))/(LN(2)/25)*Calculateur!V38*Calculateur!X38*VLOOKUP('Données projet'!$B$9,Paramètres!$A$1:$I$89,3,0)*0.475*44/12</f>
        <v>11.934446133089867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62.600050522659416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74.063673943243487</v>
      </c>
      <c r="AO38" s="62">
        <f t="shared" si="36"/>
        <v>348.96684637400335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50.665604389569545</v>
      </c>
      <c r="AV38" s="23">
        <f>EXP(-LN(2)/25)*AV37+(1-EXP(-LN(2)/25))/(LN(2)/25)*Calculateur!AQ38*Calculateur!AS38*VLOOKUP('Données projet'!$B$10,Paramètres!$A$1:$I$89,3,0)*0.475*44/12</f>
        <v>11.934446133089867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62.600050522659416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74.063673943243487</v>
      </c>
      <c r="T39" s="62">
        <f t="shared" si="34"/>
        <v>348.96684637400335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49.672082790457353</v>
      </c>
      <c r="AA39" s="23">
        <f>EXP(-LN(2)/25)*AA38+(1-EXP(-LN(2)/25))/(LN(2)/25)*Calculateur!V39*Calculateur!X39*VLOOKUP('Données projet'!$B$9,Paramètres!$A$1:$I$89,3,0)*0.475*44/12</f>
        <v>11.608098075975279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61.28018086643263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74.063673943243487</v>
      </c>
      <c r="AO39" s="62">
        <f t="shared" si="36"/>
        <v>348.96684637400335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49.672082790457353</v>
      </c>
      <c r="AV39" s="23">
        <f>EXP(-LN(2)/25)*AV38+(1-EXP(-LN(2)/25))/(LN(2)/25)*Calculateur!AQ39*Calculateur!AS39*VLOOKUP('Données projet'!$B$10,Paramètres!$A$1:$I$89,3,0)*0.475*44/12</f>
        <v>11.608098075975279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61.28018086643263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74.063673943243487</v>
      </c>
      <c r="T40" s="62">
        <f t="shared" si="34"/>
        <v>348.96684637400335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48.698043543915411</v>
      </c>
      <c r="AA40" s="23">
        <f>EXP(-LN(2)/25)*AA39+(1-EXP(-LN(2)/25))/(LN(2)/25)*Calculateur!V40*Calculateur!X40*VLOOKUP('Données projet'!$B$9,Paramètres!$A$1:$I$89,3,0)*0.475*44/12</f>
        <v>11.290674023644389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59.988717567559803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74.063673943243487</v>
      </c>
      <c r="AO40" s="62">
        <f t="shared" si="36"/>
        <v>348.96684637400335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48.698043543915411</v>
      </c>
      <c r="AV40" s="23">
        <f>EXP(-LN(2)/25)*AV39+(1-EXP(-LN(2)/25))/(LN(2)/25)*Calculateur!AQ40*Calculateur!AS40*VLOOKUP('Données projet'!$B$10,Paramètres!$A$1:$I$89,3,0)*0.475*44/12</f>
        <v>11.290674023644389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59.988717567559803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74.063673943243487</v>
      </c>
      <c r="T41" s="62">
        <f t="shared" si="34"/>
        <v>348.96684637400335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47.743104612892878</v>
      </c>
      <c r="AA41" s="23">
        <f>EXP(-LN(2)/25)*AA40+(1-EXP(-LN(2)/25))/(LN(2)/25)*Calculateur!V41*Calculateur!X41*VLOOKUP('Données projet'!$B$9,Paramètres!$A$1:$I$89,3,0)*0.475*44/12</f>
        <v>10.981929948717092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58.725034561609974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74.063673943243487</v>
      </c>
      <c r="AO41" s="62">
        <f t="shared" si="36"/>
        <v>348.96684637400335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47.743104612892878</v>
      </c>
      <c r="AV41" s="23">
        <f>EXP(-LN(2)/25)*AV40+(1-EXP(-LN(2)/25))/(LN(2)/25)*Calculateur!AQ41*Calculateur!AS41*VLOOKUP('Données projet'!$B$10,Paramètres!$A$1:$I$89,3,0)*0.475*44/12</f>
        <v>10.981929948717092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58.725034561609974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74.063673943243487</v>
      </c>
      <c r="T42" s="62">
        <f t="shared" si="34"/>
        <v>348.96684637400335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46.806891451852458</v>
      </c>
      <c r="AA42" s="23">
        <f>EXP(-LN(2)/25)*AA41+(1-EXP(-LN(2)/25))/(LN(2)/25)*Calculateur!V42*Calculateur!X42*VLOOKUP('Données projet'!$B$9,Paramètres!$A$1:$I$89,3,0)*0.475*44/12</f>
        <v>10.681628496754826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57.488519948607284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74.063673943243487</v>
      </c>
      <c r="AO42" s="62">
        <f t="shared" si="36"/>
        <v>348.96684637400335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46.806891451852458</v>
      </c>
      <c r="AV42" s="23">
        <f>EXP(-LN(2)/25)*AV41+(1-EXP(-LN(2)/25))/(LN(2)/25)*Calculateur!AQ42*Calculateur!AS42*VLOOKUP('Données projet'!$B$10,Paramètres!$A$1:$I$89,3,0)*0.475*44/12</f>
        <v>10.681628496754826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57.488519948607284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74.063673943243487</v>
      </c>
      <c r="T43" s="62">
        <f t="shared" si="34"/>
        <v>348.96684637400335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45.889036859866401</v>
      </c>
      <c r="AA43" s="23">
        <f>EXP(-LN(2)/25)*AA42+(1-EXP(-LN(2)/25))/(LN(2)/25)*Calculateur!V43*Calculateur!X43*VLOOKUP('Données projet'!$B$9,Paramètres!$A$1:$I$89,3,0)*0.475*44/12</f>
        <v>10.389538803788636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56.278575663655033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74.063673943243487</v>
      </c>
      <c r="AO43" s="62">
        <f t="shared" si="36"/>
        <v>348.96684637400335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45.889036859866401</v>
      </c>
      <c r="AV43" s="23">
        <f>EXP(-LN(2)/25)*AV42+(1-EXP(-LN(2)/25))/(LN(2)/25)*Calculateur!AQ43*Calculateur!AS43*VLOOKUP('Données projet'!$B$10,Paramètres!$A$1:$I$89,3,0)*0.475*44/12</f>
        <v>10.389538803788636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56.278575663655033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74.063673943243487</v>
      </c>
      <c r="T44" s="62">
        <f t="shared" si="34"/>
        <v>348.96684637400335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44.989180836593164</v>
      </c>
      <c r="AA44" s="23">
        <f>EXP(-LN(2)/25)*AA43+(1-EXP(-LN(2)/25))/(LN(2)/25)*Calculateur!V44*Calculateur!X44*VLOOKUP('Données projet'!$B$9,Paramètres!$A$1:$I$89,3,0)*0.475*44/12</f>
        <v>10.105436318836935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55.0946171554301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74.063673943243487</v>
      </c>
      <c r="AO44" s="62">
        <f t="shared" si="36"/>
        <v>348.96684637400335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44.989180836593164</v>
      </c>
      <c r="AV44" s="23">
        <f>EXP(-LN(2)/25)*AV43+(1-EXP(-LN(2)/25))/(LN(2)/25)*Calculateur!AQ44*Calculateur!AS44*VLOOKUP('Données projet'!$B$10,Paramètres!$A$1:$I$89,3,0)*0.475*44/12</f>
        <v>10.105436318836935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55.0946171554301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74.063673943243487</v>
      </c>
      <c r="T45" s="62">
        <f t="shared" si="34"/>
        <v>348.96684637400335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44.106970441078339</v>
      </c>
      <c r="AA45" s="23">
        <f>EXP(-LN(2)/25)*AA44+(1-EXP(-LN(2)/25))/(LN(2)/25)*Calculateur!V45*Calculateur!X45*VLOOKUP('Données projet'!$B$9,Paramètres!$A$1:$I$89,3,0)*0.475*44/12</f>
        <v>9.8291026312765393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53.93607307235488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74.063673943243487</v>
      </c>
      <c r="AO45" s="62">
        <f t="shared" si="36"/>
        <v>348.96684637400335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44.106970441078339</v>
      </c>
      <c r="AV45" s="23">
        <f>EXP(-LN(2)/25)*AV44+(1-EXP(-LN(2)/25))/(LN(2)/25)*Calculateur!AQ45*Calculateur!AS45*VLOOKUP('Données projet'!$B$10,Paramètres!$A$1:$I$89,3,0)*0.475*44/12</f>
        <v>9.8291026312765393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53.93607307235488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74.063673943243487</v>
      </c>
      <c r="T46" s="62">
        <f t="shared" si="34"/>
        <v>348.96684637400335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43.242059653324354</v>
      </c>
      <c r="AA46" s="23">
        <f>EXP(-LN(2)/25)*AA45+(1-EXP(-LN(2)/25))/(LN(2)/25)*Calculateur!V46*Calculateur!X46*VLOOKUP('Données projet'!$B$9,Paramètres!$A$1:$I$89,3,0)*0.475*44/12</f>
        <v>9.5603253029342401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52.802384956258592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74.063673943243487</v>
      </c>
      <c r="AO46" s="62">
        <f t="shared" si="36"/>
        <v>348.96684637400335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43.242059653324354</v>
      </c>
      <c r="AV46" s="23">
        <f>EXP(-LN(2)/25)*AV45+(1-EXP(-LN(2)/25))/(LN(2)/25)*Calculateur!AQ46*Calculateur!AS46*VLOOKUP('Données projet'!$B$10,Paramètres!$A$1:$I$89,3,0)*0.475*44/12</f>
        <v>9.5603253029342401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52.802384956258592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74.063673943243487</v>
      </c>
      <c r="T47" s="62">
        <f t="shared" si="34"/>
        <v>348.96684637400335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42.394109238574735</v>
      </c>
      <c r="AA47" s="23">
        <f>EXP(-LN(2)/25)*AA46+(1-EXP(-LN(2)/25))/(LN(2)/25)*Calculateur!V47*Calculateur!X47*VLOOKUP('Données projet'!$B$9,Paramètres!$A$1:$I$89,3,0)*0.475*44/12</f>
        <v>9.2988977047698462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51.693006943344585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74.063673943243487</v>
      </c>
      <c r="AO47" s="62">
        <f t="shared" si="36"/>
        <v>348.96684637400335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42.394109238574735</v>
      </c>
      <c r="AV47" s="23">
        <f>EXP(-LN(2)/25)*AV46+(1-EXP(-LN(2)/25))/(LN(2)/25)*Calculateur!AQ47*Calculateur!AS47*VLOOKUP('Données projet'!$B$10,Paramètres!$A$1:$I$89,3,0)*0.475*44/12</f>
        <v>9.2988977047698462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51.693006943344585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74.063673943243487</v>
      </c>
      <c r="T48" s="62">
        <f t="shared" si="34"/>
        <v>348.96684637400335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41.562786614259672</v>
      </c>
      <c r="AA48" s="23">
        <f>EXP(-LN(2)/25)*AA47+(1-EXP(-LN(2)/25))/(LN(2)/25)*Calculateur!V48*Calculateur!X48*VLOOKUP('Données projet'!$B$9,Paramètres!$A$1:$I$89,3,0)*0.475*44/12</f>
        <v>9.044618858025137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50.60740547228481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74.063673943243487</v>
      </c>
      <c r="AO48" s="62">
        <f t="shared" si="36"/>
        <v>348.96684637400335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41.562786614259672</v>
      </c>
      <c r="AV48" s="23">
        <f>EXP(-LN(2)/25)*AV47+(1-EXP(-LN(2)/25))/(LN(2)/25)*Calculateur!AQ48*Calculateur!AS48*VLOOKUP('Données projet'!$B$10,Paramètres!$A$1:$I$89,3,0)*0.475*44/12</f>
        <v>9.044618858025137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50.60740547228481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74.063673943243487</v>
      </c>
      <c r="T49" s="62">
        <f t="shared" si="34"/>
        <v>348.96684637400335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40.747765719550692</v>
      </c>
      <c r="AA49" s="23">
        <f>EXP(-LN(2)/25)*AA48+(1-EXP(-LN(2)/25))/(LN(2)/25)*Calculateur!V49*Calculateur!X49*VLOOKUP('Données projet'!$B$9,Paramètres!$A$1:$I$89,3,0)*0.475*44/12</f>
        <v>8.7972932797166052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49.545058999267297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74.063673943243487</v>
      </c>
      <c r="AO49" s="62">
        <f t="shared" si="36"/>
        <v>348.96684637400335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40.747765719550692</v>
      </c>
      <c r="AV49" s="23">
        <f>EXP(-LN(2)/25)*AV48+(1-EXP(-LN(2)/25))/(LN(2)/25)*Calculateur!AQ49*Calculateur!AS49*VLOOKUP('Données projet'!$B$10,Paramètres!$A$1:$I$89,3,0)*0.475*44/12</f>
        <v>8.7972932797166052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49.545058999267297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74.063673943243487</v>
      </c>
      <c r="T50" s="62">
        <f t="shared" si="34"/>
        <v>348.96684637400335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39.948726887473292</v>
      </c>
      <c r="AA50" s="23">
        <f>EXP(-LN(2)/25)*AA49+(1-EXP(-LN(2)/25))/(LN(2)/25)*Calculateur!V50*Calculateur!X50*VLOOKUP('Données projet'!$B$9,Paramètres!$A$1:$I$89,3,0)*0.475*44/12</f>
        <v>8.5567308323532068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48.505457719826495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74.063673943243487</v>
      </c>
      <c r="AO50" s="62">
        <f t="shared" si="36"/>
        <v>348.96684637400335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39.948726887473292</v>
      </c>
      <c r="AV50" s="23">
        <f>EXP(-LN(2)/25)*AV49+(1-EXP(-LN(2)/25))/(LN(2)/25)*Calculateur!AQ50*Calculateur!AS50*VLOOKUP('Données projet'!$B$10,Paramètres!$A$1:$I$89,3,0)*0.475*44/12</f>
        <v>8.5567308323532068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48.505457719826495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74.063673943243487</v>
      </c>
      <c r="T51" s="62">
        <f t="shared" si="34"/>
        <v>348.96684637400335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39.165356719527367</v>
      </c>
      <c r="AA51" s="23">
        <f>EXP(-LN(2)/25)*AA50+(1-EXP(-LN(2)/25))/(LN(2)/25)*Calculateur!V51*Calculateur!X51*VLOOKUP('Données projet'!$B$9,Paramètres!$A$1:$I$89,3,0)*0.475*44/12</f>
        <v>8.3227465777635903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47.488103297290955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74.063673943243487</v>
      </c>
      <c r="AO51" s="62">
        <f t="shared" si="36"/>
        <v>348.96684637400335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39.165356719527367</v>
      </c>
      <c r="AV51" s="23">
        <f>EXP(-LN(2)/25)*AV50+(1-EXP(-LN(2)/25))/(LN(2)/25)*Calculateur!AQ51*Calculateur!AS51*VLOOKUP('Données projet'!$B$10,Paramètres!$A$1:$I$89,3,0)*0.475*44/12</f>
        <v>8.3227465777635903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47.488103297290955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74.063673943243487</v>
      </c>
      <c r="T52" s="62">
        <f t="shared" si="34"/>
        <v>348.96684637400335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38.39734796276624</v>
      </c>
      <c r="AA52" s="23">
        <f>EXP(-LN(2)/25)*AA51+(1-EXP(-LN(2)/25))/(LN(2)/25)*Calculateur!V52*Calculateur!X52*VLOOKUP('Données projet'!$B$9,Paramètres!$A$1:$I$89,3,0)*0.475*44/12</f>
        <v>8.0951606349204237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46.492508597686665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74.063673943243487</v>
      </c>
      <c r="AO52" s="62">
        <f t="shared" si="36"/>
        <v>348.96684637400335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38.39734796276624</v>
      </c>
      <c r="AV52" s="23">
        <f>EXP(-LN(2)/25)*AV51+(1-EXP(-LN(2)/25))/(LN(2)/25)*Calculateur!AQ52*Calculateur!AS52*VLOOKUP('Données projet'!$B$10,Paramètres!$A$1:$I$89,3,0)*0.475*44/12</f>
        <v>8.0951606349204237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46.492508597686665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74.063673943243487</v>
      </c>
      <c r="T53" s="62">
        <f t="shared" si="34"/>
        <v>348.96684637400335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37.644399389286114</v>
      </c>
      <c r="AA53" s="23">
        <f>EXP(-LN(2)/25)*AA52+(1-EXP(-LN(2)/25))/(LN(2)/25)*Calculateur!V53*Calculateur!X53*VLOOKUP('Données projet'!$B$9,Paramètres!$A$1:$I$89,3,0)*0.475*44/12</f>
        <v>7.8737980416525284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45.518197430938642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74.063673943243487</v>
      </c>
      <c r="AO53" s="62">
        <f t="shared" si="36"/>
        <v>348.96684637400335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37.644399389286114</v>
      </c>
      <c r="AV53" s="23">
        <f>EXP(-LN(2)/25)*AV52+(1-EXP(-LN(2)/25))/(LN(2)/25)*Calculateur!AQ53*Calculateur!AS53*VLOOKUP('Données projet'!$B$10,Paramètres!$A$1:$I$89,3,0)*0.475*44/12</f>
        <v>7.8737980416525284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45.518197430938642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74.063673943243487</v>
      </c>
      <c r="T54" s="62">
        <f t="shared" si="34"/>
        <v>348.96684637400335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36.906215678078652</v>
      </c>
      <c r="AA54" s="23">
        <f>EXP(-LN(2)/25)*AA53+(1-EXP(-LN(2)/25))/(LN(2)/25)*Calculateur!V54*Calculateur!X54*VLOOKUP('Données projet'!$B$9,Paramètres!$A$1:$I$89,3,0)*0.475*44/12</f>
        <v>7.6584886201384972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44.564704298217151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74.063673943243487</v>
      </c>
      <c r="AO54" s="62">
        <f t="shared" si="36"/>
        <v>348.96684637400335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36.906215678078652</v>
      </c>
      <c r="AV54" s="23">
        <f>EXP(-LN(2)/25)*AV53+(1-EXP(-LN(2)/25))/(LN(2)/25)*Calculateur!AQ54*Calculateur!AS54*VLOOKUP('Données projet'!$B$10,Paramètres!$A$1:$I$89,3,0)*0.475*44/12</f>
        <v>7.6584886201384972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44.564704298217151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74.063673943243487</v>
      </c>
      <c r="T55" s="62">
        <f t="shared" si="34"/>
        <v>348.96684637400335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36.18250729920036</v>
      </c>
      <c r="AA55" s="23">
        <f>EXP(-LN(2)/25)*AA54+(1-EXP(-LN(2)/25))/(LN(2)/25)*Calculateur!V55*Calculateur!X55*VLOOKUP('Données projet'!$B$9,Paramètres!$A$1:$I$89,3,0)*0.475*44/12</f>
        <v>7.4490668460783969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43.631574145278755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74.063673943243487</v>
      </c>
      <c r="AO55" s="62">
        <f t="shared" si="36"/>
        <v>348.96684637400335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36.18250729920036</v>
      </c>
      <c r="AV55" s="23">
        <f>EXP(-LN(2)/25)*AV54+(1-EXP(-LN(2)/25))/(LN(2)/25)*Calculateur!AQ55*Calculateur!AS55*VLOOKUP('Données projet'!$B$10,Paramètres!$A$1:$I$89,3,0)*0.475*44/12</f>
        <v>7.4490668460783969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43.631574145278755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74.063673943243487</v>
      </c>
      <c r="T56" s="62">
        <f t="shared" si="34"/>
        <v>348.96684637400335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35.472990400213348</v>
      </c>
      <c r="AA56" s="23">
        <f>EXP(-LN(2)/25)*AA55+(1-EXP(-LN(2)/25))/(LN(2)/25)*Calculateur!V56*Calculateur!X56*VLOOKUP('Données projet'!$B$9,Paramètres!$A$1:$I$89,3,0)*0.475*44/12</f>
        <v>7.2453717214429831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42.718362121656334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74.063673943243487</v>
      </c>
      <c r="AO56" s="62">
        <f t="shared" si="36"/>
        <v>348.96684637400335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35.472990400213348</v>
      </c>
      <c r="AV56" s="23">
        <f>EXP(-LN(2)/25)*AV55+(1-EXP(-LN(2)/25))/(LN(2)/25)*Calculateur!AQ56*Calculateur!AS56*VLOOKUP('Données projet'!$B$10,Paramètres!$A$1:$I$89,3,0)*0.475*44/12</f>
        <v>7.2453717214429831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42.718362121656334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74.063673943243487</v>
      </c>
      <c r="T57" s="62">
        <f t="shared" si="34"/>
        <v>348.96684637400335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34.777386694852893</v>
      </c>
      <c r="AA57" s="23">
        <f>EXP(-LN(2)/25)*AA56+(1-EXP(-LN(2)/25))/(LN(2)/25)*Calculateur!V57*Calculateur!X57*VLOOKUP('Données projet'!$B$9,Paramètres!$A$1:$I$89,3,0)*0.475*44/12</f>
        <v>7.0472466507025855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41.824633345555476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74.063673943243487</v>
      </c>
      <c r="AO57" s="62">
        <f t="shared" si="36"/>
        <v>348.96684637400335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34.777386694852893</v>
      </c>
      <c r="AV57" s="23">
        <f>EXP(-LN(2)/25)*AV56+(1-EXP(-LN(2)/25))/(LN(2)/25)*Calculateur!AQ57*Calculateur!AS57*VLOOKUP('Données projet'!$B$10,Paramètres!$A$1:$I$89,3,0)*0.475*44/12</f>
        <v>7.0472466507025855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41.824633345555476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74.063673943243487</v>
      </c>
      <c r="T58" s="62">
        <f t="shared" si="34"/>
        <v>348.96684637400335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34.095423353878189</v>
      </c>
      <c r="AA58" s="23">
        <f>EXP(-LN(2)/25)*AA57+(1-EXP(-LN(2)/25))/(LN(2)/25)*Calculateur!V58*Calculateur!X58*VLOOKUP('Données projet'!$B$9,Paramètres!$A$1:$I$89,3,0)*0.475*44/12</f>
        <v>6.8545393204405283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40.949962674318719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74.063673943243487</v>
      </c>
      <c r="AO58" s="62">
        <f t="shared" si="36"/>
        <v>348.96684637400335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34.095423353878189</v>
      </c>
      <c r="AV58" s="23">
        <f>EXP(-LN(2)/25)*AV57+(1-EXP(-LN(2)/25))/(LN(2)/25)*Calculateur!AQ58*Calculateur!AS58*VLOOKUP('Données projet'!$B$10,Paramètres!$A$1:$I$89,3,0)*0.475*44/12</f>
        <v>6.8545393204405283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40.949962674318719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74.063673943243487</v>
      </c>
      <c r="T59" s="62">
        <f t="shared" si="34"/>
        <v>348.96684637400335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33.426832898063431</v>
      </c>
      <c r="AA59" s="23">
        <f>EXP(-LN(2)/25)*AA58+(1-EXP(-LN(2)/25))/(LN(2)/25)*Calculateur!V59*Calculateur!X59*VLOOKUP('Données projet'!$B$9,Paramètres!$A$1:$I$89,3,0)*0.475*44/12</f>
        <v>6.6671015822585256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40.093934480321956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74.063673943243487</v>
      </c>
      <c r="AO59" s="62">
        <f t="shared" si="36"/>
        <v>348.96684637400335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33.426832898063431</v>
      </c>
      <c r="AV59" s="23">
        <f>EXP(-LN(2)/25)*AV58+(1-EXP(-LN(2)/25))/(LN(2)/25)*Calculateur!AQ59*Calculateur!AS59*VLOOKUP('Données projet'!$B$10,Paramètres!$A$1:$I$89,3,0)*0.475*44/12</f>
        <v>6.6671015822585256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40.093934480321956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74.063673943243487</v>
      </c>
      <c r="T60" s="62">
        <f t="shared" si="34"/>
        <v>348.96684637400335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32.771353093287289</v>
      </c>
      <c r="AA60" s="23">
        <f>EXP(-LN(2)/25)*AA59+(1-EXP(-LN(2)/25))/(LN(2)/25)*Calculateur!V60*Calculateur!X60*VLOOKUP('Données projet'!$B$9,Paramètres!$A$1:$I$89,3,0)*0.475*44/12</f>
        <v>6.4847893388840321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39.256142432171323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74.063673943243487</v>
      </c>
      <c r="AO60" s="62">
        <f t="shared" si="36"/>
        <v>348.96684637400335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32.771353093287289</v>
      </c>
      <c r="AV60" s="23">
        <f>EXP(-LN(2)/25)*AV59+(1-EXP(-LN(2)/25))/(LN(2)/25)*Calculateur!AQ60*Calculateur!AS60*VLOOKUP('Données projet'!$B$10,Paramètres!$A$1:$I$89,3,0)*0.475*44/12</f>
        <v>6.4847893388840321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39.256142432171323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74.063673943243487</v>
      </c>
      <c r="T61" s="62">
        <f t="shared" si="34"/>
        <v>348.96684637400335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32.128726847679609</v>
      </c>
      <c r="AA61" s="23">
        <f>EXP(-LN(2)/25)*AA60+(1-EXP(-LN(2)/25))/(LN(2)/25)*Calculateur!V61*Calculateur!X61*VLOOKUP('Données projet'!$B$9,Paramètres!$A$1:$I$89,3,0)*0.475*44/12</f>
        <v>6.307462433391998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38.436189281071606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74.063673943243487</v>
      </c>
      <c r="AO61" s="62">
        <f t="shared" si="36"/>
        <v>348.96684637400335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32.128726847679609</v>
      </c>
      <c r="AV61" s="23">
        <f>EXP(-LN(2)/25)*AV60+(1-EXP(-LN(2)/25))/(LN(2)/25)*Calculateur!AQ61*Calculateur!AS61*VLOOKUP('Données projet'!$B$10,Paramètres!$A$1:$I$89,3,0)*0.475*44/12</f>
        <v>6.307462433391998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38.436189281071606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74.063673943243487</v>
      </c>
      <c r="T62" s="62">
        <f t="shared" si="34"/>
        <v>348.96684637400335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31.498702110784986</v>
      </c>
      <c r="AA62" s="23">
        <f>EXP(-LN(2)/25)*AA61+(1-EXP(-LN(2)/25))/(LN(2)/25)*Calculateur!V62*Calculateur!X62*VLOOKUP('Données projet'!$B$9,Paramètres!$A$1:$I$89,3,0)*0.475*44/12</f>
        <v>6.1349845414558599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37.633686652240847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74.063673943243487</v>
      </c>
      <c r="AO62" s="62">
        <f t="shared" si="36"/>
        <v>348.96684637400335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31.498702110784986</v>
      </c>
      <c r="AV62" s="23">
        <f>EXP(-LN(2)/25)*AV61+(1-EXP(-LN(2)/25))/(LN(2)/25)*Calculateur!AQ62*Calculateur!AS62*VLOOKUP('Données projet'!$B$10,Paramètres!$A$1:$I$89,3,0)*0.475*44/12</f>
        <v>6.1349845414558599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37.633686652240847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74.063673943243487</v>
      </c>
      <c r="T63" s="62">
        <f t="shared" si="34"/>
        <v>348.96684637400335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30.881031774703722</v>
      </c>
      <c r="AA63" s="23">
        <f>EXP(-LN(2)/25)*AA62+(1-EXP(-LN(2)/25))/(LN(2)/25)*Calculateur!V63*Calculateur!X63*VLOOKUP('Données projet'!$B$9,Paramètres!$A$1:$I$89,3,0)*0.475*44/12</f>
        <v>5.9672230665449337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36.848254841248654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74.063673943243487</v>
      </c>
      <c r="AO63" s="62">
        <f t="shared" si="36"/>
        <v>348.96684637400335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30.881031774703722</v>
      </c>
      <c r="AV63" s="23">
        <f>EXP(-LN(2)/25)*AV62+(1-EXP(-LN(2)/25))/(LN(2)/25)*Calculateur!AQ63*Calculateur!AS63*VLOOKUP('Données projet'!$B$10,Paramètres!$A$1:$I$89,3,0)*0.475*44/12</f>
        <v>5.9672230665449337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36.848254841248654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74.063673943243487</v>
      </c>
      <c r="T64" s="62">
        <f t="shared" si="34"/>
        <v>348.96684637400335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30.275473577171308</v>
      </c>
      <c r="AA64" s="23">
        <f>EXP(-LN(2)/25)*AA63+(1-EXP(-LN(2)/25))/(LN(2)/25)*Calculateur!V64*Calculateur!X64*VLOOKUP('Données projet'!$B$9,Paramètres!$A$1:$I$89,3,0)*0.475*44/12</f>
        <v>5.8040490379876397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36.07952261515895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74.063673943243487</v>
      </c>
      <c r="AO64" s="62">
        <f t="shared" si="36"/>
        <v>348.96684637400335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30.275473577171308</v>
      </c>
      <c r="AV64" s="23">
        <f>EXP(-LN(2)/25)*AV63+(1-EXP(-LN(2)/25))/(LN(2)/25)*Calculateur!AQ64*Calculateur!AS64*VLOOKUP('Données projet'!$B$10,Paramètres!$A$1:$I$89,3,0)*0.475*44/12</f>
        <v>5.8040490379876397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36.07952261515895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74.063673943243487</v>
      </c>
      <c r="T65" s="62">
        <f t="shared" si="34"/>
        <v>348.96684637400335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29.681790006538474</v>
      </c>
      <c r="AA65" s="23">
        <f>EXP(-LN(2)/25)*AA64+(1-EXP(-LN(2)/25))/(LN(2)/25)*Calculateur!V65*Calculateur!X65*VLOOKUP('Données projet'!$B$9,Paramètres!$A$1:$I$89,3,0)*0.475*44/12</f>
        <v>5.6453370118221944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35.32712701836067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74.063673943243487</v>
      </c>
      <c r="AO65" s="62">
        <f t="shared" si="36"/>
        <v>348.96684637400335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29.681790006538474</v>
      </c>
      <c r="AV65" s="23">
        <f>EXP(-LN(2)/25)*AV64+(1-EXP(-LN(2)/25))/(LN(2)/25)*Calculateur!AQ65*Calculateur!AS65*VLOOKUP('Données projet'!$B$10,Paramètres!$A$1:$I$89,3,0)*0.475*44/12</f>
        <v>5.6453370118221944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35.32712701836067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74.063673943243487</v>
      </c>
      <c r="T66" s="62">
        <f t="shared" si="34"/>
        <v>348.96684637400335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29.099748208614528</v>
      </c>
      <c r="AA66" s="23">
        <f>EXP(-LN(2)/25)*AA65+(1-EXP(-LN(2)/25))/(LN(2)/25)*Calculateur!V66*Calculateur!X66*VLOOKUP('Données projet'!$B$9,Paramètres!$A$1:$I$89,3,0)*0.475*44/12</f>
        <v>5.4909649743585458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34.590713182973076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74.063673943243487</v>
      </c>
      <c r="AO66" s="62">
        <f t="shared" si="36"/>
        <v>348.96684637400335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29.099748208614528</v>
      </c>
      <c r="AV66" s="23">
        <f>EXP(-LN(2)/25)*AV65+(1-EXP(-LN(2)/25))/(LN(2)/25)*Calculateur!AQ66*Calculateur!AS66*VLOOKUP('Données projet'!$B$10,Paramètres!$A$1:$I$89,3,0)*0.475*44/12</f>
        <v>5.4909649743585458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34.590713182973076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74.063673943243487</v>
      </c>
      <c r="T67" s="62">
        <f t="shared" si="34"/>
        <v>348.96684637400335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28.529119895337427</v>
      </c>
      <c r="AA67" s="23">
        <f>EXP(-LN(2)/25)*AA66+(1-EXP(-LN(2)/25))/(LN(2)/25)*Calculateur!V67*Calculateur!X67*VLOOKUP('Données projet'!$B$9,Paramètres!$A$1:$I$89,3,0)*0.475*44/12</f>
        <v>5.3408142483774128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33.869934143714843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74.063673943243487</v>
      </c>
      <c r="AO67" s="62">
        <f t="shared" si="36"/>
        <v>348.96684637400335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28.529119895337427</v>
      </c>
      <c r="AV67" s="23">
        <f>EXP(-LN(2)/25)*AV66+(1-EXP(-LN(2)/25))/(LN(2)/25)*Calculateur!AQ67*Calculateur!AS67*VLOOKUP('Données projet'!$B$10,Paramètres!$A$1:$I$89,3,0)*0.475*44/12</f>
        <v>5.3408142483774128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33.869934143714843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74.063673943243487</v>
      </c>
      <c r="T68" s="62">
        <f t="shared" si="34"/>
        <v>348.96684637400335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27.969681255234786</v>
      </c>
      <c r="AA68" s="23">
        <f>EXP(-LN(2)/25)*AA67+(1-EXP(-LN(2)/25))/(LN(2)/25)*Calculateur!V68*Calculateur!X68*VLOOKUP('Données projet'!$B$9,Paramètres!$A$1:$I$89,3,0)*0.475*44/12</f>
        <v>5.1947694018943178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33.164450657129102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74.063673943243487</v>
      </c>
      <c r="AO68" s="62">
        <f t="shared" si="36"/>
        <v>348.96684637400335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27.969681255234786</v>
      </c>
      <c r="AV68" s="23">
        <f>EXP(-LN(2)/25)*AV67+(1-EXP(-LN(2)/25))/(LN(2)/25)*Calculateur!AQ68*Calculateur!AS68*VLOOKUP('Données projet'!$B$10,Paramètres!$A$1:$I$89,3,0)*0.475*44/12</f>
        <v>5.1947694018943178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33.164450657129102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74.063673943243487</v>
      </c>
      <c r="T69" s="62">
        <f t="shared" ref="T69:T132" si="88">$T$3</f>
        <v>348.96684637400335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27.42121286564068</v>
      </c>
      <c r="AA69" s="23">
        <f>EXP(-LN(2)/25)*AA68+(1-EXP(-LN(2)/25))/(LN(2)/25)*Calculateur!V69*Calculateur!X69*VLOOKUP('Données projet'!$B$9,Paramètres!$A$1:$I$89,3,0)*0.475*44/12</f>
        <v>5.0527181594184674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32.473931025059144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74.063673943243487</v>
      </c>
      <c r="AO69" s="62">
        <f t="shared" ref="AO69:AO132" si="90">$AO$3</f>
        <v>348.96684637400335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27.42121286564068</v>
      </c>
      <c r="AV69" s="23">
        <f>EXP(-LN(2)/25)*AV68+(1-EXP(-LN(2)/25))/(LN(2)/25)*Calculateur!AQ69*Calculateur!AS69*VLOOKUP('Données projet'!$B$10,Paramètres!$A$1:$I$89,3,0)*0.475*44/12</f>
        <v>5.0527181594184674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32.473931025059144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74.063673943243487</v>
      </c>
      <c r="T70" s="62">
        <f t="shared" si="88"/>
        <v>348.96684637400335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26.88349960663383</v>
      </c>
      <c r="AA70" s="23">
        <f>EXP(-LN(2)/25)*AA69+(1-EXP(-LN(2)/25))/(LN(2)/25)*Calculateur!V70*Calculateur!X70*VLOOKUP('Données projet'!$B$9,Paramètres!$A$1:$I$89,3,0)*0.475*44/12</f>
        <v>4.9145513156382696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31.7980509222721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74.063673943243487</v>
      </c>
      <c r="AO70" s="62">
        <f t="shared" si="90"/>
        <v>348.96684637400335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26.88349960663383</v>
      </c>
      <c r="AV70" s="23">
        <f>EXP(-LN(2)/25)*AV69+(1-EXP(-LN(2)/25))/(LN(2)/25)*Calculateur!AQ70*Calculateur!AS70*VLOOKUP('Données projet'!$B$10,Paramètres!$A$1:$I$89,3,0)*0.475*44/12</f>
        <v>4.9145513156382696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31.7980509222721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74.063673943243487</v>
      </c>
      <c r="T71" s="62">
        <f t="shared" si="88"/>
        <v>348.96684637400335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26.3563305766634</v>
      </c>
      <c r="AA71" s="23">
        <f>EXP(-LN(2)/25)*AA70+(1-EXP(-LN(2)/25))/(LN(2)/25)*Calculateur!V71*Calculateur!X71*VLOOKUP('Données projet'!$B$9,Paramètres!$A$1:$I$89,3,0)*0.475*44/12</f>
        <v>4.78016265146712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31.136493228130519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74.063673943243487</v>
      </c>
      <c r="AO71" s="62">
        <f t="shared" si="90"/>
        <v>348.96684637400335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26.3563305766634</v>
      </c>
      <c r="AV71" s="23">
        <f>EXP(-LN(2)/25)*AV70+(1-EXP(-LN(2)/25))/(LN(2)/25)*Calculateur!AQ71*Calculateur!AS71*VLOOKUP('Données projet'!$B$10,Paramètres!$A$1:$I$89,3,0)*0.475*44/12</f>
        <v>4.78016265146712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31.136493228130519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74.063673943243487</v>
      </c>
      <c r="T72" s="62">
        <f t="shared" si="88"/>
        <v>348.96684637400335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25.839499009829332</v>
      </c>
      <c r="AA72" s="23">
        <f>EXP(-LN(2)/25)*AA71+(1-EXP(-LN(2)/25))/(LN(2)/25)*Calculateur!V72*Calculateur!X72*VLOOKUP('Données projet'!$B$9,Paramètres!$A$1:$I$89,3,0)*0.475*44/12</f>
        <v>4.6494488523849231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30.488947862214253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74.063673943243487</v>
      </c>
      <c r="AO72" s="62">
        <f t="shared" si="90"/>
        <v>348.96684637400335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25.839499009829332</v>
      </c>
      <c r="AV72" s="23">
        <f>EXP(-LN(2)/25)*AV71+(1-EXP(-LN(2)/25))/(LN(2)/25)*Calculateur!AQ72*Calculateur!AS72*VLOOKUP('Données projet'!$B$10,Paramètres!$A$1:$I$89,3,0)*0.475*44/12</f>
        <v>4.6494488523849231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30.488947862214253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74.063673943243487</v>
      </c>
      <c r="T73" s="62">
        <f t="shared" si="88"/>
        <v>348.96684637400335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25.332802194784751</v>
      </c>
      <c r="AA73" s="23">
        <f>EXP(-LN(2)/25)*AA72+(1-EXP(-LN(2)/25))/(LN(2)/25)*Calculateur!V73*Calculateur!X73*VLOOKUP('Données projet'!$B$9,Paramètres!$A$1:$I$89,3,0)*0.475*44/12</f>
        <v>4.5223094290125685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29.85511162379732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74.063673943243487</v>
      </c>
      <c r="AO73" s="62">
        <f t="shared" si="90"/>
        <v>348.96684637400335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25.332802194784751</v>
      </c>
      <c r="AV73" s="23">
        <f>EXP(-LN(2)/25)*AV72+(1-EXP(-LN(2)/25))/(LN(2)/25)*Calculateur!AQ73*Calculateur!AS73*VLOOKUP('Données projet'!$B$10,Paramètres!$A$1:$I$89,3,0)*0.475*44/12</f>
        <v>4.5223094290125685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29.85511162379732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74.063673943243487</v>
      </c>
      <c r="T74" s="62">
        <f t="shared" si="88"/>
        <v>348.96684637400335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24.836041395228655</v>
      </c>
      <c r="AA74" s="23">
        <f>EXP(-LN(2)/25)*AA73+(1-EXP(-LN(2)/25))/(LN(2)/25)*Calculateur!V74*Calculateur!X74*VLOOKUP('Données projet'!$B$9,Paramètres!$A$1:$I$89,3,0)*0.475*44/12</f>
        <v>4.3986466398583026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29.234688035086958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74.063673943243487</v>
      </c>
      <c r="AO74" s="62">
        <f t="shared" si="90"/>
        <v>348.96684637400335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24.836041395228655</v>
      </c>
      <c r="AV74" s="23">
        <f>EXP(-LN(2)/25)*AV73+(1-EXP(-LN(2)/25))/(LN(2)/25)*Calculateur!AQ74*Calculateur!AS74*VLOOKUP('Données projet'!$B$10,Paramètres!$A$1:$I$89,3,0)*0.475*44/12</f>
        <v>4.3986466398583026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29.234688035086958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74.063673943243487</v>
      </c>
      <c r="T75" s="62">
        <f t="shared" si="88"/>
        <v>348.96684637400335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24.349021771957684</v>
      </c>
      <c r="AA75" s="23">
        <f>EXP(-LN(2)/25)*AA74+(1-EXP(-LN(2)/25))/(LN(2)/25)*Calculateur!V75*Calculateur!X75*VLOOKUP('Données projet'!$B$9,Paramètres!$A$1:$I$89,3,0)*0.475*44/12</f>
        <v>4.2783654161766034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28.627387188134286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74.063673943243487</v>
      </c>
      <c r="AO75" s="62">
        <f t="shared" si="90"/>
        <v>348.96684637400335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24.349021771957684</v>
      </c>
      <c r="AV75" s="23">
        <f>EXP(-LN(2)/25)*AV74+(1-EXP(-LN(2)/25))/(LN(2)/25)*Calculateur!AQ75*Calculateur!AS75*VLOOKUP('Données projet'!$B$10,Paramètres!$A$1:$I$89,3,0)*0.475*44/12</f>
        <v>4.2783654161766034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28.627387188134286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74.063673943243487</v>
      </c>
      <c r="T76" s="62">
        <f t="shared" si="88"/>
        <v>348.96684637400335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23.871552306446418</v>
      </c>
      <c r="AA76" s="23">
        <f>EXP(-LN(2)/25)*AA75+(1-EXP(-LN(2)/25))/(LN(2)/25)*Calculateur!V76*Calculateur!X76*VLOOKUP('Données projet'!$B$9,Paramètres!$A$1:$I$89,3,0)*0.475*44/12</f>
        <v>4.1613732888817951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28.032925595328212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74.063673943243487</v>
      </c>
      <c r="AO76" s="62">
        <f t="shared" si="90"/>
        <v>348.96684637400335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23.871552306446418</v>
      </c>
      <c r="AV76" s="23">
        <f>EXP(-LN(2)/25)*AV75+(1-EXP(-LN(2)/25))/(LN(2)/25)*Calculateur!AQ76*Calculateur!AS76*VLOOKUP('Données projet'!$B$10,Paramètres!$A$1:$I$89,3,0)*0.475*44/12</f>
        <v>4.1613732888817951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28.032925595328212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74.063673943243487</v>
      </c>
      <c r="T77" s="62">
        <f t="shared" si="88"/>
        <v>348.96684637400335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23.403445725926208</v>
      </c>
      <c r="AA77" s="23">
        <f>EXP(-LN(2)/25)*AA76+(1-EXP(-LN(2)/25))/(LN(2)/25)*Calculateur!V77*Calculateur!X77*VLOOKUP('Données projet'!$B$9,Paramètres!$A$1:$I$89,3,0)*0.475*44/12</f>
        <v>4.0475803174602119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27.45102604338642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74.063673943243487</v>
      </c>
      <c r="AO77" s="62">
        <f t="shared" si="90"/>
        <v>348.96684637400335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23.403445725926208</v>
      </c>
      <c r="AV77" s="23">
        <f>EXP(-LN(2)/25)*AV76+(1-EXP(-LN(2)/25))/(LN(2)/25)*Calculateur!AQ77*Calculateur!AS77*VLOOKUP('Données projet'!$B$10,Paramètres!$A$1:$I$89,3,0)*0.475*44/12</f>
        <v>4.0475803174602119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27.45102604338642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74.063673943243487</v>
      </c>
      <c r="T78" s="62">
        <f t="shared" si="88"/>
        <v>348.96684637400335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22.944518429933179</v>
      </c>
      <c r="AA78" s="23">
        <f>EXP(-LN(2)/25)*AA77+(1-EXP(-LN(2)/25))/(LN(2)/25)*Calculateur!V78*Calculateur!X78*VLOOKUP('Données projet'!$B$9,Paramètres!$A$1:$I$89,3,0)*0.475*44/12</f>
        <v>3.9368990208262642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26.881417450759443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74.063673943243487</v>
      </c>
      <c r="AO78" s="62">
        <f t="shared" si="90"/>
        <v>348.96684637400335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22.944518429933179</v>
      </c>
      <c r="AV78" s="23">
        <f>EXP(-LN(2)/25)*AV77+(1-EXP(-LN(2)/25))/(LN(2)/25)*Calculateur!AQ78*Calculateur!AS78*VLOOKUP('Données projet'!$B$10,Paramètres!$A$1:$I$89,3,0)*0.475*44/12</f>
        <v>3.9368990208262642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26.881417450759443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74.063673943243487</v>
      </c>
      <c r="T79" s="62">
        <f t="shared" si="88"/>
        <v>348.96684637400335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22.494590418296564</v>
      </c>
      <c r="AA79" s="23">
        <f>EXP(-LN(2)/25)*AA78+(1-EXP(-LN(2)/25))/(LN(2)/25)*Calculateur!V79*Calculateur!X79*VLOOKUP('Données projet'!$B$9,Paramètres!$A$1:$I$89,3,0)*0.475*44/12</f>
        <v>3.8292443100692486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26.323834728365814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74.063673943243487</v>
      </c>
      <c r="AO79" s="62">
        <f t="shared" si="90"/>
        <v>348.96684637400335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22.494590418296564</v>
      </c>
      <c r="AV79" s="23">
        <f>EXP(-LN(2)/25)*AV78+(1-EXP(-LN(2)/25))/(LN(2)/25)*Calculateur!AQ79*Calculateur!AS79*VLOOKUP('Données projet'!$B$10,Paramètres!$A$1:$I$89,3,0)*0.475*44/12</f>
        <v>3.8292443100692486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26.323834728365814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74.063673943243487</v>
      </c>
      <c r="T80" s="62">
        <f t="shared" si="88"/>
        <v>348.96684637400335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22.053485220539152</v>
      </c>
      <c r="AA80" s="23">
        <f>EXP(-LN(2)/25)*AA79+(1-EXP(-LN(2)/25))/(LN(2)/25)*Calculateur!V80*Calculateur!X80*VLOOKUP('Données projet'!$B$9,Paramètres!$A$1:$I$89,3,0)*0.475*44/12</f>
        <v>3.7245334230391984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25.778018643578349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74.063673943243487</v>
      </c>
      <c r="AO80" s="62">
        <f t="shared" si="90"/>
        <v>348.96684637400335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22.053485220539152</v>
      </c>
      <c r="AV80" s="23">
        <f>EXP(-LN(2)/25)*AV79+(1-EXP(-LN(2)/25))/(LN(2)/25)*Calculateur!AQ80*Calculateur!AS80*VLOOKUP('Données projet'!$B$10,Paramètres!$A$1:$I$89,3,0)*0.475*44/12</f>
        <v>3.7245334230391984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25.778018643578349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74.063673943243487</v>
      </c>
      <c r="T81" s="62">
        <f t="shared" si="88"/>
        <v>348.96684637400335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21.621029826662159</v>
      </c>
      <c r="AA81" s="23">
        <f>EXP(-LN(2)/25)*AA80+(1-EXP(-LN(2)/25))/(LN(2)/25)*Calculateur!V81*Calculateur!X81*VLOOKUP('Données projet'!$B$9,Paramètres!$A$1:$I$89,3,0)*0.475*44/12</f>
        <v>3.6226858607214916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25.243715687383652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74.063673943243487</v>
      </c>
      <c r="AO81" s="62">
        <f t="shared" si="90"/>
        <v>348.96684637400335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21.621029826662159</v>
      </c>
      <c r="AV81" s="23">
        <f>EXP(-LN(2)/25)*AV80+(1-EXP(-LN(2)/25))/(LN(2)/25)*Calculateur!AQ81*Calculateur!AS81*VLOOKUP('Données projet'!$B$10,Paramètres!$A$1:$I$89,3,0)*0.475*44/12</f>
        <v>3.6226858607214916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25.243715687383652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74.063673943243487</v>
      </c>
      <c r="T82" s="62">
        <f t="shared" si="88"/>
        <v>348.96684637400335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21.19705461928735</v>
      </c>
      <c r="AA82" s="23">
        <f>EXP(-LN(2)/25)*AA81+(1-EXP(-LN(2)/25))/(LN(2)/25)*Calculateur!V82*Calculateur!X82*VLOOKUP('Données projet'!$B$9,Paramètres!$A$1:$I$89,3,0)*0.475*44/12</f>
        <v>3.5236233253512927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24.720677944638641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74.063673943243487</v>
      </c>
      <c r="AO82" s="62">
        <f t="shared" si="90"/>
        <v>348.96684637400335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21.19705461928735</v>
      </c>
      <c r="AV82" s="23">
        <f>EXP(-LN(2)/25)*AV81+(1-EXP(-LN(2)/25))/(LN(2)/25)*Calculateur!AQ82*Calculateur!AS82*VLOOKUP('Données projet'!$B$10,Paramètres!$A$1:$I$89,3,0)*0.475*44/12</f>
        <v>3.5236233253512927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24.720677944638641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74.063673943243487</v>
      </c>
      <c r="T83" s="62">
        <f t="shared" si="88"/>
        <v>348.96684637400335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20.781393307129818</v>
      </c>
      <c r="AA83" s="23">
        <f>EXP(-LN(2)/25)*AA82+(1-EXP(-LN(2)/25))/(LN(2)/25)*Calculateur!V83*Calculateur!X83*VLOOKUP('Données projet'!$B$9,Paramètres!$A$1:$I$89,3,0)*0.475*44/12</f>
        <v>3.4272696602202641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24.208662967350083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74.063673943243487</v>
      </c>
      <c r="AO83" s="62">
        <f t="shared" si="90"/>
        <v>348.96684637400335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20.781393307129818</v>
      </c>
      <c r="AV83" s="23">
        <f>EXP(-LN(2)/25)*AV82+(1-EXP(-LN(2)/25))/(LN(2)/25)*Calculateur!AQ83*Calculateur!AS83*VLOOKUP('Données projet'!$B$10,Paramètres!$A$1:$I$89,3,0)*0.475*44/12</f>
        <v>3.4272696602202641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24.208662967350083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74.063673943243487</v>
      </c>
      <c r="T84" s="62">
        <f t="shared" si="88"/>
        <v>348.96684637400335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20.373882859775328</v>
      </c>
      <c r="AA84" s="23">
        <f>EXP(-LN(2)/25)*AA83+(1-EXP(-LN(2)/25))/(LN(2)/25)*Calculateur!V84*Calculateur!X84*VLOOKUP('Données projet'!$B$9,Paramètres!$A$1:$I$89,3,0)*0.475*44/12</f>
        <v>3.3335507911292628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23.707433650904591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74.063673943243487</v>
      </c>
      <c r="AO84" s="62">
        <f t="shared" si="90"/>
        <v>348.96684637400335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20.373882859775328</v>
      </c>
      <c r="AV84" s="23">
        <f>EXP(-LN(2)/25)*AV83+(1-EXP(-LN(2)/25))/(LN(2)/25)*Calculateur!AQ84*Calculateur!AS84*VLOOKUP('Données projet'!$B$10,Paramètres!$A$1:$I$89,3,0)*0.475*44/12</f>
        <v>3.3335507911292628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23.707433650904591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74.063673943243487</v>
      </c>
      <c r="T85" s="62">
        <f t="shared" si="88"/>
        <v>348.96684637400335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19.974363443736628</v>
      </c>
      <c r="AA85" s="23">
        <f>EXP(-LN(2)/25)*AA84+(1-EXP(-LN(2)/25))/(LN(2)/25)*Calculateur!V85*Calculateur!X85*VLOOKUP('Données projet'!$B$9,Paramètres!$A$1:$I$89,3,0)*0.475*44/12</f>
        <v>3.242394669442016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23.216758113178646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74.063673943243487</v>
      </c>
      <c r="AO85" s="62">
        <f t="shared" si="90"/>
        <v>348.96684637400335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19.974363443736628</v>
      </c>
      <c r="AV85" s="23">
        <f>EXP(-LN(2)/25)*AV84+(1-EXP(-LN(2)/25))/(LN(2)/25)*Calculateur!AQ85*Calculateur!AS85*VLOOKUP('Données projet'!$B$10,Paramètres!$A$1:$I$89,3,0)*0.475*44/12</f>
        <v>3.242394669442016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23.216758113178646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74.063673943243487</v>
      </c>
      <c r="T86" s="62">
        <f t="shared" si="88"/>
        <v>348.96684637400335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19.582678359763666</v>
      </c>
      <c r="AA86" s="23">
        <f>EXP(-LN(2)/25)*AA85+(1-EXP(-LN(2)/25))/(LN(2)/25)*Calculateur!V86*Calculateur!X86*VLOOKUP('Données projet'!$B$9,Paramètres!$A$1:$I$89,3,0)*0.475*44/12</f>
        <v>3.153731216695999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22.736409576459664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74.063673943243487</v>
      </c>
      <c r="AO86" s="62">
        <f t="shared" si="90"/>
        <v>348.96684637400335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19.582678359763666</v>
      </c>
      <c r="AV86" s="23">
        <f>EXP(-LN(2)/25)*AV85+(1-EXP(-LN(2)/25))/(LN(2)/25)*Calculateur!AQ86*Calculateur!AS86*VLOOKUP('Données projet'!$B$10,Paramètres!$A$1:$I$89,3,0)*0.475*44/12</f>
        <v>3.153731216695999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22.736409576459664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74.063673943243487</v>
      </c>
      <c r="T87" s="62">
        <f t="shared" si="88"/>
        <v>348.96684637400335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19.198673981383102</v>
      </c>
      <c r="AA87" s="23">
        <f>EXP(-LN(2)/25)*AA86+(1-EXP(-LN(2)/25))/(LN(2)/25)*Calculateur!V87*Calculateur!X87*VLOOKUP('Données projet'!$B$9,Paramètres!$A$1:$I$89,3,0)*0.475*44/12</f>
        <v>3.06749227072793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22.266166252111031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74.063673943243487</v>
      </c>
      <c r="AO87" s="62">
        <f t="shared" si="90"/>
        <v>348.96684637400335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19.198673981383102</v>
      </c>
      <c r="AV87" s="23">
        <f>EXP(-LN(2)/25)*AV86+(1-EXP(-LN(2)/25))/(LN(2)/25)*Calculateur!AQ87*Calculateur!AS87*VLOOKUP('Données projet'!$B$10,Paramètres!$A$1:$I$89,3,0)*0.475*44/12</f>
        <v>3.06749227072793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22.266166252111031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74.063673943243487</v>
      </c>
      <c r="T88" s="62">
        <f t="shared" si="88"/>
        <v>348.96684637400335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18.822199694643039</v>
      </c>
      <c r="AA88" s="23">
        <f>EXP(-LN(2)/25)*AA87+(1-EXP(-LN(2)/25))/(LN(2)/25)*Calculateur!V88*Calculateur!X88*VLOOKUP('Données projet'!$B$9,Paramètres!$A$1:$I$89,3,0)*0.475*44/12</f>
        <v>2.9836115332724669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21.805811227915505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74.063673943243487</v>
      </c>
      <c r="AO88" s="62">
        <f t="shared" si="90"/>
        <v>348.96684637400335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18.822199694643039</v>
      </c>
      <c r="AV88" s="23">
        <f>EXP(-LN(2)/25)*AV87+(1-EXP(-LN(2)/25))/(LN(2)/25)*Calculateur!AQ88*Calculateur!AS88*VLOOKUP('Données projet'!$B$10,Paramètres!$A$1:$I$89,3,0)*0.475*44/12</f>
        <v>2.9836115332724669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21.805811227915505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74.063673943243487</v>
      </c>
      <c r="T89" s="62">
        <f t="shared" si="88"/>
        <v>348.96684637400335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18.453107839039308</v>
      </c>
      <c r="AA89" s="23">
        <f>EXP(-LN(2)/25)*AA88+(1-EXP(-LN(2)/25))/(LN(2)/25)*Calculateur!V89*Calculateur!X89*VLOOKUP('Données projet'!$B$9,Paramètres!$A$1:$I$89,3,0)*0.475*44/12</f>
        <v>2.9020245189938199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21.355132358033128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74.063673943243487</v>
      </c>
      <c r="AO89" s="62">
        <f t="shared" si="90"/>
        <v>348.96684637400335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18.453107839039308</v>
      </c>
      <c r="AV89" s="23">
        <f>EXP(-LN(2)/25)*AV88+(1-EXP(-LN(2)/25))/(LN(2)/25)*Calculateur!AQ89*Calculateur!AS89*VLOOKUP('Données projet'!$B$10,Paramètres!$A$1:$I$89,3,0)*0.475*44/12</f>
        <v>2.9020245189938199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21.355132358033128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74.063673943243487</v>
      </c>
      <c r="T90" s="62">
        <f t="shared" si="88"/>
        <v>348.96684637400335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18.091253649600162</v>
      </c>
      <c r="AA90" s="23">
        <f>EXP(-LN(2)/25)*AA89+(1-EXP(-LN(2)/25))/(LN(2)/25)*Calculateur!V90*Calculateur!X90*VLOOKUP('Données projet'!$B$9,Paramètres!$A$1:$I$89,3,0)*0.475*44/12</f>
        <v>2.8226685059110972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20.913922155511258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74.063673943243487</v>
      </c>
      <c r="AO90" s="62">
        <f t="shared" si="90"/>
        <v>348.96684637400335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18.091253649600162</v>
      </c>
      <c r="AV90" s="23">
        <f>EXP(-LN(2)/25)*AV89+(1-EXP(-LN(2)/25))/(LN(2)/25)*Calculateur!AQ90*Calculateur!AS90*VLOOKUP('Données projet'!$B$10,Paramètres!$A$1:$I$89,3,0)*0.475*44/12</f>
        <v>2.8226685059110972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20.913922155511258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74.063673943243487</v>
      </c>
      <c r="T91" s="62">
        <f t="shared" si="88"/>
        <v>348.96684637400335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17.736495200106656</v>
      </c>
      <c r="AA91" s="23">
        <f>EXP(-LN(2)/25)*AA90+(1-EXP(-LN(2)/25))/(LN(2)/25)*Calculateur!V91*Calculateur!X91*VLOOKUP('Données projet'!$B$9,Paramètres!$A$1:$I$89,3,0)*0.475*44/12</f>
        <v>2.7454824871792729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20.48197768728593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74.063673943243487</v>
      </c>
      <c r="AO91" s="62">
        <f t="shared" si="90"/>
        <v>348.96684637400335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17.736495200106656</v>
      </c>
      <c r="AV91" s="23">
        <f>EXP(-LN(2)/25)*AV90+(1-EXP(-LN(2)/25))/(LN(2)/25)*Calculateur!AQ91*Calculateur!AS91*VLOOKUP('Données projet'!$B$10,Paramètres!$A$1:$I$89,3,0)*0.475*44/12</f>
        <v>2.7454824871792729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20.48197768728593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74.063673943243487</v>
      </c>
      <c r="T92" s="62">
        <f t="shared" si="88"/>
        <v>348.96684637400335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17.388693347426429</v>
      </c>
      <c r="AA92" s="23">
        <f>EXP(-LN(2)/25)*AA91+(1-EXP(-LN(2)/25))/(LN(2)/25)*Calculateur!V92*Calculateur!X92*VLOOKUP('Données projet'!$B$9,Paramètres!$A$1:$I$89,3,0)*0.475*44/12</f>
        <v>2.6704071241887064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20.059100471615135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74.063673943243487</v>
      </c>
      <c r="AO92" s="62">
        <f t="shared" si="90"/>
        <v>348.96684637400335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17.388693347426429</v>
      </c>
      <c r="AV92" s="23">
        <f>EXP(-LN(2)/25)*AV91+(1-EXP(-LN(2)/25))/(LN(2)/25)*Calculateur!AQ92*Calculateur!AS92*VLOOKUP('Données projet'!$B$10,Paramètres!$A$1:$I$89,3,0)*0.475*44/12</f>
        <v>2.6704071241887064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20.059100471615135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74.063673943243487</v>
      </c>
      <c r="T93" s="62">
        <f t="shared" si="88"/>
        <v>348.96684637400335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17.047711676939077</v>
      </c>
      <c r="AA93" s="23">
        <f>EXP(-LN(2)/25)*AA92+(1-EXP(-LN(2)/25))/(LN(2)/25)*Calculateur!V93*Calculateur!X93*VLOOKUP('Données projet'!$B$9,Paramètres!$A$1:$I$89,3,0)*0.475*44/12</f>
        <v>2.5973847009471589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19.645096377886237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74.063673943243487</v>
      </c>
      <c r="AO93" s="62">
        <f t="shared" si="90"/>
        <v>348.96684637400335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17.047711676939077</v>
      </c>
      <c r="AV93" s="23">
        <f>EXP(-LN(2)/25)*AV92+(1-EXP(-LN(2)/25))/(LN(2)/25)*Calculateur!AQ93*Calculateur!AS93*VLOOKUP('Données projet'!$B$10,Paramètres!$A$1:$I$89,3,0)*0.475*44/12</f>
        <v>2.5973847009471589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19.645096377886237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74.063673943243487</v>
      </c>
      <c r="T94" s="62">
        <f t="shared" si="88"/>
        <v>348.96684637400335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16.713416449031701</v>
      </c>
      <c r="AA94" s="23">
        <f>EXP(-LN(2)/25)*AA93+(1-EXP(-LN(2)/25))/(LN(2)/25)*Calculateur!V94*Calculateur!X94*VLOOKUP('Données projet'!$B$9,Paramètres!$A$1:$I$89,3,0)*0.475*44/12</f>
        <v>2.5263590797092337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19.239775528740935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74.063673943243487</v>
      </c>
      <c r="AO94" s="62">
        <f t="shared" si="90"/>
        <v>348.96684637400335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16.713416449031701</v>
      </c>
      <c r="AV94" s="23">
        <f>EXP(-LN(2)/25)*AV93+(1-EXP(-LN(2)/25))/(LN(2)/25)*Calculateur!AQ94*Calculateur!AS94*VLOOKUP('Données projet'!$B$10,Paramètres!$A$1:$I$89,3,0)*0.475*44/12</f>
        <v>2.5263590797092337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19.239775528740935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74.063673943243487</v>
      </c>
      <c r="T95" s="62">
        <f t="shared" si="88"/>
        <v>348.96684637400335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16.385676546643634</v>
      </c>
      <c r="AA95" s="23">
        <f>EXP(-LN(2)/25)*AA94+(1-EXP(-LN(2)/25))/(LN(2)/25)*Calculateur!V95*Calculateur!X95*VLOOKUP('Données projet'!$B$9,Paramètres!$A$1:$I$89,3,0)*0.475*44/12</f>
        <v>2.4572756578191348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18.842952204462769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74.063673943243487</v>
      </c>
      <c r="AO95" s="62">
        <f t="shared" si="90"/>
        <v>348.96684637400335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16.385676546643634</v>
      </c>
      <c r="AV95" s="23">
        <f>EXP(-LN(2)/25)*AV94+(1-EXP(-LN(2)/25))/(LN(2)/25)*Calculateur!AQ95*Calculateur!AS95*VLOOKUP('Données projet'!$B$10,Paramètres!$A$1:$I$89,3,0)*0.475*44/12</f>
        <v>2.4572756578191348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18.842952204462769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74.063673943243487</v>
      </c>
      <c r="T96" s="62">
        <f t="shared" si="88"/>
        <v>348.96684637400335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16.064363423839794</v>
      </c>
      <c r="AA96" s="23">
        <f>EXP(-LN(2)/25)*AA95+(1-EXP(-LN(2)/25))/(LN(2)/25)*Calculateur!V96*Calculateur!X96*VLOOKUP('Données projet'!$B$9,Paramètres!$A$1:$I$89,3,0)*0.475*44/12</f>
        <v>2.39008132573356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18.454444749573355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74.063673943243487</v>
      </c>
      <c r="AO96" s="62">
        <f t="shared" si="90"/>
        <v>348.96684637400335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16.064363423839794</v>
      </c>
      <c r="AV96" s="23">
        <f>EXP(-LN(2)/25)*AV95+(1-EXP(-LN(2)/25))/(LN(2)/25)*Calculateur!AQ96*Calculateur!AS96*VLOOKUP('Données projet'!$B$10,Paramètres!$A$1:$I$89,3,0)*0.475*44/12</f>
        <v>2.39008132573356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18.454444749573355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74.063673943243487</v>
      </c>
      <c r="T97" s="62">
        <f t="shared" si="88"/>
        <v>348.96684637400335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15.749351055392482</v>
      </c>
      <c r="AA97" s="23">
        <f>EXP(-LN(2)/25)*AA96+(1-EXP(-LN(2)/25))/(LN(2)/25)*Calculateur!V97*Calculateur!X97*VLOOKUP('Données projet'!$B$9,Paramètres!$A$1:$I$89,3,0)*0.475*44/12</f>
        <v>2.3247244261924616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18.074075481584945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74.063673943243487</v>
      </c>
      <c r="AO97" s="62">
        <f t="shared" si="90"/>
        <v>348.96684637400335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15.749351055392482</v>
      </c>
      <c r="AV97" s="23">
        <f>EXP(-LN(2)/25)*AV96+(1-EXP(-LN(2)/25))/(LN(2)/25)*Calculateur!AQ97*Calculateur!AS97*VLOOKUP('Données projet'!$B$10,Paramètres!$A$1:$I$89,3,0)*0.475*44/12</f>
        <v>2.3247244261924616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18.074075481584945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74.063673943243487</v>
      </c>
      <c r="T98" s="62">
        <f t="shared" si="88"/>
        <v>348.96684637400335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15.44051588735185</v>
      </c>
      <c r="AA98" s="23">
        <f>EXP(-LN(2)/25)*AA97+(1-EXP(-LN(2)/25))/(LN(2)/25)*Calculateur!V98*Calculateur!X98*VLOOKUP('Données projet'!$B$9,Paramètres!$A$1:$I$89,3,0)*0.475*44/12</f>
        <v>2.2611547145062842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17.701670601858133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74.063673943243487</v>
      </c>
      <c r="AO98" s="62">
        <f t="shared" si="90"/>
        <v>348.96684637400335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15.44051588735185</v>
      </c>
      <c r="AV98" s="23">
        <f>EXP(-LN(2)/25)*AV97+(1-EXP(-LN(2)/25))/(LN(2)/25)*Calculateur!AQ98*Calculateur!AS98*VLOOKUP('Données projet'!$B$10,Paramètres!$A$1:$I$89,3,0)*0.475*44/12</f>
        <v>2.2611547145062842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17.701670601858133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74.063673943243487</v>
      </c>
      <c r="T99" s="62">
        <f t="shared" si="88"/>
        <v>348.96684637400335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15.137736788585643</v>
      </c>
      <c r="AA99" s="23">
        <f>EXP(-LN(2)/25)*AA98+(1-EXP(-LN(2)/25))/(LN(2)/25)*Calculateur!V99*Calculateur!X99*VLOOKUP('Données projet'!$B$9,Paramètres!$A$1:$I$89,3,0)*0.475*44/12</f>
        <v>2.1993233199291513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17.337060108514795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74.063673943243487</v>
      </c>
      <c r="AO99" s="62">
        <f t="shared" si="90"/>
        <v>348.96684637400335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15.137736788585643</v>
      </c>
      <c r="AV99" s="23">
        <f>EXP(-LN(2)/25)*AV98+(1-EXP(-LN(2)/25))/(LN(2)/25)*Calculateur!AQ99*Calculateur!AS99*VLOOKUP('Données projet'!$B$10,Paramètres!$A$1:$I$89,3,0)*0.475*44/12</f>
        <v>2.1993233199291513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17.337060108514795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74.063673943243487</v>
      </c>
      <c r="T100" s="62">
        <f t="shared" si="88"/>
        <v>348.96684637400335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14.840895003269226</v>
      </c>
      <c r="AA100" s="23">
        <f>EXP(-LN(2)/25)*AA99+(1-EXP(-LN(2)/25))/(LN(2)/25)*Calculateur!V100*Calculateur!X100*VLOOKUP('Données projet'!$B$9,Paramètres!$A$1:$I$89,3,0)*0.475*44/12</f>
        <v>2.1391827080883017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16.980077711357527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74.063673943243487</v>
      </c>
      <c r="AO100" s="62">
        <f t="shared" si="90"/>
        <v>348.96684637400335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14.840895003269226</v>
      </c>
      <c r="AV100" s="23">
        <f>EXP(-LN(2)/25)*AV99+(1-EXP(-LN(2)/25))/(LN(2)/25)*Calculateur!AQ100*Calculateur!AS100*VLOOKUP('Données projet'!$B$10,Paramètres!$A$1:$I$89,3,0)*0.475*44/12</f>
        <v>2.1391827080883017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16.980077711357527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74.063673943243487</v>
      </c>
      <c r="T101" s="62">
        <f t="shared" si="88"/>
        <v>348.96684637400335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14.549874104307253</v>
      </c>
      <c r="AA101" s="23">
        <f>EXP(-LN(2)/25)*AA100+(1-EXP(-LN(2)/25))/(LN(2)/25)*Calculateur!V101*Calculateur!X101*VLOOKUP('Données projet'!$B$9,Paramètres!$A$1:$I$89,3,0)*0.475*44/12</f>
        <v>2.0806866444408976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16.630560748748152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74.063673943243487</v>
      </c>
      <c r="AO101" s="62">
        <f t="shared" si="90"/>
        <v>348.96684637400335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14.549874104307253</v>
      </c>
      <c r="AV101" s="23">
        <f>EXP(-LN(2)/25)*AV100+(1-EXP(-LN(2)/25))/(LN(2)/25)*Calculateur!AQ101*Calculateur!AS101*VLOOKUP('Données projet'!$B$10,Paramètres!$A$1:$I$89,3,0)*0.475*44/12</f>
        <v>2.0806866444408976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16.630560748748152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74.063673943243487</v>
      </c>
      <c r="T102" s="62">
        <f t="shared" si="88"/>
        <v>348.96684637400335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14.264559947668703</v>
      </c>
      <c r="AA102" s="23">
        <f>EXP(-LN(2)/25)*AA101+(1-EXP(-LN(2)/25))/(LN(2)/25)*Calculateur!V102*Calculateur!X102*VLOOKUP('Données projet'!$B$9,Paramètres!$A$1:$I$89,3,0)*0.475*44/12</f>
        <v>2.0237901587301059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16.288350106398809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74.063673943243487</v>
      </c>
      <c r="AO102" s="62">
        <f t="shared" si="90"/>
        <v>348.96684637400335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14.264559947668703</v>
      </c>
      <c r="AV102" s="23">
        <f>EXP(-LN(2)/25)*AV101+(1-EXP(-LN(2)/25))/(LN(2)/25)*Calculateur!AQ102*Calculateur!AS102*VLOOKUP('Données projet'!$B$10,Paramètres!$A$1:$I$89,3,0)*0.475*44/12</f>
        <v>2.0237901587301059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16.288350106398809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74.063673943243487</v>
      </c>
      <c r="T103" s="62">
        <f t="shared" si="88"/>
        <v>348.96684637400335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13.984840627617382</v>
      </c>
      <c r="AA103" s="23">
        <f>EXP(-LN(2)/25)*AA102+(1-EXP(-LN(2)/25))/(LN(2)/25)*Calculateur!V103*Calculateur!X103*VLOOKUP('Données projet'!$B$9,Paramètres!$A$1:$I$89,3,0)*0.475*44/12</f>
        <v>1.9684495104131321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15.953290138030514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74.063673943243487</v>
      </c>
      <c r="AO103" s="62">
        <f t="shared" si="90"/>
        <v>348.96684637400335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13.984840627617382</v>
      </c>
      <c r="AV103" s="23">
        <f>EXP(-LN(2)/25)*AV102+(1-EXP(-LN(2)/25))/(LN(2)/25)*Calculateur!AQ103*Calculateur!AS103*VLOOKUP('Données projet'!$B$10,Paramètres!$A$1:$I$89,3,0)*0.475*44/12</f>
        <v>1.9684495104131321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15.953290138030514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74.063673943243487</v>
      </c>
      <c r="T104" s="62">
        <f t="shared" si="88"/>
        <v>348.96684637400335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13.710606432820329</v>
      </c>
      <c r="AA104" s="23">
        <f>EXP(-LN(2)/25)*AA103+(1-EXP(-LN(2)/25))/(LN(2)/25)*Calculateur!V104*Calculateur!X104*VLOOKUP('Données projet'!$B$9,Paramètres!$A$1:$I$89,3,0)*0.475*44/12</f>
        <v>1.9146221550346243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15.625228587854954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74.063673943243487</v>
      </c>
      <c r="AO104" s="62">
        <f t="shared" si="90"/>
        <v>348.96684637400335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13.710606432820329</v>
      </c>
      <c r="AV104" s="23">
        <f>EXP(-LN(2)/25)*AV103+(1-EXP(-LN(2)/25))/(LN(2)/25)*Calculateur!AQ104*Calculateur!AS104*VLOOKUP('Données projet'!$B$10,Paramètres!$A$1:$I$89,3,0)*0.475*44/12</f>
        <v>1.9146221550346243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15.625228587854954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74.063673943243487</v>
      </c>
      <c r="T105" s="62">
        <f t="shared" si="88"/>
        <v>348.96684637400335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13.441749803316904</v>
      </c>
      <c r="AA105" s="23">
        <f>EXP(-LN(2)/25)*AA104+(1-EXP(-LN(2)/25))/(LN(2)/25)*Calculateur!V105*Calculateur!X105*VLOOKUP('Données projet'!$B$9,Paramètres!$A$1:$I$89,3,0)*0.475*44/12</f>
        <v>1.8622667115195992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15.304016514836503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74.063673943243487</v>
      </c>
      <c r="AO105" s="62">
        <f t="shared" si="90"/>
        <v>348.96684637400335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13.441749803316904</v>
      </c>
      <c r="AV105" s="23">
        <f>EXP(-LN(2)/25)*AV104+(1-EXP(-LN(2)/25))/(LN(2)/25)*Calculateur!AQ105*Calculateur!AS105*VLOOKUP('Données projet'!$B$10,Paramètres!$A$1:$I$89,3,0)*0.475*44/12</f>
        <v>1.8622667115195992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15.304016514836503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74.063673943243487</v>
      </c>
      <c r="T106" s="62">
        <f t="shared" si="88"/>
        <v>348.96684637400335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13.178165288331689</v>
      </c>
      <c r="AA106" s="23">
        <f>EXP(-LN(2)/25)*AA105+(1-EXP(-LN(2)/25))/(LN(2)/25)*Calculateur!V106*Calculateur!X106*VLOOKUP('Données projet'!$B$9,Paramètres!$A$1:$I$89,3,0)*0.475*44/12</f>
        <v>1.8113429303607458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14.989508218692436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74.063673943243487</v>
      </c>
      <c r="AO106" s="62">
        <f t="shared" si="90"/>
        <v>348.96684637400335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13.178165288331689</v>
      </c>
      <c r="AV106" s="23">
        <f>EXP(-LN(2)/25)*AV105+(1-EXP(-LN(2)/25))/(LN(2)/25)*Calculateur!AQ106*Calculateur!AS106*VLOOKUP('Données projet'!$B$10,Paramètres!$A$1:$I$89,3,0)*0.475*44/12</f>
        <v>1.8113429303607458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14.989508218692436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74.063673943243487</v>
      </c>
      <c r="T107" s="62">
        <f t="shared" si="88"/>
        <v>348.96684637400335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12.919749504914655</v>
      </c>
      <c r="AA107" s="23">
        <f>EXP(-LN(2)/25)*AA106+(1-EXP(-LN(2)/25))/(LN(2)/25)*Calculateur!V107*Calculateur!X107*VLOOKUP('Données projet'!$B$9,Paramètres!$A$1:$I$89,3,0)*0.475*44/12</f>
        <v>1.7618116626756464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14.681561167590301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74.063673943243487</v>
      </c>
      <c r="AO107" s="62">
        <f t="shared" si="90"/>
        <v>348.96684637400335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12.919749504914655</v>
      </c>
      <c r="AV107" s="23">
        <f>EXP(-LN(2)/25)*AV106+(1-EXP(-LN(2)/25))/(LN(2)/25)*Calculateur!AQ107*Calculateur!AS107*VLOOKUP('Données projet'!$B$10,Paramètres!$A$1:$I$89,3,0)*0.475*44/12</f>
        <v>1.7618116626756464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14.681561167590301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74.063673943243487</v>
      </c>
      <c r="T108" s="62">
        <f t="shared" si="88"/>
        <v>348.96684637400335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12.666401097392365</v>
      </c>
      <c r="AA108" s="23">
        <f>EXP(-LN(2)/25)*AA107+(1-EXP(-LN(2)/25))/(LN(2)/25)*Calculateur!V108*Calculateur!X108*VLOOKUP('Données projet'!$B$9,Paramètres!$A$1:$I$89,3,0)*0.475*44/12</f>
        <v>1.7136348301101321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14.380035927502497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74.063673943243487</v>
      </c>
      <c r="AO108" s="62">
        <f t="shared" si="90"/>
        <v>348.96684637400335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12.666401097392365</v>
      </c>
      <c r="AV108" s="23">
        <f>EXP(-LN(2)/25)*AV107+(1-EXP(-LN(2)/25))/(LN(2)/25)*Calculateur!AQ108*Calculateur!AS108*VLOOKUP('Données projet'!$B$10,Paramètres!$A$1:$I$89,3,0)*0.475*44/12</f>
        <v>1.7136348301101321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14.380035927502497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74.063673943243487</v>
      </c>
      <c r="T109" s="62">
        <f t="shared" si="88"/>
        <v>348.96684637400335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12.418020697614317</v>
      </c>
      <c r="AA109" s="23">
        <f>EXP(-LN(2)/25)*AA108+(1-EXP(-LN(2)/25))/(LN(2)/25)*Calculateur!V109*Calculateur!X109*VLOOKUP('Données projet'!$B$9,Paramètres!$A$1:$I$89,3,0)*0.475*44/12</f>
        <v>1.6667753955646314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14.084796093178948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74.063673943243487</v>
      </c>
      <c r="AO109" s="62">
        <f t="shared" si="90"/>
        <v>348.96684637400335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12.418020697614317</v>
      </c>
      <c r="AV109" s="23">
        <f>EXP(-LN(2)/25)*AV108+(1-EXP(-LN(2)/25))/(LN(2)/25)*Calculateur!AQ109*Calculateur!AS109*VLOOKUP('Données projet'!$B$10,Paramètres!$A$1:$I$89,3,0)*0.475*44/12</f>
        <v>1.6667753955646314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14.084796093178948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74.063673943243487</v>
      </c>
      <c r="T110" s="62">
        <f t="shared" si="88"/>
        <v>348.96684637400335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12.174510885978831</v>
      </c>
      <c r="AA110" s="23">
        <f>EXP(-LN(2)/25)*AA109+(1-EXP(-LN(2)/25))/(LN(2)/25)*Calculateur!V110*Calculateur!X110*VLOOKUP('Données projet'!$B$9,Paramètres!$A$1:$I$89,3,0)*0.475*44/12</f>
        <v>1.621197334721008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13.79570822069984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74.063673943243487</v>
      </c>
      <c r="AO110" s="62">
        <f t="shared" si="90"/>
        <v>348.96684637400335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12.174510885978831</v>
      </c>
      <c r="AV110" s="23">
        <f>EXP(-LN(2)/25)*AV109+(1-EXP(-LN(2)/25))/(LN(2)/25)*Calculateur!AQ110*Calculateur!AS110*VLOOKUP('Données projet'!$B$10,Paramètres!$A$1:$I$89,3,0)*0.475*44/12</f>
        <v>1.621197334721008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13.79570822069984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74.063673943243487</v>
      </c>
      <c r="T111" s="62">
        <f t="shared" si="88"/>
        <v>348.96684637400335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11.935776153223198</v>
      </c>
      <c r="AA111" s="23">
        <f>EXP(-LN(2)/25)*AA110+(1-EXP(-LN(2)/25))/(LN(2)/25)*Calculateur!V111*Calculateur!X111*VLOOKUP('Données projet'!$B$9,Paramètres!$A$1:$I$89,3,0)*0.475*44/12</f>
        <v>1.5768656083479995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13.512641761571198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74.063673943243487</v>
      </c>
      <c r="AO111" s="62">
        <f t="shared" si="90"/>
        <v>348.96684637400335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11.935776153223198</v>
      </c>
      <c r="AV111" s="23">
        <f>EXP(-LN(2)/25)*AV110+(1-EXP(-LN(2)/25))/(LN(2)/25)*Calculateur!AQ111*Calculateur!AS111*VLOOKUP('Données projet'!$B$10,Paramètres!$A$1:$I$89,3,0)*0.475*44/12</f>
        <v>1.5768656083479995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13.512641761571198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74.063673943243487</v>
      </c>
      <c r="T112" s="62">
        <f t="shared" si="88"/>
        <v>348.96684637400335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11.701722862963095</v>
      </c>
      <c r="AA112" s="23">
        <f>EXP(-LN(2)/25)*AA111+(1-EXP(-LN(2)/25))/(LN(2)/25)*Calculateur!V112*Calculateur!X112*VLOOKUP('Données projet'!$B$9,Paramètres!$A$1:$I$89,3,0)*0.475*44/12</f>
        <v>1.533746135363965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13.235468998327059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74.063673943243487</v>
      </c>
      <c r="AO112" s="62">
        <f t="shared" si="90"/>
        <v>348.96684637400335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11.701722862963095</v>
      </c>
      <c r="AV112" s="23">
        <f>EXP(-LN(2)/25)*AV111+(1-EXP(-LN(2)/25))/(LN(2)/25)*Calculateur!AQ112*Calculateur!AS112*VLOOKUP('Données projet'!$B$10,Paramètres!$A$1:$I$89,3,0)*0.475*44/12</f>
        <v>1.533746135363965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13.235468998327059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74.063673943243487</v>
      </c>
      <c r="T113" s="62">
        <f t="shared" si="88"/>
        <v>348.96684637400335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11.472259214966581</v>
      </c>
      <c r="AA113" s="23">
        <f>EXP(-LN(2)/25)*AA112+(1-EXP(-LN(2)/25))/(LN(2)/25)*Calculateur!V113*Calculateur!X113*VLOOKUP('Données projet'!$B$9,Paramètres!$A$1:$I$89,3,0)*0.475*44/12</f>
        <v>1.4918057666362334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12.964064981602814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74.063673943243487</v>
      </c>
      <c r="AO113" s="62">
        <f t="shared" si="90"/>
        <v>348.96684637400335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11.472259214966581</v>
      </c>
      <c r="AV113" s="23">
        <f>EXP(-LN(2)/25)*AV112+(1-EXP(-LN(2)/25))/(LN(2)/25)*Calculateur!AQ113*Calculateur!AS113*VLOOKUP('Données projet'!$B$10,Paramètres!$A$1:$I$89,3,0)*0.475*44/12</f>
        <v>1.4918057666362334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12.964064981602814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74.063673943243487</v>
      </c>
      <c r="T114" s="62">
        <f t="shared" si="88"/>
        <v>348.96684637400335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11.247295209148273</v>
      </c>
      <c r="AA114" s="23">
        <f>EXP(-LN(2)/25)*AA113+(1-EXP(-LN(2)/25))/(LN(2)/25)*Calculateur!V114*Calculateur!X114*VLOOKUP('Données projet'!$B$9,Paramètres!$A$1:$I$89,3,0)*0.475*44/12</f>
        <v>1.4510122594969099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12.698307468645183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74.063673943243487</v>
      </c>
      <c r="AO114" s="62">
        <f t="shared" si="90"/>
        <v>348.96684637400335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11.247295209148273</v>
      </c>
      <c r="AV114" s="23">
        <f>EXP(-LN(2)/25)*AV113+(1-EXP(-LN(2)/25))/(LN(2)/25)*Calculateur!AQ114*Calculateur!AS114*VLOOKUP('Données projet'!$B$10,Paramètres!$A$1:$I$89,3,0)*0.475*44/12</f>
        <v>1.4510122594969099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12.698307468645183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74.063673943243487</v>
      </c>
      <c r="T115" s="62">
        <f t="shared" si="88"/>
        <v>348.96684637400335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11.026742610269567</v>
      </c>
      <c r="AA115" s="23">
        <f>EXP(-LN(2)/25)*AA114+(1-EXP(-LN(2)/25))/(LN(2)/25)*Calculateur!V115*Calculateur!X115*VLOOKUP('Données projet'!$B$9,Paramètres!$A$1:$I$89,3,0)*0.475*44/12</f>
        <v>1.4113342529555486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12.438076863225115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74.063673943243487</v>
      </c>
      <c r="AO115" s="62">
        <f t="shared" si="90"/>
        <v>348.96684637400335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11.026742610269567</v>
      </c>
      <c r="AV115" s="23">
        <f>EXP(-LN(2)/25)*AV114+(1-EXP(-LN(2)/25))/(LN(2)/25)*Calculateur!AQ115*Calculateur!AS115*VLOOKUP('Données projet'!$B$10,Paramètres!$A$1:$I$89,3,0)*0.475*44/12</f>
        <v>1.4113342529555486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12.438076863225115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74.063673943243487</v>
      </c>
      <c r="T116" s="62">
        <f t="shared" si="88"/>
        <v>348.96684637400335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10.810514913331071</v>
      </c>
      <c r="AA116" s="23">
        <f>EXP(-LN(2)/25)*AA115+(1-EXP(-LN(2)/25))/(LN(2)/25)*Calculateur!V116*Calculateur!X116*VLOOKUP('Données projet'!$B$9,Paramètres!$A$1:$I$89,3,0)*0.475*44/12</f>
        <v>1.3727412435896365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12.183256156920708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74.063673943243487</v>
      </c>
      <c r="AO116" s="62">
        <f t="shared" si="90"/>
        <v>348.96684637400335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10.810514913331071</v>
      </c>
      <c r="AV116" s="23">
        <f>EXP(-LN(2)/25)*AV115+(1-EXP(-LN(2)/25))/(LN(2)/25)*Calculateur!AQ116*Calculateur!AS116*VLOOKUP('Données projet'!$B$10,Paramètres!$A$1:$I$89,3,0)*0.475*44/12</f>
        <v>1.3727412435896365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12.183256156920708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74.063673943243487</v>
      </c>
      <c r="T117" s="62">
        <f t="shared" si="88"/>
        <v>348.96684637400335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10.598527309643666</v>
      </c>
      <c r="AA117" s="23">
        <f>EXP(-LN(2)/25)*AA116+(1-EXP(-LN(2)/25))/(LN(2)/25)*Calculateur!V117*Calculateur!X117*VLOOKUP('Données projet'!$B$9,Paramètres!$A$1:$I$89,3,0)*0.475*44/12</f>
        <v>1.3352035620943532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11.933730871738019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74.063673943243487</v>
      </c>
      <c r="AO117" s="62">
        <f t="shared" si="90"/>
        <v>348.96684637400335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10.598527309643666</v>
      </c>
      <c r="AV117" s="23">
        <f>EXP(-LN(2)/25)*AV116+(1-EXP(-LN(2)/25))/(LN(2)/25)*Calculateur!AQ117*Calculateur!AS117*VLOOKUP('Données projet'!$B$10,Paramètres!$A$1:$I$89,3,0)*0.475*44/12</f>
        <v>1.3352035620943532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11.933730871738019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74.063673943243487</v>
      </c>
      <c r="T118" s="62">
        <f t="shared" si="88"/>
        <v>348.96684637400335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10.3906966535649</v>
      </c>
      <c r="AA118" s="23">
        <f>EXP(-LN(2)/25)*AA117+(1-EXP(-LN(2)/25))/(LN(2)/25)*Calculateur!V118*Calculateur!X118*VLOOKUP('Données projet'!$B$9,Paramètres!$A$1:$I$89,3,0)*0.475*44/12</f>
        <v>1.2986923504735794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11.68938900403848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74.063673943243487</v>
      </c>
      <c r="AO118" s="62">
        <f t="shared" si="90"/>
        <v>348.96684637400335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10.3906966535649</v>
      </c>
      <c r="AV118" s="23">
        <f>EXP(-LN(2)/25)*AV117+(1-EXP(-LN(2)/25))/(LN(2)/25)*Calculateur!AQ118*Calculateur!AS118*VLOOKUP('Données projet'!$B$10,Paramètres!$A$1:$I$89,3,0)*0.475*44/12</f>
        <v>1.2986923504735794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11.68938900403848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74.063673943243487</v>
      </c>
      <c r="T119" s="62">
        <f t="shared" si="88"/>
        <v>348.96684637400335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10.186941429887655</v>
      </c>
      <c r="AA119" s="23">
        <f>EXP(-LN(2)/25)*AA118+(1-EXP(-LN(2)/25))/(LN(2)/25)*Calculateur!V119*Calculateur!X119*VLOOKUP('Données projet'!$B$9,Paramètres!$A$1:$I$89,3,0)*0.475*44/12</f>
        <v>1.2631795398546168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11.450120969742272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74.063673943243487</v>
      </c>
      <c r="AO119" s="62">
        <f t="shared" si="90"/>
        <v>348.96684637400335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10.186941429887655</v>
      </c>
      <c r="AV119" s="23">
        <f>EXP(-LN(2)/25)*AV118+(1-EXP(-LN(2)/25))/(LN(2)/25)*Calculateur!AQ119*Calculateur!AS119*VLOOKUP('Données projet'!$B$10,Paramètres!$A$1:$I$89,3,0)*0.475*44/12</f>
        <v>1.2631795398546168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11.450120969742272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74.063673943243487</v>
      </c>
      <c r="T120" s="62">
        <f t="shared" si="88"/>
        <v>348.96684637400335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9.987181721868307</v>
      </c>
      <c r="AA120" s="23">
        <f>EXP(-LN(2)/25)*AA119+(1-EXP(-LN(2)/25))/(LN(2)/25)*Calculateur!V120*Calculateur!X120*VLOOKUP('Données projet'!$B$9,Paramètres!$A$1:$I$89,3,0)*0.475*44/12</f>
        <v>1.2286378289095674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11.215819550777875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74.063673943243487</v>
      </c>
      <c r="AO120" s="62">
        <f t="shared" si="90"/>
        <v>348.96684637400335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9.987181721868307</v>
      </c>
      <c r="AV120" s="23">
        <f>EXP(-LN(2)/25)*AV119+(1-EXP(-LN(2)/25))/(LN(2)/25)*Calculateur!AQ120*Calculateur!AS120*VLOOKUP('Données projet'!$B$10,Paramètres!$A$1:$I$89,3,0)*0.475*44/12</f>
        <v>1.2286378289095674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11.215819550777875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74.063673943243487</v>
      </c>
      <c r="T121" s="62">
        <f t="shared" si="88"/>
        <v>348.96684637400335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9.7913391798818257</v>
      </c>
      <c r="AA121" s="23">
        <f>EXP(-LN(2)/25)*AA120+(1-EXP(-LN(2)/25))/(LN(2)/25)*Calculateur!V121*Calculateur!X121*VLOOKUP('Données projet'!$B$9,Paramètres!$A$1:$I$89,3,0)*0.475*44/12</f>
        <v>1.19504066286678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10.986379842748606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74.063673943243487</v>
      </c>
      <c r="AO121" s="62">
        <f t="shared" si="90"/>
        <v>348.96684637400335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9.7913391798818257</v>
      </c>
      <c r="AV121" s="23">
        <f>EXP(-LN(2)/25)*AV120+(1-EXP(-LN(2)/25))/(LN(2)/25)*Calculateur!AQ121*Calculateur!AS121*VLOOKUP('Données projet'!$B$10,Paramètres!$A$1:$I$89,3,0)*0.475*44/12</f>
        <v>1.19504066286678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10.986379842748606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74.063673943243487</v>
      </c>
      <c r="T122" s="62">
        <f t="shared" si="88"/>
        <v>348.96684637400335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9.599336990691544</v>
      </c>
      <c r="AA122" s="23">
        <f>EXP(-LN(2)/25)*AA121+(1-EXP(-LN(2)/25))/(LN(2)/25)*Calculateur!V122*Calculateur!X122*VLOOKUP('Données projet'!$B$9,Paramètres!$A$1:$I$89,3,0)*0.475*44/12</f>
        <v>1.1623622130962308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10.761699203787774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74.063673943243487</v>
      </c>
      <c r="AO122" s="62">
        <f t="shared" si="90"/>
        <v>348.96684637400335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9.599336990691544</v>
      </c>
      <c r="AV122" s="23">
        <f>EXP(-LN(2)/25)*AV121+(1-EXP(-LN(2)/25))/(LN(2)/25)*Calculateur!AQ122*Calculateur!AS122*VLOOKUP('Données projet'!$B$10,Paramètres!$A$1:$I$89,3,0)*0.475*44/12</f>
        <v>1.1623622130962308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10.761699203787774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74.063673943243487</v>
      </c>
      <c r="T123" s="62">
        <f t="shared" si="88"/>
        <v>348.96684637400335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9.4110998473215126</v>
      </c>
      <c r="AA123" s="23">
        <f>EXP(-LN(2)/25)*AA122+(1-EXP(-LN(2)/25))/(LN(2)/25)*Calculateur!V123*Calculateur!X123*VLOOKUP('Données projet'!$B$9,Paramètres!$A$1:$I$89,3,0)*0.475*44/12</f>
        <v>1.1305773572531421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10.541677204574654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74.063673943243487</v>
      </c>
      <c r="AO123" s="62">
        <f t="shared" si="90"/>
        <v>348.96684637400335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9.4110998473215126</v>
      </c>
      <c r="AV123" s="23">
        <f>EXP(-LN(2)/25)*AV122+(1-EXP(-LN(2)/25))/(LN(2)/25)*Calculateur!AQ123*Calculateur!AS123*VLOOKUP('Données projet'!$B$10,Paramètres!$A$1:$I$89,3,0)*0.475*44/12</f>
        <v>1.1305773572531421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10.541677204574654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74.063673943243487</v>
      </c>
      <c r="T124" s="62">
        <f t="shared" si="88"/>
        <v>348.96684637400335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9.2265539195196471</v>
      </c>
      <c r="AA124" s="23">
        <f>EXP(-LN(2)/25)*AA123+(1-EXP(-LN(2)/25))/(LN(2)/25)*Calculateur!V124*Calculateur!X124*VLOOKUP('Données projet'!$B$9,Paramètres!$A$1:$I$89,3,0)*0.475*44/12</f>
        <v>1.0996616599645757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10.326215579484224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74.063673943243487</v>
      </c>
      <c r="AO124" s="62">
        <f t="shared" si="90"/>
        <v>348.96684637400335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9.2265539195196471</v>
      </c>
      <c r="AV124" s="23">
        <f>EXP(-LN(2)/25)*AV123+(1-EXP(-LN(2)/25))/(LN(2)/25)*Calculateur!AQ124*Calculateur!AS124*VLOOKUP('Données projet'!$B$10,Paramètres!$A$1:$I$89,3,0)*0.475*44/12</f>
        <v>1.0996616599645757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10.326215579484224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74.063673943243487</v>
      </c>
      <c r="T125" s="62">
        <f t="shared" si="88"/>
        <v>348.96684637400335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9.045626824800074</v>
      </c>
      <c r="AA125" s="23">
        <f>EXP(-LN(2)/25)*AA124+(1-EXP(-LN(2)/25))/(LN(2)/25)*Calculateur!V125*Calculateur!X125*VLOOKUP('Données projet'!$B$9,Paramètres!$A$1:$I$89,3,0)*0.475*44/12</f>
        <v>1.0695913540441508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10.115218178844225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74.063673943243487</v>
      </c>
      <c r="AO125" s="62">
        <f t="shared" si="90"/>
        <v>348.96684637400335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9.045626824800074</v>
      </c>
      <c r="AV125" s="23">
        <f>EXP(-LN(2)/25)*AV124+(1-EXP(-LN(2)/25))/(LN(2)/25)*Calculateur!AQ125*Calculateur!AS125*VLOOKUP('Données projet'!$B$10,Paramètres!$A$1:$I$89,3,0)*0.475*44/12</f>
        <v>1.0695913540441508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10.115218178844225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74.063673943243487</v>
      </c>
      <c r="T126" s="62">
        <f t="shared" si="88"/>
        <v>348.96684637400335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8.868247600053321</v>
      </c>
      <c r="AA126" s="23">
        <f>EXP(-LN(2)/25)*AA125+(1-EXP(-LN(2)/25))/(LN(2)/25)*Calculateur!V126*Calculateur!X126*VLOOKUP('Données projet'!$B$9,Paramètres!$A$1:$I$89,3,0)*0.475*44/12</f>
        <v>1.0403433222204488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9.9085909222737705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74.063673943243487</v>
      </c>
      <c r="AO126" s="62">
        <f t="shared" si="90"/>
        <v>348.96684637400335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8.868247600053321</v>
      </c>
      <c r="AV126" s="23">
        <f>EXP(-LN(2)/25)*AV125+(1-EXP(-LN(2)/25))/(LN(2)/25)*Calculateur!AQ126*Calculateur!AS126*VLOOKUP('Données projet'!$B$10,Paramètres!$A$1:$I$89,3,0)*0.475*44/12</f>
        <v>1.0403433222204488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9.9085909222737705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74.063673943243487</v>
      </c>
      <c r="T127" s="62">
        <f t="shared" si="88"/>
        <v>348.96684637400335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8.6943466737132074</v>
      </c>
      <c r="AA127" s="23">
        <f>EXP(-LN(2)/25)*AA126+(1-EXP(-LN(2)/25))/(LN(2)/25)*Calculateur!V127*Calculateur!X127*VLOOKUP('Données projet'!$B$9,Paramètres!$A$1:$I$89,3,0)*0.475*44/12</f>
        <v>1.011895079365053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9.7062417530782596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74.063673943243487</v>
      </c>
      <c r="AO127" s="62">
        <f t="shared" si="90"/>
        <v>348.96684637400335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8.6943466737132074</v>
      </c>
      <c r="AV127" s="23">
        <f>EXP(-LN(2)/25)*AV126+(1-EXP(-LN(2)/25))/(LN(2)/25)*Calculateur!AQ127*Calculateur!AS127*VLOOKUP('Données projet'!$B$10,Paramètres!$A$1:$I$89,3,0)*0.475*44/12</f>
        <v>1.011895079365053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9.7062417530782596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74.063673943243487</v>
      </c>
      <c r="T128" s="62">
        <f t="shared" si="88"/>
        <v>348.96684637400335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8.5238558384695313</v>
      </c>
      <c r="AA128" s="23">
        <f>EXP(-LN(2)/25)*AA127+(1-EXP(-LN(2)/25))/(LN(2)/25)*Calculateur!V128*Calculateur!X128*VLOOKUP('Données projet'!$B$9,Paramètres!$A$1:$I$89,3,0)*0.475*44/12</f>
        <v>0.98422475520656605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9.5080805936760981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74.063673943243487</v>
      </c>
      <c r="AO128" s="62">
        <f t="shared" si="90"/>
        <v>348.96684637400335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8.5238558384695313</v>
      </c>
      <c r="AV128" s="23">
        <f>EXP(-LN(2)/25)*AV127+(1-EXP(-LN(2)/25))/(LN(2)/25)*Calculateur!AQ128*Calculateur!AS128*VLOOKUP('Données projet'!$B$10,Paramètres!$A$1:$I$89,3,0)*0.475*44/12</f>
        <v>0.98422475520656605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9.5080805936760981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74.063673943243487</v>
      </c>
      <c r="T129" s="62">
        <f t="shared" si="88"/>
        <v>348.96684637400335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8.3567082245158435</v>
      </c>
      <c r="AA129" s="23">
        <f>EXP(-LN(2)/25)*AA128+(1-EXP(-LN(2)/25))/(LN(2)/25)*Calculateur!V129*Calculateur!X129*VLOOKUP('Données projet'!$B$9,Paramètres!$A$1:$I$89,3,0)*0.475*44/12</f>
        <v>0.95731107751731215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9.3140193020331559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74.063673943243487</v>
      </c>
      <c r="AO129" s="62">
        <f t="shared" si="90"/>
        <v>348.96684637400335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8.3567082245158435</v>
      </c>
      <c r="AV129" s="23">
        <f>EXP(-LN(2)/25)*AV128+(1-EXP(-LN(2)/25))/(LN(2)/25)*Calculateur!AQ129*Calculateur!AS129*VLOOKUP('Données projet'!$B$10,Paramètres!$A$1:$I$89,3,0)*0.475*44/12</f>
        <v>0.95731107751731215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9.3140193020331559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74.063673943243487</v>
      </c>
      <c r="T130" s="62">
        <f t="shared" si="88"/>
        <v>348.96684637400335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8.1928382733218097</v>
      </c>
      <c r="AA130" s="23">
        <f>EXP(-LN(2)/25)*AA129+(1-EXP(-LN(2)/25))/(LN(2)/25)*Calculateur!V130*Calculateur!X130*VLOOKUP('Données projet'!$B$9,Paramètres!$A$1:$I$89,3,0)*0.475*44/12</f>
        <v>0.93113335575979961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9.1239716290816091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74.063673943243487</v>
      </c>
      <c r="AO130" s="62">
        <f t="shared" si="90"/>
        <v>348.96684637400335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8.1928382733218097</v>
      </c>
      <c r="AV130" s="23">
        <f>EXP(-LN(2)/25)*AV129+(1-EXP(-LN(2)/25))/(LN(2)/25)*Calculateur!AQ130*Calculateur!AS130*VLOOKUP('Données projet'!$B$10,Paramètres!$A$1:$I$89,3,0)*0.475*44/12</f>
        <v>0.93113335575979961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9.1239716290816091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74.063673943243487</v>
      </c>
      <c r="T131" s="62">
        <f t="shared" si="88"/>
        <v>348.96684637400335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8.0321817119198897</v>
      </c>
      <c r="AA131" s="23">
        <f>EXP(-LN(2)/25)*AA130+(1-EXP(-LN(2)/25))/(LN(2)/25)*Calculateur!V131*Calculateur!X131*VLOOKUP('Données projet'!$B$9,Paramètres!$A$1:$I$89,3,0)*0.475*44/12</f>
        <v>0.90567146518037289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8.9378531771002621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74.063673943243487</v>
      </c>
      <c r="AO131" s="62">
        <f t="shared" si="90"/>
        <v>348.96684637400335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8.0321817119198897</v>
      </c>
      <c r="AV131" s="23">
        <f>EXP(-LN(2)/25)*AV130+(1-EXP(-LN(2)/25))/(LN(2)/25)*Calculateur!AQ131*Calculateur!AS131*VLOOKUP('Données projet'!$B$10,Paramètres!$A$1:$I$89,3,0)*0.475*44/12</f>
        <v>0.90567146518037289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8.9378531771002621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74.063673943243487</v>
      </c>
      <c r="T132" s="62">
        <f t="shared" si="88"/>
        <v>348.96684637400335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7.8746755276962341</v>
      </c>
      <c r="AA132" s="23">
        <f>EXP(-LN(2)/25)*AA131+(1-EXP(-LN(2)/25))/(LN(2)/25)*Calculateur!V132*Calculateur!X132*VLOOKUP('Données projet'!$B$9,Paramètres!$A$1:$I$89,3,0)*0.475*44/12</f>
        <v>0.88090583133782319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8.755581359034057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74.063673943243487</v>
      </c>
      <c r="AO132" s="62">
        <f t="shared" si="90"/>
        <v>348.96684637400335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7.8746755276962341</v>
      </c>
      <c r="AV132" s="23">
        <f>EXP(-LN(2)/25)*AV131+(1-EXP(-LN(2)/25))/(LN(2)/25)*Calculateur!AQ132*Calculateur!AS132*VLOOKUP('Données projet'!$B$10,Paramètres!$A$1:$I$89,3,0)*0.475*44/12</f>
        <v>0.88090583133782319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8.755581359034057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74.063673943243487</v>
      </c>
      <c r="T133" s="62">
        <f t="shared" ref="T133:T196" si="142">$T$3</f>
        <v>348.96684637400335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7.720257943675918</v>
      </c>
      <c r="AA133" s="23">
        <f>EXP(-LN(2)/25)*AA132+(1-EXP(-LN(2)/25))/(LN(2)/25)*Calculateur!V133*Calculateur!X133*VLOOKUP('Données projet'!$B$9,Paramètres!$A$1:$I$89,3,0)*0.475*44/12</f>
        <v>0.85681741505506603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8.5770753587309834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74.063673943243487</v>
      </c>
      <c r="AO133" s="62">
        <f t="shared" ref="AO133:AO196" si="144">$AO$3</f>
        <v>348.96684637400335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7.720257943675918</v>
      </c>
      <c r="AV133" s="23">
        <f>EXP(-LN(2)/25)*AV132+(1-EXP(-LN(2)/25))/(LN(2)/25)*Calculateur!AQ133*Calculateur!AS133*VLOOKUP('Données projet'!$B$10,Paramètres!$A$1:$I$89,3,0)*0.475*44/12</f>
        <v>0.85681741505506603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8.5770753587309834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74.063673943243487</v>
      </c>
      <c r="T134" s="62">
        <f t="shared" si="142"/>
        <v>348.96684637400335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7.5688683942928145</v>
      </c>
      <c r="AA134" s="23">
        <f>EXP(-LN(2)/25)*AA133+(1-EXP(-LN(2)/25))/(LN(2)/25)*Calculateur!V134*Calculateur!X134*VLOOKUP('Données projet'!$B$9,Paramètres!$A$1:$I$89,3,0)*0.475*44/12</f>
        <v>0.8333876977823157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8.402256092075131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74.063673943243487</v>
      </c>
      <c r="AO134" s="62">
        <f t="shared" si="144"/>
        <v>348.96684637400335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7.5688683942928145</v>
      </c>
      <c r="AV134" s="23">
        <f>EXP(-LN(2)/25)*AV133+(1-EXP(-LN(2)/25))/(LN(2)/25)*Calculateur!AQ134*Calculateur!AS134*VLOOKUP('Données projet'!$B$10,Paramètres!$A$1:$I$89,3,0)*0.475*44/12</f>
        <v>0.8333876977823157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8.402256092075131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74.063673943243487</v>
      </c>
      <c r="T135" s="62">
        <f t="shared" si="142"/>
        <v>348.96684637400335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7.4204475016346061</v>
      </c>
      <c r="AA135" s="23">
        <f>EXP(-LN(2)/25)*AA134+(1-EXP(-LN(2)/25))/(LN(2)/25)*Calculateur!V135*Calculateur!X135*VLOOKUP('Données projet'!$B$9,Paramètres!$A$1:$I$89,3,0)*0.475*44/12</f>
        <v>0.81059866736050401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8.2310461689951104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74.063673943243487</v>
      </c>
      <c r="AO135" s="62">
        <f t="shared" si="144"/>
        <v>348.96684637400335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7.4204475016346061</v>
      </c>
      <c r="AV135" s="23">
        <f>EXP(-LN(2)/25)*AV134+(1-EXP(-LN(2)/25))/(LN(2)/25)*Calculateur!AQ135*Calculateur!AS135*VLOOKUP('Données projet'!$B$10,Paramètres!$A$1:$I$89,3,0)*0.475*44/12</f>
        <v>0.81059866736050401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8.2310461689951104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74.063673943243487</v>
      </c>
      <c r="T136" s="62">
        <f t="shared" si="142"/>
        <v>348.96684637400335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7.2749370521536196</v>
      </c>
      <c r="AA136" s="23">
        <f>EXP(-LN(2)/25)*AA135+(1-EXP(-LN(2)/25))/(LN(2)/25)*Calculateur!V136*Calculateur!X136*VLOOKUP('Données projet'!$B$9,Paramètres!$A$1:$I$89,3,0)*0.475*44/12</f>
        <v>0.78843280417399975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8.0633698563276202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74.063673943243487</v>
      </c>
      <c r="AO136" s="62">
        <f t="shared" si="144"/>
        <v>348.96684637400335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7.2749370521536196</v>
      </c>
      <c r="AV136" s="23">
        <f>EXP(-LN(2)/25)*AV135+(1-EXP(-LN(2)/25))/(LN(2)/25)*Calculateur!AQ136*Calculateur!AS136*VLOOKUP('Données projet'!$B$10,Paramètres!$A$1:$I$89,3,0)*0.475*44/12</f>
        <v>0.78843280417399975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8.0633698563276202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74.063673943243487</v>
      </c>
      <c r="T137" s="62">
        <f t="shared" si="142"/>
        <v>348.96684637400335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7.1322799738343443</v>
      </c>
      <c r="AA137" s="23">
        <f>EXP(-LN(2)/25)*AA136+(1-EXP(-LN(2)/25))/(LN(2)/25)*Calculateur!V137*Calculateur!X137*VLOOKUP('Données projet'!$B$9,Paramètres!$A$1:$I$89,3,0)*0.475*44/12</f>
        <v>0.76687306768198249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7.8991530415163265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74.063673943243487</v>
      </c>
      <c r="AO137" s="62">
        <f t="shared" si="144"/>
        <v>348.96684637400335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7.1322799738343443</v>
      </c>
      <c r="AV137" s="23">
        <f>EXP(-LN(2)/25)*AV136+(1-EXP(-LN(2)/25))/(LN(2)/25)*Calculateur!AQ137*Calculateur!AS137*VLOOKUP('Données projet'!$B$10,Paramètres!$A$1:$I$89,3,0)*0.475*44/12</f>
        <v>0.76687306768198249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7.8991530415163265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74.063673943243487</v>
      </c>
      <c r="T138" s="62">
        <f t="shared" si="142"/>
        <v>348.96684637400335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6.992420313808684</v>
      </c>
      <c r="AA138" s="23">
        <f>EXP(-LN(2)/25)*AA137+(1-EXP(-LN(2)/25))/(LN(2)/25)*Calculateur!V138*Calculateur!X138*VLOOKUP('Données projet'!$B$9,Paramètres!$A$1:$I$89,3,0)*0.475*44/12</f>
        <v>0.74590288331811672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7.7383231971268005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74.063673943243487</v>
      </c>
      <c r="AO138" s="62">
        <f t="shared" si="144"/>
        <v>348.96684637400335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6.992420313808684</v>
      </c>
      <c r="AV138" s="23">
        <f>EXP(-LN(2)/25)*AV137+(1-EXP(-LN(2)/25))/(LN(2)/25)*Calculateur!AQ138*Calculateur!AS138*VLOOKUP('Données projet'!$B$10,Paramètres!$A$1:$I$89,3,0)*0.475*44/12</f>
        <v>0.74590288331811672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7.7383231971268005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74.063673943243487</v>
      </c>
      <c r="T139" s="62">
        <f t="shared" si="142"/>
        <v>348.96684637400335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6.8553032164101575</v>
      </c>
      <c r="AA139" s="23">
        <f>EXP(-LN(2)/25)*AA138+(1-EXP(-LN(2)/25))/(LN(2)/25)*Calculateur!V139*Calculateur!X139*VLOOKUP('Données projet'!$B$9,Paramètres!$A$1:$I$89,3,0)*0.475*44/12</f>
        <v>0.72550612974845496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7.5808093461586123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74.063673943243487</v>
      </c>
      <c r="AO139" s="62">
        <f t="shared" si="144"/>
        <v>348.96684637400335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6.8553032164101575</v>
      </c>
      <c r="AV139" s="23">
        <f>EXP(-LN(2)/25)*AV138+(1-EXP(-LN(2)/25))/(LN(2)/25)*Calculateur!AQ139*Calculateur!AS139*VLOOKUP('Données projet'!$B$10,Paramètres!$A$1:$I$89,3,0)*0.475*44/12</f>
        <v>0.72550612974845496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7.5808093461586123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74.063673943243487</v>
      </c>
      <c r="T140" s="62">
        <f t="shared" si="142"/>
        <v>348.96684637400335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6.720874901658445</v>
      </c>
      <c r="AA140" s="23">
        <f>EXP(-LN(2)/25)*AA139+(1-EXP(-LN(2)/25))/(LN(2)/25)*Calculateur!V140*Calculateur!X140*VLOOKUP('Données projet'!$B$9,Paramètres!$A$1:$I$89,3,0)*0.475*44/12</f>
        <v>0.7056671264777743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7.4265420281362191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74.063673943243487</v>
      </c>
      <c r="AO140" s="62">
        <f t="shared" si="144"/>
        <v>348.96684637400335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6.720874901658445</v>
      </c>
      <c r="AV140" s="23">
        <f>EXP(-LN(2)/25)*AV139+(1-EXP(-LN(2)/25))/(LN(2)/25)*Calculateur!AQ140*Calculateur!AS140*VLOOKUP('Données projet'!$B$10,Paramètres!$A$1:$I$89,3,0)*0.475*44/12</f>
        <v>0.7056671264777743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7.4265420281362191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74.063673943243487</v>
      </c>
      <c r="T141" s="62">
        <f t="shared" si="142"/>
        <v>348.96684637400335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6.5890826441658374</v>
      </c>
      <c r="AA141" s="23">
        <f>EXP(-LN(2)/25)*AA140+(1-EXP(-LN(2)/25))/(LN(2)/25)*Calculateur!V141*Calculateur!X141*VLOOKUP('Données projet'!$B$9,Paramètres!$A$1:$I$89,3,0)*0.475*44/12</f>
        <v>0.68637062179481823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7.2754532659606559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74.063673943243487</v>
      </c>
      <c r="AO141" s="62">
        <f t="shared" si="144"/>
        <v>348.96684637400335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6.5890826441658374</v>
      </c>
      <c r="AV141" s="23">
        <f>EXP(-LN(2)/25)*AV140+(1-EXP(-LN(2)/25))/(LN(2)/25)*Calculateur!AQ141*Calculateur!AS141*VLOOKUP('Données projet'!$B$10,Paramètres!$A$1:$I$89,3,0)*0.475*44/12</f>
        <v>0.68637062179481823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7.2754532659606559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74.063673943243487</v>
      </c>
      <c r="T142" s="62">
        <f t="shared" si="142"/>
        <v>348.96684637400335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6.4598747524573206</v>
      </c>
      <c r="AA142" s="23">
        <f>EXP(-LN(2)/25)*AA141+(1-EXP(-LN(2)/25))/(LN(2)/25)*Calculateur!V142*Calculateur!X142*VLOOKUP('Données projet'!$B$9,Paramètres!$A$1:$I$89,3,0)*0.475*44/12</f>
        <v>0.6676017810471766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7.1274765335044972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74.063673943243487</v>
      </c>
      <c r="AO142" s="62">
        <f t="shared" si="144"/>
        <v>348.96684637400335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6.4598747524573206</v>
      </c>
      <c r="AV142" s="23">
        <f>EXP(-LN(2)/25)*AV141+(1-EXP(-LN(2)/25))/(LN(2)/25)*Calculateur!AQ142*Calculateur!AS142*VLOOKUP('Données projet'!$B$10,Paramètres!$A$1:$I$89,3,0)*0.475*44/12</f>
        <v>0.6676017810471766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7.1274765335044972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74.063673943243487</v>
      </c>
      <c r="T143" s="62">
        <f t="shared" si="142"/>
        <v>348.96684637400335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6.3332005486961753</v>
      </c>
      <c r="AA143" s="23">
        <f>EXP(-LN(2)/25)*AA142+(1-EXP(-LN(2)/25))/(LN(2)/25)*Calculateur!V143*Calculateur!X143*VLOOKUP('Données projet'!$B$9,Paramètres!$A$1:$I$89,3,0)*0.475*44/12</f>
        <v>0.64934617523678972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6.9825467239329653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74.063673943243487</v>
      </c>
      <c r="AO143" s="62">
        <f t="shared" si="144"/>
        <v>348.96684637400335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6.3332005486961753</v>
      </c>
      <c r="AV143" s="23">
        <f>EXP(-LN(2)/25)*AV142+(1-EXP(-LN(2)/25))/(LN(2)/25)*Calculateur!AQ143*Calculateur!AS143*VLOOKUP('Données projet'!$B$10,Paramètres!$A$1:$I$89,3,0)*0.475*44/12</f>
        <v>0.64934617523678972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6.9825467239329653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74.063673943243487</v>
      </c>
      <c r="T144" s="62">
        <f t="shared" si="142"/>
        <v>348.96684637400335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6.2090103488071513</v>
      </c>
      <c r="AA144" s="23">
        <f>EXP(-LN(2)/25)*AA143+(1-EXP(-LN(2)/25))/(LN(2)/25)*Calculateur!V144*Calculateur!X144*VLOOKUP('Données projet'!$B$9,Paramètres!$A$1:$I$89,3,0)*0.475*44/12</f>
        <v>0.63158976992730842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6.8406001187344598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74.063673943243487</v>
      </c>
      <c r="AO144" s="62">
        <f t="shared" si="144"/>
        <v>348.96684637400335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6.2090103488071513</v>
      </c>
      <c r="AV144" s="23">
        <f>EXP(-LN(2)/25)*AV143+(1-EXP(-LN(2)/25))/(LN(2)/25)*Calculateur!AQ144*Calculateur!AS144*VLOOKUP('Données projet'!$B$10,Paramètres!$A$1:$I$89,3,0)*0.475*44/12</f>
        <v>0.63158976992730842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6.8406001187344598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74.063673943243487</v>
      </c>
      <c r="T145" s="62">
        <f t="shared" si="142"/>
        <v>348.96684637400335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6.0872554429894086</v>
      </c>
      <c r="AA145" s="23">
        <f>EXP(-LN(2)/25)*AA144+(1-EXP(-LN(2)/25))/(LN(2)/25)*Calculateur!V145*Calculateur!X145*VLOOKUP('Données projet'!$B$9,Paramètres!$A$1:$I$89,3,0)*0.475*44/12</f>
        <v>0.6143189144547837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6.7015743574441924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74.063673943243487</v>
      </c>
      <c r="AO145" s="62">
        <f t="shared" si="144"/>
        <v>348.96684637400335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6.0872554429894086</v>
      </c>
      <c r="AV145" s="23">
        <f>EXP(-LN(2)/25)*AV144+(1-EXP(-LN(2)/25))/(LN(2)/25)*Calculateur!AQ145*Calculateur!AS145*VLOOKUP('Données projet'!$B$10,Paramètres!$A$1:$I$89,3,0)*0.475*44/12</f>
        <v>0.6143189144547837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6.7015743574441924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74.063673943243487</v>
      </c>
      <c r="T146" s="62">
        <f t="shared" si="142"/>
        <v>348.96684637400335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5.967888076611592</v>
      </c>
      <c r="AA146" s="23">
        <f>EXP(-LN(2)/25)*AA145+(1-EXP(-LN(2)/25))/(LN(2)/25)*Calculateur!V146*Calculateur!X146*VLOOKUP('Données projet'!$B$9,Paramètres!$A$1:$I$89,3,0)*0.475*44/12</f>
        <v>0.59752033143339001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6.5654084080449824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74.063673943243487</v>
      </c>
      <c r="AO146" s="62">
        <f t="shared" si="144"/>
        <v>348.96684637400335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5.967888076611592</v>
      </c>
      <c r="AV146" s="23">
        <f>EXP(-LN(2)/25)*AV145+(1-EXP(-LN(2)/25))/(LN(2)/25)*Calculateur!AQ146*Calculateur!AS146*VLOOKUP('Données projet'!$B$10,Paramètres!$A$1:$I$89,3,0)*0.475*44/12</f>
        <v>0.59752033143339001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6.5654084080449824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74.063673943243487</v>
      </c>
      <c r="T147" s="62">
        <f t="shared" si="142"/>
        <v>348.96684637400335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5.8508614314815404</v>
      </c>
      <c r="AA147" s="23">
        <f>EXP(-LN(2)/25)*AA146+(1-EXP(-LN(2)/25))/(LN(2)/25)*Calculateur!V147*Calculateur!X147*VLOOKUP('Données projet'!$B$9,Paramètres!$A$1:$I$89,3,0)*0.475*44/12</f>
        <v>0.58118110654811539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6.4320425380296555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74.063673943243487</v>
      </c>
      <c r="AO147" s="62">
        <f t="shared" si="144"/>
        <v>348.96684637400335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5.8508614314815404</v>
      </c>
      <c r="AV147" s="23">
        <f>EXP(-LN(2)/25)*AV146+(1-EXP(-LN(2)/25))/(LN(2)/25)*Calculateur!AQ147*Calculateur!AS147*VLOOKUP('Données projet'!$B$10,Paramètres!$A$1:$I$89,3,0)*0.475*44/12</f>
        <v>0.58118110654811539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6.4320425380296555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74.063673943243487</v>
      </c>
      <c r="T148" s="62">
        <f t="shared" si="142"/>
        <v>348.96684637400335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5.7361296074832833</v>
      </c>
      <c r="AA148" s="23">
        <f>EXP(-LN(2)/25)*AA147+(1-EXP(-LN(2)/25))/(LN(2)/25)*Calculateur!V148*Calculateur!X148*VLOOKUP('Données projet'!$B$9,Paramètres!$A$1:$I$89,3,0)*0.475*44/12</f>
        <v>0.56528867862657106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6.301418286109854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74.063673943243487</v>
      </c>
      <c r="AO148" s="62">
        <f t="shared" si="144"/>
        <v>348.96684637400335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5.7361296074832833</v>
      </c>
      <c r="AV148" s="23">
        <f>EXP(-LN(2)/25)*AV147+(1-EXP(-LN(2)/25))/(LN(2)/25)*Calculateur!AQ148*Calculateur!AS148*VLOOKUP('Données projet'!$B$10,Paramètres!$A$1:$I$89,3,0)*0.475*44/12</f>
        <v>0.56528867862657106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6.301418286109854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74.063673943243487</v>
      </c>
      <c r="T149" s="62">
        <f t="shared" si="142"/>
        <v>348.96684637400335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5.6236476045741295</v>
      </c>
      <c r="AA149" s="23">
        <f>EXP(-LN(2)/25)*AA148+(1-EXP(-LN(2)/25))/(LN(2)/25)*Calculateur!V149*Calculateur!X149*VLOOKUP('Données projet'!$B$9,Paramètres!$A$1:$I$89,3,0)*0.475*44/12</f>
        <v>0.54983082998228783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6.1734784345564169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74.063673943243487</v>
      </c>
      <c r="AO149" s="62">
        <f t="shared" si="144"/>
        <v>348.96684637400335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5.6236476045741295</v>
      </c>
      <c r="AV149" s="23">
        <f>EXP(-LN(2)/25)*AV148+(1-EXP(-LN(2)/25))/(LN(2)/25)*Calculateur!AQ149*Calculateur!AS149*VLOOKUP('Données projet'!$B$10,Paramètres!$A$1:$I$89,3,0)*0.475*44/12</f>
        <v>0.54983082998228783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6.1734784345564169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74.063673943243487</v>
      </c>
      <c r="T150" s="62">
        <f t="shared" si="142"/>
        <v>348.96684637400335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5.5133713051347764</v>
      </c>
      <c r="AA150" s="23">
        <f>EXP(-LN(2)/25)*AA149+(1-EXP(-LN(2)/25))/(LN(2)/25)*Calculateur!V150*Calculateur!X150*VLOOKUP('Données projet'!$B$9,Paramètres!$A$1:$I$89,3,0)*0.475*44/12</f>
        <v>0.53479567702207542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6.048166982156852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74.063673943243487</v>
      </c>
      <c r="AO150" s="62">
        <f t="shared" si="144"/>
        <v>348.96684637400335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5.5133713051347764</v>
      </c>
      <c r="AV150" s="23">
        <f>EXP(-LN(2)/25)*AV149+(1-EXP(-LN(2)/25))/(LN(2)/25)*Calculateur!AQ150*Calculateur!AS150*VLOOKUP('Données projet'!$B$10,Paramètres!$A$1:$I$89,3,0)*0.475*44/12</f>
        <v>0.53479567702207542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6.048166982156852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74.063673943243487</v>
      </c>
      <c r="T151" s="62">
        <f t="shared" si="142"/>
        <v>348.96684637400335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5.4052574566655283</v>
      </c>
      <c r="AA151" s="23">
        <f>EXP(-LN(2)/25)*AA150+(1-EXP(-LN(2)/25))/(LN(2)/25)*Calculateur!V151*Calculateur!X151*VLOOKUP('Données projet'!$B$9,Paramètres!$A$1:$I$89,3,0)*0.475*44/12</f>
        <v>0.52017166111022439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5.925429117775753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74.063673943243487</v>
      </c>
      <c r="AO151" s="62">
        <f t="shared" si="144"/>
        <v>348.96684637400335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5.4052574566655283</v>
      </c>
      <c r="AV151" s="23">
        <f>EXP(-LN(2)/25)*AV150+(1-EXP(-LN(2)/25))/(LN(2)/25)*Calculateur!AQ151*Calculateur!AS151*VLOOKUP('Données projet'!$B$10,Paramètres!$A$1:$I$89,3,0)*0.475*44/12</f>
        <v>0.52017166111022439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5.925429117775753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74.063673943243487</v>
      </c>
      <c r="T152" s="62">
        <f t="shared" si="142"/>
        <v>348.96684637400335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5.2992636548218259</v>
      </c>
      <c r="AA152" s="23">
        <f>EXP(-LN(2)/25)*AA151+(1-EXP(-LN(2)/25))/(LN(2)/25)*Calculateur!V152*Calculateur!X152*VLOOKUP('Données projet'!$B$9,Paramètres!$A$1:$I$89,3,0)*0.475*44/12</f>
        <v>0.50594753968252648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5.8052111945043521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74.063673943243487</v>
      </c>
      <c r="AO152" s="62">
        <f t="shared" si="144"/>
        <v>348.96684637400335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5.2992636548218259</v>
      </c>
      <c r="AV152" s="23">
        <f>EXP(-LN(2)/25)*AV151+(1-EXP(-LN(2)/25))/(LN(2)/25)*Calculateur!AQ152*Calculateur!AS152*VLOOKUP('Données projet'!$B$10,Paramètres!$A$1:$I$89,3,0)*0.475*44/12</f>
        <v>0.50594753968252648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5.8052111945043521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74.063673943243487</v>
      </c>
      <c r="T153" s="62">
        <f t="shared" si="142"/>
        <v>348.96684637400335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5.195348326782443</v>
      </c>
      <c r="AA153" s="23">
        <f>EXP(-LN(2)/25)*AA152+(1-EXP(-LN(2)/25))/(LN(2)/25)*Calculateur!V153*Calculateur!X153*VLOOKUP('Données projet'!$B$9,Paramètres!$A$1:$I$89,3,0)*0.475*44/12</f>
        <v>0.49211237760328302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5.6874607043857264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74.063673943243487</v>
      </c>
      <c r="AO153" s="62">
        <f t="shared" si="144"/>
        <v>348.96684637400335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5.195348326782443</v>
      </c>
      <c r="AV153" s="23">
        <f>EXP(-LN(2)/25)*AV152+(1-EXP(-LN(2)/25))/(LN(2)/25)*Calculateur!AQ153*Calculateur!AS153*VLOOKUP('Données projet'!$B$10,Paramètres!$A$1:$I$89,3,0)*0.475*44/12</f>
        <v>0.49211237760328302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5.6874607043857264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74.063673943243487</v>
      </c>
      <c r="T154" s="62">
        <f t="shared" si="142"/>
        <v>348.96684637400335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5.0934707149438205</v>
      </c>
      <c r="AA154" s="23">
        <f>EXP(-LN(2)/25)*AA153+(1-EXP(-LN(2)/25))/(LN(2)/25)*Calculateur!V154*Calculateur!X154*VLOOKUP('Données projet'!$B$9,Paramètres!$A$1:$I$89,3,0)*0.475*44/12</f>
        <v>0.47865553875865607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5.5721262537024767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74.063673943243487</v>
      </c>
      <c r="AO154" s="62">
        <f t="shared" si="144"/>
        <v>348.96684637400335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5.0934707149438205</v>
      </c>
      <c r="AV154" s="23">
        <f>EXP(-LN(2)/25)*AV153+(1-EXP(-LN(2)/25))/(LN(2)/25)*Calculateur!AQ154*Calculateur!AS154*VLOOKUP('Données projet'!$B$10,Paramètres!$A$1:$I$89,3,0)*0.475*44/12</f>
        <v>0.47865553875865607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5.5721262537024767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74.063673943243487</v>
      </c>
      <c r="T155" s="62">
        <f t="shared" si="142"/>
        <v>348.96684637400335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4.9935908609341464</v>
      </c>
      <c r="AA155" s="23">
        <f>EXP(-LN(2)/25)*AA154+(1-EXP(-LN(2)/25))/(LN(2)/25)*Calculateur!V155*Calculateur!X155*VLOOKUP('Données projet'!$B$9,Paramètres!$A$1:$I$89,3,0)*0.475*44/12</f>
        <v>0.4655666778798998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5.4591575388140461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74.063673943243487</v>
      </c>
      <c r="AO155" s="62">
        <f t="shared" si="144"/>
        <v>348.96684637400335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4.9935908609341464</v>
      </c>
      <c r="AV155" s="23">
        <f>EXP(-LN(2)/25)*AV154+(1-EXP(-LN(2)/25))/(LN(2)/25)*Calculateur!AQ155*Calculateur!AS155*VLOOKUP('Données projet'!$B$10,Paramètres!$A$1:$I$89,3,0)*0.475*44/12</f>
        <v>0.4655666778798998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5.4591575388140461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74.063673943243487</v>
      </c>
      <c r="T156" s="62">
        <f t="shared" si="142"/>
        <v>348.96684637400335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4.8956695899409066</v>
      </c>
      <c r="AA156" s="23">
        <f>EXP(-LN(2)/25)*AA155+(1-EXP(-LN(2)/25))/(LN(2)/25)*Calculateur!V156*Calculateur!X156*VLOOKUP('Données projet'!$B$9,Paramètres!$A$1:$I$89,3,0)*0.475*44/12</f>
        <v>0.45283573259018645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5.3485053225310928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74.063673943243487</v>
      </c>
      <c r="AO156" s="62">
        <f t="shared" si="144"/>
        <v>348.96684637400335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4.8956695899409066</v>
      </c>
      <c r="AV156" s="23">
        <f>EXP(-LN(2)/25)*AV155+(1-EXP(-LN(2)/25))/(LN(2)/25)*Calculateur!AQ156*Calculateur!AS156*VLOOKUP('Données projet'!$B$10,Paramètres!$A$1:$I$89,3,0)*0.475*44/12</f>
        <v>0.45283573259018645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5.3485053225310928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74.063673943243487</v>
      </c>
      <c r="T157" s="62">
        <f t="shared" si="142"/>
        <v>348.96684637400335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4.7996684953457658</v>
      </c>
      <c r="AA157" s="23">
        <f>EXP(-LN(2)/25)*AA156+(1-EXP(-LN(2)/25))/(LN(2)/25)*Calculateur!V157*Calculateur!X157*VLOOKUP('Données projet'!$B$9,Paramètres!$A$1:$I$89,3,0)*0.475*44/12</f>
        <v>0.44045291566891159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5.2401214110146777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74.063673943243487</v>
      </c>
      <c r="AO157" s="62">
        <f t="shared" si="144"/>
        <v>348.96684637400335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4.7996684953457658</v>
      </c>
      <c r="AV157" s="23">
        <f>EXP(-LN(2)/25)*AV156+(1-EXP(-LN(2)/25))/(LN(2)/25)*Calculateur!AQ157*Calculateur!AS157*VLOOKUP('Données projet'!$B$10,Paramètres!$A$1:$I$89,3,0)*0.475*44/12</f>
        <v>0.44045291566891159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5.2401214110146777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74.063673943243487</v>
      </c>
      <c r="T158" s="62">
        <f t="shared" si="142"/>
        <v>348.96684637400335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4.7055499236607501</v>
      </c>
      <c r="AA158" s="23">
        <f>EXP(-LN(2)/25)*AA157+(1-EXP(-LN(2)/25))/(LN(2)/25)*Calculateur!V158*Calculateur!X158*VLOOKUP('Données projet'!$B$9,Paramètres!$A$1:$I$89,3,0)*0.475*44/12</f>
        <v>0.42840870752753302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5.1339586311882828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74.063673943243487</v>
      </c>
      <c r="AO158" s="62">
        <f t="shared" si="144"/>
        <v>348.96684637400335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4.7055499236607501</v>
      </c>
      <c r="AV158" s="23">
        <f>EXP(-LN(2)/25)*AV157+(1-EXP(-LN(2)/25))/(LN(2)/25)*Calculateur!AQ158*Calculateur!AS158*VLOOKUP('Données projet'!$B$10,Paramètres!$A$1:$I$89,3,0)*0.475*44/12</f>
        <v>0.42840870752753302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5.1339586311882828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74.063673943243487</v>
      </c>
      <c r="T159" s="62">
        <f t="shared" si="142"/>
        <v>348.96684637400335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4.6132769597598173</v>
      </c>
      <c r="AA159" s="23">
        <f>EXP(-LN(2)/25)*AA158+(1-EXP(-LN(2)/25))/(LN(2)/25)*Calculateur!V159*Calculateur!X159*VLOOKUP('Données projet'!$B$9,Paramètres!$A$1:$I$89,3,0)*0.475*44/12</f>
        <v>0.41669384889115785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5.0299708086509751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74.063673943243487</v>
      </c>
      <c r="AO159" s="62">
        <f t="shared" si="144"/>
        <v>348.96684637400335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4.6132769597598173</v>
      </c>
      <c r="AV159" s="23">
        <f>EXP(-LN(2)/25)*AV158+(1-EXP(-LN(2)/25))/(LN(2)/25)*Calculateur!AQ159*Calculateur!AS159*VLOOKUP('Données projet'!$B$10,Paramètres!$A$1:$I$89,3,0)*0.475*44/12</f>
        <v>0.41669384889115785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5.0299708086509751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74.063673943243487</v>
      </c>
      <c r="T160" s="62">
        <f t="shared" si="142"/>
        <v>348.96684637400335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4.5228134124000308</v>
      </c>
      <c r="AA160" s="23">
        <f>EXP(-LN(2)/25)*AA159+(1-EXP(-LN(2)/25))/(LN(2)/25)*Calculateur!V160*Calculateur!X160*VLOOKUP('Données projet'!$B$9,Paramètres!$A$1:$I$89,3,0)*0.475*44/12</f>
        <v>0.40529933368025201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4.9281127460802825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74.063673943243487</v>
      </c>
      <c r="AO160" s="62">
        <f t="shared" si="144"/>
        <v>348.96684637400335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4.5228134124000308</v>
      </c>
      <c r="AV160" s="23">
        <f>EXP(-LN(2)/25)*AV159+(1-EXP(-LN(2)/25))/(LN(2)/25)*Calculateur!AQ160*Calculateur!AS160*VLOOKUP('Données projet'!$B$10,Paramètres!$A$1:$I$89,3,0)*0.475*44/12</f>
        <v>0.40529933368025201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4.9281127460802825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74.063673943243487</v>
      </c>
      <c r="T161" s="62">
        <f t="shared" si="142"/>
        <v>348.96684637400335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4.4341238000266543</v>
      </c>
      <c r="AA161" s="23">
        <f>EXP(-LN(2)/25)*AA160+(1-EXP(-LN(2)/25))/(LN(2)/25)*Calculateur!V161*Calculateur!X161*VLOOKUP('Données projet'!$B$9,Paramètres!$A$1:$I$89,3,0)*0.475*44/12</f>
        <v>0.39421640208699987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4.8283402021136546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74.063673943243487</v>
      </c>
      <c r="AO161" s="62">
        <f t="shared" si="144"/>
        <v>348.96684637400335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4.4341238000266543</v>
      </c>
      <c r="AV161" s="23">
        <f>EXP(-LN(2)/25)*AV160+(1-EXP(-LN(2)/25))/(LN(2)/25)*Calculateur!AQ161*Calculateur!AS161*VLOOKUP('Données projet'!$B$10,Paramètres!$A$1:$I$89,3,0)*0.475*44/12</f>
        <v>0.39421640208699987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4.8283402021136546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74.063673943243487</v>
      </c>
      <c r="T162" s="62">
        <f t="shared" si="142"/>
        <v>348.96684637400335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4.3471733368565975</v>
      </c>
      <c r="AA162" s="23">
        <f>EXP(-LN(2)/25)*AA161+(1-EXP(-LN(2)/25))/(LN(2)/25)*Calculateur!V162*Calculateur!X162*VLOOKUP('Données projet'!$B$9,Paramètres!$A$1:$I$89,3,0)*0.475*44/12</f>
        <v>0.38343653384099124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4.730609870697589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74.063673943243487</v>
      </c>
      <c r="AO162" s="62">
        <f t="shared" si="144"/>
        <v>348.96684637400335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4.3471733368565975</v>
      </c>
      <c r="AV162" s="23">
        <f>EXP(-LN(2)/25)*AV161+(1-EXP(-LN(2)/25))/(LN(2)/25)*Calculateur!AQ162*Calculateur!AS162*VLOOKUP('Données projet'!$B$10,Paramètres!$A$1:$I$89,3,0)*0.475*44/12</f>
        <v>0.38343653384099124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4.730609870697589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74.063673943243487</v>
      </c>
      <c r="T163" s="62">
        <f t="shared" si="142"/>
        <v>348.96684637400335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4.2619279192347594</v>
      </c>
      <c r="AA163" s="23">
        <f>EXP(-LN(2)/25)*AA162+(1-EXP(-LN(2)/25))/(LN(2)/25)*Calculateur!V163*Calculateur!X163*VLOOKUP('Données projet'!$B$9,Paramètres!$A$1:$I$89,3,0)*0.475*44/12</f>
        <v>0.37295144165905836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4.6348793608938177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74.063673943243487</v>
      </c>
      <c r="AO163" s="62">
        <f t="shared" si="144"/>
        <v>348.96684637400335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4.2619279192347594</v>
      </c>
      <c r="AV163" s="23">
        <f>EXP(-LN(2)/25)*AV162+(1-EXP(-LN(2)/25))/(LN(2)/25)*Calculateur!AQ163*Calculateur!AS163*VLOOKUP('Données projet'!$B$10,Paramètres!$A$1:$I$89,3,0)*0.475*44/12</f>
        <v>0.37295144165905836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4.6348793608938177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74.063673943243487</v>
      </c>
      <c r="T164" s="62">
        <f t="shared" si="142"/>
        <v>348.96684637400335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4.1783541122579155</v>
      </c>
      <c r="AA164" s="23">
        <f>EXP(-LN(2)/25)*AA163+(1-EXP(-LN(2)/25))/(LN(2)/25)*Calculateur!V164*Calculateur!X164*VLOOKUP('Données projet'!$B$9,Paramètres!$A$1:$I$89,3,0)*0.475*44/12</f>
        <v>0.36275306487422748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4.541107177132143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74.063673943243487</v>
      </c>
      <c r="AO164" s="62">
        <f t="shared" si="144"/>
        <v>348.96684637400335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4.1783541122579155</v>
      </c>
      <c r="AV164" s="23">
        <f>EXP(-LN(2)/25)*AV163+(1-EXP(-LN(2)/25))/(LN(2)/25)*Calculateur!AQ164*Calculateur!AS164*VLOOKUP('Données projet'!$B$10,Paramètres!$A$1:$I$89,3,0)*0.475*44/12</f>
        <v>0.36275306487422748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4.541107177132143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74.063673943243487</v>
      </c>
      <c r="T165" s="62">
        <f t="shared" si="142"/>
        <v>348.96684637400335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4.0964191366608986</v>
      </c>
      <c r="AA165" s="23">
        <f>EXP(-LN(2)/25)*AA164+(1-EXP(-LN(2)/25))/(LN(2)/25)*Calculateur!V165*Calculateur!X165*VLOOKUP('Données projet'!$B$9,Paramètres!$A$1:$I$89,3,0)*0.475*44/12</f>
        <v>0.35283356323888715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4.4492526998997857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74.063673943243487</v>
      </c>
      <c r="AO165" s="62">
        <f t="shared" si="144"/>
        <v>348.96684637400335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4.0964191366608986</v>
      </c>
      <c r="AV165" s="23">
        <f>EXP(-LN(2)/25)*AV164+(1-EXP(-LN(2)/25))/(LN(2)/25)*Calculateur!AQ165*Calculateur!AS165*VLOOKUP('Données projet'!$B$10,Paramètres!$A$1:$I$89,3,0)*0.475*44/12</f>
        <v>0.35283356323888715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4.4492526998997857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74.063673943243487</v>
      </c>
      <c r="T166" s="62">
        <f t="shared" si="142"/>
        <v>348.96684637400335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4.0160908559599386</v>
      </c>
      <c r="AA166" s="23">
        <f>EXP(-LN(2)/25)*AA165+(1-EXP(-LN(2)/25))/(LN(2)/25)*Calculateur!V166*Calculateur!X166*VLOOKUP('Données projet'!$B$9,Paramètres!$A$1:$I$89,3,0)*0.475*44/12</f>
        <v>0.34318531089740911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4.3592761668573479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74.063673943243487</v>
      </c>
      <c r="AO166" s="62">
        <f t="shared" si="144"/>
        <v>348.96684637400335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4.0160908559599386</v>
      </c>
      <c r="AV166" s="23">
        <f>EXP(-LN(2)/25)*AV165+(1-EXP(-LN(2)/25))/(LN(2)/25)*Calculateur!AQ166*Calculateur!AS166*VLOOKUP('Données projet'!$B$10,Paramètres!$A$1:$I$89,3,0)*0.475*44/12</f>
        <v>0.34318531089740911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4.3592761668573479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74.063673943243487</v>
      </c>
      <c r="T167" s="62">
        <f t="shared" si="142"/>
        <v>348.96684637400335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3.9373377638481113</v>
      </c>
      <c r="AA167" s="23">
        <f>EXP(-LN(2)/25)*AA166+(1-EXP(-LN(2)/25))/(LN(2)/25)*Calculateur!V167*Calculateur!X167*VLOOKUP('Données projet'!$B$9,Paramètres!$A$1:$I$89,3,0)*0.475*44/12</f>
        <v>0.3338008905235883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4.2711386543716996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74.063673943243487</v>
      </c>
      <c r="AO167" s="62">
        <f t="shared" si="144"/>
        <v>348.96684637400335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3.9373377638481113</v>
      </c>
      <c r="AV167" s="23">
        <f>EXP(-LN(2)/25)*AV166+(1-EXP(-LN(2)/25))/(LN(2)/25)*Calculateur!AQ167*Calculateur!AS167*VLOOKUP('Données projet'!$B$10,Paramètres!$A$1:$I$89,3,0)*0.475*44/12</f>
        <v>0.3338008905235883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4.2711386543716996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74.063673943243487</v>
      </c>
      <c r="T168" s="62">
        <f t="shared" si="142"/>
        <v>348.96684637400335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3.8601289718379537</v>
      </c>
      <c r="AA168" s="23">
        <f>EXP(-LN(2)/25)*AA167+(1-EXP(-LN(2)/25))/(LN(2)/25)*Calculateur!V168*Calculateur!X168*VLOOKUP('Données projet'!$B$9,Paramètres!$A$1:$I$89,3,0)*0.475*44/12</f>
        <v>0.32467308761839486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4.1848020594563486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74.063673943243487</v>
      </c>
      <c r="AO168" s="62">
        <f t="shared" si="144"/>
        <v>348.96684637400335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3.8601289718379537</v>
      </c>
      <c r="AV168" s="23">
        <f>EXP(-LN(2)/25)*AV167+(1-EXP(-LN(2)/25))/(LN(2)/25)*Calculateur!AQ168*Calculateur!AS168*VLOOKUP('Données projet'!$B$10,Paramètres!$A$1:$I$89,3,0)*0.475*44/12</f>
        <v>0.32467308761839486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4.1848020594563486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74.063673943243487</v>
      </c>
      <c r="T169" s="62">
        <f t="shared" si="142"/>
        <v>348.96684637400335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3.7844341971464019</v>
      </c>
      <c r="AA169" s="23">
        <f>EXP(-LN(2)/25)*AA168+(1-EXP(-LN(2)/25))/(LN(2)/25)*Calculateur!V169*Calculateur!X169*VLOOKUP('Données projet'!$B$9,Paramètres!$A$1:$I$89,3,0)*0.475*44/12</f>
        <v>0.31579488496365421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4.1002290821100562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74.063673943243487</v>
      </c>
      <c r="AO169" s="62">
        <f t="shared" si="144"/>
        <v>348.96684637400335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3.7844341971464019</v>
      </c>
      <c r="AV169" s="23">
        <f>EXP(-LN(2)/25)*AV168+(1-EXP(-LN(2)/25))/(LN(2)/25)*Calculateur!AQ169*Calculateur!AS169*VLOOKUP('Données projet'!$B$10,Paramètres!$A$1:$I$89,3,0)*0.475*44/12</f>
        <v>0.31579488496365421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4.1002290821100562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74.063673943243487</v>
      </c>
      <c r="T170" s="62">
        <f t="shared" si="142"/>
        <v>348.96684637400335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3.7102237508172977</v>
      </c>
      <c r="AA170" s="23">
        <f>EXP(-LN(2)/25)*AA169+(1-EXP(-LN(2)/25))/(LN(2)/25)*Calculateur!V170*Calculateur!X170*VLOOKUP('Données projet'!$B$9,Paramètres!$A$1:$I$89,3,0)*0.475*44/12</f>
        <v>0.30715945722739185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4.0173832080446896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74.063673943243487</v>
      </c>
      <c r="AO170" s="62">
        <f t="shared" si="144"/>
        <v>348.96684637400335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3.7102237508172977</v>
      </c>
      <c r="AV170" s="23">
        <f>EXP(-LN(2)/25)*AV169+(1-EXP(-LN(2)/25))/(LN(2)/25)*Calculateur!AQ170*Calculateur!AS170*VLOOKUP('Données projet'!$B$10,Paramètres!$A$1:$I$89,3,0)*0.475*44/12</f>
        <v>0.30715945722739185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4.0173832080446896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74.063673943243487</v>
      </c>
      <c r="T171" s="62">
        <f t="shared" si="142"/>
        <v>348.96684637400335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3.6374685260768045</v>
      </c>
      <c r="AA171" s="23">
        <f>EXP(-LN(2)/25)*AA170+(1-EXP(-LN(2)/25))/(LN(2)/25)*Calculateur!V171*Calculateur!X171*VLOOKUP('Données projet'!$B$9,Paramètres!$A$1:$I$89,3,0)*0.475*44/12</f>
        <v>0.298760165716695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3.9362286917934997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74.063673943243487</v>
      </c>
      <c r="AO171" s="62">
        <f t="shared" si="144"/>
        <v>348.96684637400335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3.6374685260768045</v>
      </c>
      <c r="AV171" s="23">
        <f>EXP(-LN(2)/25)*AV170+(1-EXP(-LN(2)/25))/(LN(2)/25)*Calculateur!AQ171*Calculateur!AS171*VLOOKUP('Données projet'!$B$10,Paramètres!$A$1:$I$89,3,0)*0.475*44/12</f>
        <v>0.298760165716695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3.9362286917934997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74.063673943243487</v>
      </c>
      <c r="T172" s="62">
        <f t="shared" si="142"/>
        <v>348.96684637400335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3.5661399869171673</v>
      </c>
      <c r="AA172" s="23">
        <f>EXP(-LN(2)/25)*AA171+(1-EXP(-LN(2)/25))/(LN(2)/25)*Calculateur!V172*Calculateur!X172*VLOOKUP('Données projet'!$B$9,Paramètres!$A$1:$I$89,3,0)*0.475*44/12</f>
        <v>0.29059055327405769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3.8567305401912249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74.063673943243487</v>
      </c>
      <c r="AO172" s="62">
        <f t="shared" si="144"/>
        <v>348.96684637400335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3.5661399869171673</v>
      </c>
      <c r="AV172" s="23">
        <f>EXP(-LN(2)/25)*AV171+(1-EXP(-LN(2)/25))/(LN(2)/25)*Calculateur!AQ172*Calculateur!AS172*VLOOKUP('Données projet'!$B$10,Paramètres!$A$1:$I$89,3,0)*0.475*44/12</f>
        <v>0.29059055327405769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3.8567305401912249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74.063673943243487</v>
      </c>
      <c r="T173" s="62">
        <f t="shared" si="142"/>
        <v>348.96684637400335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3.4962101569043371</v>
      </c>
      <c r="AA173" s="23">
        <f>EXP(-LN(2)/25)*AA172+(1-EXP(-LN(2)/25))/(LN(2)/25)*Calculateur!V173*Calculateur!X173*VLOOKUP('Données projet'!$B$9,Paramètres!$A$1:$I$89,3,0)*0.475*44/12</f>
        <v>0.28264433931328553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3.7788544962176225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74.063673943243487</v>
      </c>
      <c r="AO173" s="62">
        <f t="shared" si="144"/>
        <v>348.96684637400335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3.4962101569043371</v>
      </c>
      <c r="AV173" s="23">
        <f>EXP(-LN(2)/25)*AV172+(1-EXP(-LN(2)/25))/(LN(2)/25)*Calculateur!AQ173*Calculateur!AS173*VLOOKUP('Données projet'!$B$10,Paramètres!$A$1:$I$89,3,0)*0.475*44/12</f>
        <v>0.28264433931328553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3.7788544962176225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74.063673943243487</v>
      </c>
      <c r="T174" s="62">
        <f t="shared" si="142"/>
        <v>348.96684637400335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3.4276516082050743</v>
      </c>
      <c r="AA174" s="23">
        <f>EXP(-LN(2)/25)*AA173+(1-EXP(-LN(2)/25))/(LN(2)/25)*Calculateur!V174*Calculateur!X174*VLOOKUP('Données projet'!$B$9,Paramètres!$A$1:$I$89,3,0)*0.475*44/12</f>
        <v>0.27491541499114391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3.7025670231962184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74.063673943243487</v>
      </c>
      <c r="AO174" s="62">
        <f t="shared" si="144"/>
        <v>348.96684637400335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3.4276516082050743</v>
      </c>
      <c r="AV174" s="23">
        <f>EXP(-LN(2)/25)*AV173+(1-EXP(-LN(2)/25))/(LN(2)/25)*Calculateur!AQ174*Calculateur!AS174*VLOOKUP('Données projet'!$B$10,Paramètres!$A$1:$I$89,3,0)*0.475*44/12</f>
        <v>0.27491541499114391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3.7025670231962184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74.063673943243487</v>
      </c>
      <c r="T175" s="62">
        <f t="shared" si="142"/>
        <v>348.96684637400335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3.3604374508292181</v>
      </c>
      <c r="AA175" s="23">
        <f>EXP(-LN(2)/25)*AA174+(1-EXP(-LN(2)/25))/(LN(2)/25)*Calculateur!V175*Calculateur!X175*VLOOKUP('Données projet'!$B$9,Paramètres!$A$1:$I$89,3,0)*0.475*44/12</f>
        <v>0.26739783851103771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3.6278352893402559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74.063673943243487</v>
      </c>
      <c r="AO175" s="62">
        <f t="shared" si="144"/>
        <v>348.96684637400335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3.3604374508292181</v>
      </c>
      <c r="AV175" s="23">
        <f>EXP(-LN(2)/25)*AV174+(1-EXP(-LN(2)/25))/(LN(2)/25)*Calculateur!AQ175*Calculateur!AS175*VLOOKUP('Données projet'!$B$10,Paramètres!$A$1:$I$89,3,0)*0.475*44/12</f>
        <v>0.26739783851103771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3.6278352893402559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74.063673943243487</v>
      </c>
      <c r="T176" s="62">
        <f t="shared" si="142"/>
        <v>348.96684637400335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3.2945413220829147</v>
      </c>
      <c r="AA176" s="23">
        <f>EXP(-LN(2)/25)*AA175+(1-EXP(-LN(2)/25))/(LN(2)/25)*Calculateur!V176*Calculateur!X176*VLOOKUP('Données projet'!$B$9,Paramètres!$A$1:$I$89,3,0)*0.475*44/12</f>
        <v>0.2600858305551122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3.5546271526380271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74.063673943243487</v>
      </c>
      <c r="AO176" s="62">
        <f t="shared" si="144"/>
        <v>348.96684637400335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3.2945413220829147</v>
      </c>
      <c r="AV176" s="23">
        <f>EXP(-LN(2)/25)*AV175+(1-EXP(-LN(2)/25))/(LN(2)/25)*Calculateur!AQ176*Calculateur!AS176*VLOOKUP('Données projet'!$B$10,Paramètres!$A$1:$I$89,3,0)*0.475*44/12</f>
        <v>0.2600858305551122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3.5546271526380271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74.063673943243487</v>
      </c>
      <c r="T177" s="62">
        <f t="shared" si="142"/>
        <v>348.96684637400335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3.2299373762286563</v>
      </c>
      <c r="AA177" s="23">
        <f>EXP(-LN(2)/25)*AA176+(1-EXP(-LN(2)/25))/(LN(2)/25)*Calculateur!V177*Calculateur!X177*VLOOKUP('Données projet'!$B$9,Paramètres!$A$1:$I$89,3,0)*0.475*44/12</f>
        <v>0.25297376984126324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3.4829111460699194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74.063673943243487</v>
      </c>
      <c r="AO177" s="62">
        <f t="shared" si="144"/>
        <v>348.96684637400335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3.2299373762286563</v>
      </c>
      <c r="AV177" s="23">
        <f>EXP(-LN(2)/25)*AV176+(1-EXP(-LN(2)/25))/(LN(2)/25)*Calculateur!AQ177*Calculateur!AS177*VLOOKUP('Données projet'!$B$10,Paramètres!$A$1:$I$89,3,0)*0.475*44/12</f>
        <v>0.25297376984126324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3.4829111460699194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74.063673943243487</v>
      </c>
      <c r="T178" s="62">
        <f t="shared" si="142"/>
        <v>348.96684637400335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3.1666002743480837</v>
      </c>
      <c r="AA178" s="23">
        <f>EXP(-LN(2)/25)*AA177+(1-EXP(-LN(2)/25))/(LN(2)/25)*Calculateur!V178*Calculateur!X178*VLOOKUP('Données projet'!$B$9,Paramètres!$A$1:$I$89,3,0)*0.475*44/12</f>
        <v>0.24605618880164151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3.4126564631497254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74.063673943243487</v>
      </c>
      <c r="AO178" s="62">
        <f t="shared" si="144"/>
        <v>348.96684637400335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3.1666002743480837</v>
      </c>
      <c r="AV178" s="23">
        <f>EXP(-LN(2)/25)*AV177+(1-EXP(-LN(2)/25))/(LN(2)/25)*Calculateur!AQ178*Calculateur!AS178*VLOOKUP('Données projet'!$B$10,Paramètres!$A$1:$I$89,3,0)*0.475*44/12</f>
        <v>0.24605618880164151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3.4126564631497254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74.063673943243487</v>
      </c>
      <c r="T179" s="62">
        <f t="shared" si="142"/>
        <v>348.96684637400335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3.1045051744035717</v>
      </c>
      <c r="AA179" s="23">
        <f>EXP(-LN(2)/25)*AA178+(1-EXP(-LN(2)/25))/(LN(2)/25)*Calculateur!V179*Calculateur!X179*VLOOKUP('Données projet'!$B$9,Paramètres!$A$1:$I$89,3,0)*0.475*44/12</f>
        <v>0.23932776937932804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3.3438329437828997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74.063673943243487</v>
      </c>
      <c r="AO179" s="62">
        <f t="shared" si="144"/>
        <v>348.96684637400335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3.1045051744035717</v>
      </c>
      <c r="AV179" s="23">
        <f>EXP(-LN(2)/25)*AV178+(1-EXP(-LN(2)/25))/(LN(2)/25)*Calculateur!AQ179*Calculateur!AS179*VLOOKUP('Données projet'!$B$10,Paramètres!$A$1:$I$89,3,0)*0.475*44/12</f>
        <v>0.23932776937932804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3.3438329437828997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74.063673943243487</v>
      </c>
      <c r="T180" s="62">
        <f t="shared" si="142"/>
        <v>348.96684637400335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3.0436277214947003</v>
      </c>
      <c r="AA180" s="23">
        <f>EXP(-LN(2)/25)*AA179+(1-EXP(-LN(2)/25))/(LN(2)/25)*Calculateur!V180*Calculateur!X180*VLOOKUP('Données projet'!$B$9,Paramètres!$A$1:$I$89,3,0)*0.475*44/12</f>
        <v>0.2327833389399499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3.2764110604346501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74.063673943243487</v>
      </c>
      <c r="AO180" s="62">
        <f t="shared" si="144"/>
        <v>348.96684637400335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3.0436277214947003</v>
      </c>
      <c r="AV180" s="23">
        <f>EXP(-LN(2)/25)*AV179+(1-EXP(-LN(2)/25))/(LN(2)/25)*Calculateur!AQ180*Calculateur!AS180*VLOOKUP('Données projet'!$B$10,Paramètres!$A$1:$I$89,3,0)*0.475*44/12</f>
        <v>0.2327833389399499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3.2764110604346501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74.063673943243487</v>
      </c>
      <c r="T181" s="62">
        <f t="shared" si="142"/>
        <v>348.96684637400335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2.983944038305792</v>
      </c>
      <c r="AA181" s="23">
        <f>EXP(-LN(2)/25)*AA180+(1-EXP(-LN(2)/25))/(LN(2)/25)*Calculateur!V181*Calculateur!X181*VLOOKUP('Données projet'!$B$9,Paramètres!$A$1:$I$89,3,0)*0.475*44/12</f>
        <v>0.22641786629509322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3.2103619046008851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74.063673943243487</v>
      </c>
      <c r="AO181" s="62">
        <f t="shared" si="144"/>
        <v>348.96684637400335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2.983944038305792</v>
      </c>
      <c r="AV181" s="23">
        <f>EXP(-LN(2)/25)*AV180+(1-EXP(-LN(2)/25))/(LN(2)/25)*Calculateur!AQ181*Calculateur!AS181*VLOOKUP('Données projet'!$B$10,Paramètres!$A$1:$I$89,3,0)*0.475*44/12</f>
        <v>0.22641786629509322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3.2103619046008851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74.063673943243487</v>
      </c>
      <c r="T182" s="62">
        <f t="shared" si="142"/>
        <v>348.96684637400335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2.9254307157407662</v>
      </c>
      <c r="AA182" s="23">
        <f>EXP(-LN(2)/25)*AA181+(1-EXP(-LN(2)/25))/(LN(2)/25)*Calculateur!V182*Calculateur!X182*VLOOKUP('Données projet'!$B$9,Paramètres!$A$1:$I$89,3,0)*0.475*44/12</f>
        <v>0.2202264578344558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3.1456571735752221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74.063673943243487</v>
      </c>
      <c r="AO182" s="62">
        <f t="shared" si="144"/>
        <v>348.96684637400335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2.9254307157407662</v>
      </c>
      <c r="AV182" s="23">
        <f>EXP(-LN(2)/25)*AV181+(1-EXP(-LN(2)/25))/(LN(2)/25)*Calculateur!AQ182*Calculateur!AS182*VLOOKUP('Données projet'!$B$10,Paramètres!$A$1:$I$89,3,0)*0.475*44/12</f>
        <v>0.2202264578344558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3.1456571735752221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74.063673943243487</v>
      </c>
      <c r="T183" s="62">
        <f t="shared" si="142"/>
        <v>348.96684637400335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2.8680648037416376</v>
      </c>
      <c r="AA183" s="23">
        <f>EXP(-LN(2)/25)*AA182+(1-EXP(-LN(2)/25))/(LN(2)/25)*Calculateur!V183*Calculateur!X183*VLOOKUP('Données projet'!$B$9,Paramètres!$A$1:$I$89,3,0)*0.475*44/12</f>
        <v>0.21420435376376651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3.082269157505404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74.063673943243487</v>
      </c>
      <c r="AO183" s="62">
        <f t="shared" si="144"/>
        <v>348.96684637400335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2.8680648037416376</v>
      </c>
      <c r="AV183" s="23">
        <f>EXP(-LN(2)/25)*AV182+(1-EXP(-LN(2)/25))/(LN(2)/25)*Calculateur!AQ183*Calculateur!AS183*VLOOKUP('Données projet'!$B$10,Paramètres!$A$1:$I$89,3,0)*0.475*44/12</f>
        <v>0.21420435376376651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3.082269157505404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74.063673943243487</v>
      </c>
      <c r="T184" s="62">
        <f t="shared" si="142"/>
        <v>348.96684637400335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2.8118238022870607</v>
      </c>
      <c r="AA184" s="23">
        <f>EXP(-LN(2)/25)*AA183+(1-EXP(-LN(2)/25))/(LN(2)/25)*Calculateur!V184*Calculateur!X184*VLOOKUP('Données projet'!$B$9,Paramètres!$A$1:$I$89,3,0)*0.475*44/12</f>
        <v>0.20834692444557892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3.0201707267326396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74.063673943243487</v>
      </c>
      <c r="AO184" s="62">
        <f t="shared" si="144"/>
        <v>348.96684637400335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2.8118238022870607</v>
      </c>
      <c r="AV184" s="23">
        <f>EXP(-LN(2)/25)*AV183+(1-EXP(-LN(2)/25))/(LN(2)/25)*Calculateur!AQ184*Calculateur!AS184*VLOOKUP('Données projet'!$B$10,Paramètres!$A$1:$I$89,3,0)*0.475*44/12</f>
        <v>0.20834692444557892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3.0201707267326396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74.063673943243487</v>
      </c>
      <c r="T185" s="62">
        <f t="shared" si="142"/>
        <v>348.96684637400335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2.7566856525673846</v>
      </c>
      <c r="AA185" s="23">
        <f>EXP(-LN(2)/25)*AA184+(1-EXP(-LN(2)/25))/(LN(2)/25)*Calculateur!V185*Calculateur!X185*VLOOKUP('Données projet'!$B$9,Paramètres!$A$1:$I$89,3,0)*0.475*44/12</f>
        <v>0.202649666840126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2.9593353194075105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74.063673943243487</v>
      </c>
      <c r="AO185" s="62">
        <f t="shared" si="144"/>
        <v>348.96684637400335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2.7566856525673846</v>
      </c>
      <c r="AV185" s="23">
        <f>EXP(-LN(2)/25)*AV184+(1-EXP(-LN(2)/25))/(LN(2)/25)*Calculateur!AQ185*Calculateur!AS185*VLOOKUP('Données projet'!$B$10,Paramètres!$A$1:$I$89,3,0)*0.475*44/12</f>
        <v>0.202649666840126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2.9593353194075105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74.063673943243487</v>
      </c>
      <c r="T186" s="62">
        <f t="shared" si="142"/>
        <v>348.96684637400335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2.7026287283327606</v>
      </c>
      <c r="AA186" s="23">
        <f>EXP(-LN(2)/25)*AA185+(1-EXP(-LN(2)/25))/(LN(2)/25)*Calculateur!V186*Calculateur!X186*VLOOKUP('Données projet'!$B$9,Paramètres!$A$1:$I$89,3,0)*0.475*44/12</f>
        <v>0.19710820104349994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2.8997369293762607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74.063673943243487</v>
      </c>
      <c r="AO186" s="62">
        <f t="shared" si="144"/>
        <v>348.96684637400335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2.7026287283327606</v>
      </c>
      <c r="AV186" s="23">
        <f>EXP(-LN(2)/25)*AV185+(1-EXP(-LN(2)/25))/(LN(2)/25)*Calculateur!AQ186*Calculateur!AS186*VLOOKUP('Données projet'!$B$10,Paramètres!$A$1:$I$89,3,0)*0.475*44/12</f>
        <v>0.19710820104349994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2.8997369293762607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74.063673943243487</v>
      </c>
      <c r="T187" s="62">
        <f t="shared" si="142"/>
        <v>348.96684637400335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2.6496318274109094</v>
      </c>
      <c r="AA187" s="23">
        <f>EXP(-LN(2)/25)*AA186+(1-EXP(-LN(2)/25))/(LN(2)/25)*Calculateur!V187*Calculateur!X187*VLOOKUP('Données projet'!$B$9,Paramètres!$A$1:$I$89,3,0)*0.475*44/12</f>
        <v>0.19171826692049562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2.8413500943314052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74.063673943243487</v>
      </c>
      <c r="AO187" s="62">
        <f t="shared" si="144"/>
        <v>348.96684637400335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2.6496318274109094</v>
      </c>
      <c r="AV187" s="23">
        <f>EXP(-LN(2)/25)*AV186+(1-EXP(-LN(2)/25))/(LN(2)/25)*Calculateur!AQ187*Calculateur!AS187*VLOOKUP('Données projet'!$B$10,Paramètres!$A$1:$I$89,3,0)*0.475*44/12</f>
        <v>0.19171826692049562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2.8413500943314052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74.063673943243487</v>
      </c>
      <c r="T188" s="62">
        <f t="shared" si="142"/>
        <v>348.96684637400335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2.5976741633912179</v>
      </c>
      <c r="AA188" s="23">
        <f>EXP(-LN(2)/25)*AA187+(1-EXP(-LN(2)/25))/(LN(2)/25)*Calculateur!V188*Calculateur!X188*VLOOKUP('Données projet'!$B$9,Paramètres!$A$1:$I$89,3,0)*0.475*44/12</f>
        <v>0.18647572082952918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2.7841498842207471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74.063673943243487</v>
      </c>
      <c r="AO188" s="62">
        <f t="shared" si="144"/>
        <v>348.96684637400335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2.5976741633912179</v>
      </c>
      <c r="AV188" s="23">
        <f>EXP(-LN(2)/25)*AV187+(1-EXP(-LN(2)/25))/(LN(2)/25)*Calculateur!AQ188*Calculateur!AS188*VLOOKUP('Données projet'!$B$10,Paramètres!$A$1:$I$89,3,0)*0.475*44/12</f>
        <v>0.18647572082952918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2.7841498842207471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74.063673943243487</v>
      </c>
      <c r="T189" s="62">
        <f t="shared" si="142"/>
        <v>348.96684637400335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2.5467353574719067</v>
      </c>
      <c r="AA189" s="23">
        <f>EXP(-LN(2)/25)*AA188+(1-EXP(-LN(2)/25))/(LN(2)/25)*Calculateur!V189*Calculateur!X189*VLOOKUP('Données projet'!$B$9,Paramètres!$A$1:$I$89,3,0)*0.475*44/12</f>
        <v>0.18137653243711374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2.7281118899090204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74.063673943243487</v>
      </c>
      <c r="AO189" s="62">
        <f t="shared" si="144"/>
        <v>348.96684637400335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2.5467353574719067</v>
      </c>
      <c r="AV189" s="23">
        <f>EXP(-LN(2)/25)*AV188+(1-EXP(-LN(2)/25))/(LN(2)/25)*Calculateur!AQ189*Calculateur!AS189*VLOOKUP('Données projet'!$B$10,Paramètres!$A$1:$I$89,3,0)*0.475*44/12</f>
        <v>0.18137653243711374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2.7281118899090204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74.063673943243487</v>
      </c>
      <c r="T190" s="62">
        <f t="shared" si="142"/>
        <v>348.96684637400335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2.4967954304670696</v>
      </c>
      <c r="AA190" s="23">
        <f>EXP(-LN(2)/25)*AA189+(1-EXP(-LN(2)/25))/(LN(2)/25)*Calculateur!V190*Calculateur!X190*VLOOKUP('Données projet'!$B$9,Paramètres!$A$1:$I$89,3,0)*0.475*44/12</f>
        <v>0.17641678161944357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2.6732122120865132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74.063673943243487</v>
      </c>
      <c r="AO190" s="62">
        <f t="shared" si="144"/>
        <v>348.96684637400335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2.4967954304670696</v>
      </c>
      <c r="AV190" s="23">
        <f>EXP(-LN(2)/25)*AV189+(1-EXP(-LN(2)/25))/(LN(2)/25)*Calculateur!AQ190*Calculateur!AS190*VLOOKUP('Données projet'!$B$10,Paramètres!$A$1:$I$89,3,0)*0.475*44/12</f>
        <v>0.17641678161944357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2.6732122120865132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74.063673943243487</v>
      </c>
      <c r="T191" s="62">
        <f t="shared" si="142"/>
        <v>348.96684637400335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2.4478347949704498</v>
      </c>
      <c r="AA191" s="23">
        <f>EXP(-LN(2)/25)*AA190+(1-EXP(-LN(2)/25))/(LN(2)/25)*Calculateur!V191*Calculateur!X191*VLOOKUP('Données projet'!$B$9,Paramètres!$A$1:$I$89,3,0)*0.475*44/12</f>
        <v>0.17159265544870456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2.6194274504191544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74.063673943243487</v>
      </c>
      <c r="AO191" s="62">
        <f t="shared" si="144"/>
        <v>348.96684637400335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2.4478347949704498</v>
      </c>
      <c r="AV191" s="23">
        <f>EXP(-LN(2)/25)*AV190+(1-EXP(-LN(2)/25))/(LN(2)/25)*Calculateur!AQ191*Calculateur!AS191*VLOOKUP('Données projet'!$B$10,Paramètres!$A$1:$I$89,3,0)*0.475*44/12</f>
        <v>0.17159265544870456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2.6194274504191544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74.063673943243487</v>
      </c>
      <c r="T192" s="62">
        <f t="shared" si="142"/>
        <v>348.96684637400335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2.3998342476728793</v>
      </c>
      <c r="AA192" s="23">
        <f>EXP(-LN(2)/25)*AA191+(1-EXP(-LN(2)/25))/(LN(2)/25)*Calculateur!V192*Calculateur!X192*VLOOKUP('Données projet'!$B$9,Paramètres!$A$1:$I$89,3,0)*0.475*44/12</f>
        <v>0.16690044526179415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2.5667346929346735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74.063673943243487</v>
      </c>
      <c r="AO192" s="62">
        <f t="shared" si="144"/>
        <v>348.96684637400335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2.3998342476728793</v>
      </c>
      <c r="AV192" s="23">
        <f>EXP(-LN(2)/25)*AV191+(1-EXP(-LN(2)/25))/(LN(2)/25)*Calculateur!AQ192*Calculateur!AS192*VLOOKUP('Données projet'!$B$10,Paramètres!$A$1:$I$89,3,0)*0.475*44/12</f>
        <v>0.16690044526179415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2.5667346929346735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74.063673943243487</v>
      </c>
      <c r="T193" s="62">
        <f t="shared" si="142"/>
        <v>348.96684637400335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2.3527749618303715</v>
      </c>
      <c r="AA193" s="23">
        <f>EXP(-LN(2)/25)*AA192+(1-EXP(-LN(2)/25))/(LN(2)/25)*Calculateur!V193*Calculateur!X193*VLOOKUP('Données projet'!$B$9,Paramètres!$A$1:$I$89,3,0)*0.475*44/12</f>
        <v>0.16233654380919743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2.515111505639569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74.063673943243487</v>
      </c>
      <c r="AO193" s="62">
        <f t="shared" si="144"/>
        <v>348.96684637400335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2.3527749618303715</v>
      </c>
      <c r="AV193" s="23">
        <f>EXP(-LN(2)/25)*AV192+(1-EXP(-LN(2)/25))/(LN(2)/25)*Calculateur!AQ193*Calculateur!AS193*VLOOKUP('Données projet'!$B$10,Paramètres!$A$1:$I$89,3,0)*0.475*44/12</f>
        <v>0.16233654380919743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2.515111505639569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74.063673943243487</v>
      </c>
      <c r="T194" s="62">
        <f t="shared" si="142"/>
        <v>348.96684637400335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2.3066384798799051</v>
      </c>
      <c r="AA194" s="23">
        <f>EXP(-LN(2)/25)*AA193+(1-EXP(-LN(2)/25))/(LN(2)/25)*Calculateur!V194*Calculateur!X194*VLOOKUP('Données projet'!$B$9,Paramètres!$A$1:$I$89,3,0)*0.475*44/12</f>
        <v>0.1578974424818271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2.464535922361732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74.063673943243487</v>
      </c>
      <c r="AO194" s="62">
        <f t="shared" si="144"/>
        <v>348.96684637400335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2.3066384798799051</v>
      </c>
      <c r="AV194" s="23">
        <f>EXP(-LN(2)/25)*AV193+(1-EXP(-LN(2)/25))/(LN(2)/25)*Calculateur!AQ194*Calculateur!AS194*VLOOKUP('Données projet'!$B$10,Paramètres!$A$1:$I$89,3,0)*0.475*44/12</f>
        <v>0.1578974424818271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2.464535922361732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74.063673943243487</v>
      </c>
      <c r="T195" s="62">
        <f t="shared" si="142"/>
        <v>348.96684637400335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2.2614067062000118</v>
      </c>
      <c r="AA195" s="23">
        <f>EXP(-LN(2)/25)*AA194+(1-EXP(-LN(2)/25))/(LN(2)/25)*Calculateur!V195*Calculateur!X195*VLOOKUP('Données projet'!$B$9,Paramètres!$A$1:$I$89,3,0)*0.475*44/12</f>
        <v>0.15357972861369593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2.4149864348137076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74.063673943243487</v>
      </c>
      <c r="AO195" s="62">
        <f t="shared" si="144"/>
        <v>348.96684637400335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2.2614067062000118</v>
      </c>
      <c r="AV195" s="23">
        <f>EXP(-LN(2)/25)*AV194+(1-EXP(-LN(2)/25))/(LN(2)/25)*Calculateur!AQ195*Calculateur!AS195*VLOOKUP('Données projet'!$B$10,Paramètres!$A$1:$I$89,3,0)*0.475*44/12</f>
        <v>0.15357972861369593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2.4149864348137076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74.063673943243487</v>
      </c>
      <c r="T196" s="62">
        <f t="shared" si="142"/>
        <v>348.96684637400335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2.2170619000133236</v>
      </c>
      <c r="AA196" s="23">
        <f>EXP(-LN(2)/25)*AA195+(1-EXP(-LN(2)/25))/(LN(2)/25)*Calculateur!V196*Calculateur!X196*VLOOKUP('Données projet'!$B$9,Paramètres!$A$1:$I$89,3,0)*0.475*44/12</f>
        <v>0.1493800828583475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2.3664419828716712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74.063673943243487</v>
      </c>
      <c r="AO196" s="62">
        <f t="shared" si="144"/>
        <v>348.96684637400335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2.2170619000133236</v>
      </c>
      <c r="AV196" s="23">
        <f>EXP(-LN(2)/25)*AV195+(1-EXP(-LN(2)/25))/(LN(2)/25)*Calculateur!AQ196*Calculateur!AS196*VLOOKUP('Données projet'!$B$10,Paramètres!$A$1:$I$89,3,0)*0.475*44/12</f>
        <v>0.1493800828583475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2.3664419828716712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74.063673943243487</v>
      </c>
      <c r="T197" s="62">
        <f t="shared" ref="T197:T203" si="204">$T$3</f>
        <v>348.96684637400335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2.1735866684282952</v>
      </c>
      <c r="AA197" s="23">
        <f>EXP(-LN(2)/25)*AA196+(1-EXP(-LN(2)/25))/(LN(2)/25)*Calculateur!V197*Calculateur!X197*VLOOKUP('Données projet'!$B$9,Paramètres!$A$1:$I$89,3,0)*0.475*44/12</f>
        <v>0.14529527663702885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2.318881945065324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74.063673943243487</v>
      </c>
      <c r="AO197" s="62">
        <f t="shared" ref="AO197:AO203" si="205">$AO$3</f>
        <v>348.96684637400335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2.1735866684282952</v>
      </c>
      <c r="AV197" s="23">
        <f>EXP(-LN(2)/25)*AV196+(1-EXP(-LN(2)/25))/(LN(2)/25)*Calculateur!AQ197*Calculateur!AS197*VLOOKUP('Données projet'!$B$10,Paramètres!$A$1:$I$89,3,0)*0.475*44/12</f>
        <v>0.14529527663702885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2.318881945065324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74.063673943243487</v>
      </c>
      <c r="T198" s="62">
        <f t="shared" si="204"/>
        <v>348.96684637400335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2.1309639596173766</v>
      </c>
      <c r="AA198" s="23">
        <f>EXP(-LN(2)/25)*AA197+(1-EXP(-LN(2)/25))/(LN(2)/25)*Calculateur!V198*Calculateur!X198*VLOOKUP('Données projet'!$B$9,Paramètres!$A$1:$I$89,3,0)*0.475*44/12</f>
        <v>0.14132216965664277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2.2722861292740193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74.063673943243487</v>
      </c>
      <c r="AO198" s="62">
        <f t="shared" si="205"/>
        <v>348.96684637400335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2.1309639596173766</v>
      </c>
      <c r="AV198" s="23">
        <f>EXP(-LN(2)/25)*AV197+(1-EXP(-LN(2)/25))/(LN(2)/25)*Calculateur!AQ198*Calculateur!AS198*VLOOKUP('Données projet'!$B$10,Paramètres!$A$1:$I$89,3,0)*0.475*44/12</f>
        <v>0.14132216965664277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2.2722861292740193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74.063673943243487</v>
      </c>
      <c r="T199" s="62">
        <f t="shared" si="204"/>
        <v>348.96684637400335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2.0891770561289547</v>
      </c>
      <c r="AA199" s="23">
        <f>EXP(-LN(2)/25)*AA198+(1-EXP(-LN(2)/25))/(LN(2)/25)*Calculateur!V199*Calculateur!X199*VLOOKUP('Données projet'!$B$9,Paramètres!$A$1:$I$89,3,0)*0.475*44/12</f>
        <v>0.13745770749557196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2.2266347636245265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74.063673943243487</v>
      </c>
      <c r="AO199" s="62">
        <f t="shared" si="205"/>
        <v>348.96684637400335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2.0891770561289547</v>
      </c>
      <c r="AV199" s="23">
        <f>EXP(-LN(2)/25)*AV198+(1-EXP(-LN(2)/25))/(LN(2)/25)*Calculateur!AQ199*Calculateur!AS199*VLOOKUP('Données projet'!$B$10,Paramètres!$A$1:$I$89,3,0)*0.475*44/12</f>
        <v>0.13745770749557196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2.2266347636245265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74.063673943243487</v>
      </c>
      <c r="T200" s="62">
        <f t="shared" si="204"/>
        <v>348.96684637400335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2.0482095683304462</v>
      </c>
      <c r="AA200" s="23">
        <f>EXP(-LN(2)/25)*AA199+(1-EXP(-LN(2)/25))/(LN(2)/25)*Calculateur!V200*Calculateur!X200*VLOOKUP('Données projet'!$B$9,Paramètres!$A$1:$I$89,3,0)*0.475*44/12</f>
        <v>0.13369891925551886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2.1819084875859649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74.063673943243487</v>
      </c>
      <c r="AO200" s="62">
        <f t="shared" si="205"/>
        <v>348.96684637400335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2.0482095683304462</v>
      </c>
      <c r="AV200" s="23">
        <f>EXP(-LN(2)/25)*AV199+(1-EXP(-LN(2)/25))/(LN(2)/25)*Calculateur!AQ200*Calculateur!AS200*VLOOKUP('Données projet'!$B$10,Paramètres!$A$1:$I$89,3,0)*0.475*44/12</f>
        <v>0.13369891925551886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2.1819084875859649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74.063673943243487</v>
      </c>
      <c r="T201" s="62">
        <f t="shared" si="204"/>
        <v>348.96684637400335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2.0080454279799662</v>
      </c>
      <c r="AA201" s="23">
        <f>EXP(-LN(2)/25)*AA200+(1-EXP(-LN(2)/25))/(LN(2)/25)*Calculateur!V201*Calculateur!X201*VLOOKUP('Données projet'!$B$9,Paramètres!$A$1:$I$89,3,0)*0.475*44/12</f>
        <v>0.1300429152775561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2.1380883432575222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74.063673943243487</v>
      </c>
      <c r="AO201" s="62">
        <f t="shared" si="205"/>
        <v>348.96684637400335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2.0080454279799662</v>
      </c>
      <c r="AV201" s="23">
        <f>EXP(-LN(2)/25)*AV200+(1-EXP(-LN(2)/25))/(LN(2)/25)*Calculateur!AQ201*Calculateur!AS201*VLOOKUP('Données projet'!$B$10,Paramètres!$A$1:$I$89,3,0)*0.475*44/12</f>
        <v>0.1300429152775561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2.1380883432575222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74.063673943243487</v>
      </c>
      <c r="T202" s="62">
        <f t="shared" si="204"/>
        <v>348.96684637400335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1.9686688819240525</v>
      </c>
      <c r="AA202" s="23">
        <f>EXP(-LN(2)/25)*AA201+(1-EXP(-LN(2)/25))/(LN(2)/25)*Calculateur!V202*Calculateur!X202*VLOOKUP('Données projet'!$B$9,Paramètres!$A$1:$I$89,3,0)*0.475*44/12</f>
        <v>0.12648688492063162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2.0951557668446843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74.063673943243487</v>
      </c>
      <c r="AO202" s="62">
        <f t="shared" si="205"/>
        <v>348.96684637400335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1.9686688819240525</v>
      </c>
      <c r="AV202" s="23">
        <f>EXP(-LN(2)/25)*AV201+(1-EXP(-LN(2)/25))/(LN(2)/25)*Calculateur!AQ202*Calculateur!AS202*VLOOKUP('Données projet'!$B$10,Paramètres!$A$1:$I$89,3,0)*0.475*44/12</f>
        <v>0.12648688492063162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2.0951557668446843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74.063673943243487</v>
      </c>
      <c r="T203" s="62">
        <f t="shared" si="204"/>
        <v>348.96684637400335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1.9300644859189737</v>
      </c>
      <c r="AA203" s="23">
        <f>EXP(-LN(2)/25)*AA202+(1-EXP(-LN(2)/25))/(LN(2)/25)*Calculateur!V203*Calculateur!X203*VLOOKUP('Données projet'!$B$9,Paramètres!$A$1:$I$89,3,0)*0.475*44/12</f>
        <v>0.12302809440082076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2.0530925803197944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74.063673943243487</v>
      </c>
      <c r="AO203" s="62">
        <f t="shared" si="205"/>
        <v>348.96684637400335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1.9300644859189737</v>
      </c>
      <c r="AV203" s="23">
        <f>EXP(-LN(2)/25)*AV202+(1-EXP(-LN(2)/25))/(LN(2)/25)*Calculateur!AQ203*Calculateur!AS203*VLOOKUP('Données projet'!$B$10,Paramètres!$A$1:$I$89,3,0)*0.475*44/12</f>
        <v>0.12302809440082076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2.0530925803197944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1.3847138327490534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1.3847138327490534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1" workbookViewId="0">
      <selection activeCell="C52" sqref="C5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workbookViewId="0">
      <selection activeCell="N19" sqref="N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Lambro</v>
      </c>
      <c r="B6" s="155">
        <f>'Données projet'!D9</f>
        <v>2.3321999999999998</v>
      </c>
      <c r="C6" s="156">
        <f ca="1">IF(OR('Données projet'!B9="",'Données projet'!C9="",'Données projet'!C9=0%),0,Calculateur!S3)</f>
        <v>74.063673943243487</v>
      </c>
      <c r="D6" s="156">
        <f>IF(OR('Données projet'!B9="",'Données projet'!C9="",'Données projet'!C9=0%),0,Calculateur!T3)</f>
        <v>348.96684637400335</v>
      </c>
      <c r="E6" s="156">
        <f ca="1">MIN(C6,D6)</f>
        <v>74.063673943243487</v>
      </c>
      <c r="F6" s="156">
        <f ca="1">E6*B6</f>
        <v>172.73130037043245</v>
      </c>
      <c r="G6" s="156">
        <f ca="1">F6*(100%-'Données projet'!$C$24)*(100%-'Données projet'!$C$25)*(100%-'Données projet'!$C$26)*(100%-'Données projet'!$C$27)</f>
        <v>155.45817033338921</v>
      </c>
      <c r="H6" s="157">
        <f>IF(OR('Données projet'!B9="",'Données projet'!C9="",'Données projet'!C9=0%),0,AVERAGE(Calculateur!$AC$3:$AC$33)*B6)</f>
        <v>84.624878256760056</v>
      </c>
      <c r="I6" s="158">
        <f>H6*(100%-'Données projet'!$C$24)*(100%-'Données projet'!$C$25)*(100%-'Données projet'!$C$26)*(100%-'Données projet'!$C$27)</f>
        <v>76.162390431084049</v>
      </c>
      <c r="J6" s="159">
        <f>IF(OR('Données projet'!B9="",'Données projet'!C9="",'Données projet'!C9=0%),0,SUM(Calculateur!$V$3:$V$33)*VLOOKUP('Données projet'!$B$9,Paramètres!$A$1:$I$89,9,0)*B6)</f>
        <v>607.74799800000005</v>
      </c>
      <c r="K6" s="160">
        <f>J6*(100%-'Données projet'!$C$24)*(100%-'Données projet'!$C$25)*(100%-'Données projet'!$C$26)*(100%-'Données projet'!$C$27)</f>
        <v>546.97319820000007</v>
      </c>
      <c r="L6" s="161">
        <f ca="1">G6+I6+K6</f>
        <v>778.5937589644733</v>
      </c>
      <c r="M6" s="25">
        <f ca="1">L6/B6</f>
        <v>333.84519293562875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Lambro</v>
      </c>
      <c r="B7" s="163">
        <f>'Données projet'!D10</f>
        <v>1.0478000000000001</v>
      </c>
      <c r="C7" s="156">
        <f ca="1">IF(OR('Données projet'!B10="",'Données projet'!C10="",'Données projet'!C10=0%),0,Calculateur!AN3)</f>
        <v>74.063673943243487</v>
      </c>
      <c r="D7" s="156">
        <f>IF(OR('Données projet'!B10="",'Données projet'!C10="",'Données projet'!C10=0%),0,Calculateur!AO3)</f>
        <v>348.96684637400335</v>
      </c>
      <c r="E7" s="156">
        <f t="shared" ref="E7:E15" ca="1" si="0">MIN(C7,D7)</f>
        <v>74.063673943243487</v>
      </c>
      <c r="F7" s="156">
        <f t="shared" ref="F7:F15" ca="1" si="1">E7*B7</f>
        <v>77.603917557730526</v>
      </c>
      <c r="G7" s="156">
        <f ca="1">F7*(100%-'Données projet'!$C$24)*(100%-'Données projet'!$C$25)*(100%-'Données projet'!$C$26)*(100%-'Données projet'!$C$27)</f>
        <v>69.843525801957469</v>
      </c>
      <c r="H7" s="164">
        <f>IF(OR('Données projet'!B10="",'Données projet'!C10="",'Données projet'!C10=0%),0,AVERAGE(Calculateur!$AX$3:$AX$33)*B7)</f>
        <v>38.019872839993653</v>
      </c>
      <c r="I7" s="158">
        <f>H7*(100%-'Données projet'!$C$24)*(100%-'Données projet'!$C$25)*(100%-'Données projet'!$C$26)*(100%-'Données projet'!$C$27)</f>
        <v>34.217885555994286</v>
      </c>
      <c r="J7" s="159">
        <f>IF(OR('Données projet'!B10="",'Données projet'!C10="",'Données projet'!C10=0%),0,SUM(Calculateur!$AQ$3:$AQ$33)*VLOOKUP('Données projet'!$B$10,Paramètres!$A$1:$I$89,9,0)*B7)</f>
        <v>273.04620200000005</v>
      </c>
      <c r="K7" s="160">
        <f>J7*(100%-'Données projet'!$C$24)*(100%-'Données projet'!$C$25)*(100%-'Données projet'!$C$26)*(100%-'Données projet'!$C$27)</f>
        <v>245.74158180000006</v>
      </c>
      <c r="L7" s="161">
        <f t="shared" ref="L7:L15" ca="1" si="2">G7+I7+K7</f>
        <v>349.80299315795185</v>
      </c>
      <c r="M7" s="25">
        <f ca="1">L7/B7</f>
        <v>333.84519293562875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250.33521792816299</v>
      </c>
      <c r="G16" s="175">
        <f t="shared" ca="1" si="3"/>
        <v>225.30169613534667</v>
      </c>
      <c r="H16" s="176">
        <f t="shared" si="3"/>
        <v>122.64475109675371</v>
      </c>
      <c r="I16" s="176">
        <f t="shared" si="3"/>
        <v>110.38027598707833</v>
      </c>
      <c r="J16" s="177">
        <f t="shared" si="3"/>
        <v>880.79420000000005</v>
      </c>
      <c r="K16" s="177">
        <f t="shared" si="3"/>
        <v>792.71478000000013</v>
      </c>
      <c r="L16" s="178">
        <f t="shared" ca="1" si="3"/>
        <v>1128.3967521224251</v>
      </c>
      <c r="M16" s="25">
        <f ca="1">L16/6.42</f>
        <v>175.76273397545563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Lambro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Lambro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4" zoomScale="90" zoomScaleNormal="90" workbookViewId="0">
      <selection activeCell="W24" sqref="W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Lambro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5985.681275881474</v>
      </c>
      <c r="U10" s="190">
        <f>'Données projet'!D9</f>
        <v>2.3321999999999998</v>
      </c>
      <c r="V10" s="189">
        <f>U10*T10</f>
        <v>13959.805871610773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Lambro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5985.681275881474</v>
      </c>
      <c r="U11" s="190">
        <f>'Données projet'!D10</f>
        <v>1.0478000000000001</v>
      </c>
      <c r="V11" s="189">
        <f t="shared" ref="V11" si="0">U11*T11</f>
        <v>6271.7968408686093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Lambro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9362/3.38</f>
        <v>2769.8224852071007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2000/3.68</f>
        <v>543.47826086956525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1859/3.38</f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253</v>
      </c>
      <c r="C23" s="206">
        <v>50</v>
      </c>
      <c r="D23" s="194">
        <f>B23*C23</f>
        <v>12650</v>
      </c>
      <c r="E23" s="206"/>
      <c r="F23" s="261"/>
      <c r="H23" s="203">
        <v>3</v>
      </c>
      <c r="I23" s="204">
        <f>2197/3.38</f>
        <v>650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5484.1839631696148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8590.0614097569342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37">
        <f ca="1">T23-T24</f>
        <v>-3105.8774465873194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2541.4382869103356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Lambro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17</v>
      </c>
      <c r="B54" s="193">
        <f>'Données projet'!D62</f>
        <v>253</v>
      </c>
      <c r="C54" s="292">
        <v>50</v>
      </c>
      <c r="D54" s="191">
        <f>B54*C54</f>
        <v>12650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2025-06-02T07:55:49Z</dcterms:modified>
</cp:coreProperties>
</file>