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V_RIOCAUD (33) Cocard André\Dossier à déposer\"/>
    </mc:Choice>
  </mc:AlternateContent>
  <xr:revisionPtr revIDLastSave="0" documentId="13_ncr:1_{04ED93A9-2288-417E-BC62-D38D9D4237E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99" i="2" l="1" a="1"/>
  <c r="AH199" i="2" s="1"/>
  <c r="BX107" i="2" a="1"/>
  <c r="BX107" i="2" s="1"/>
  <c r="BC58" i="2" a="1"/>
  <c r="BC58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D195" i="2" l="1"/>
  <c r="CD176" i="2"/>
  <c r="CD60" i="2"/>
  <c r="CD26" i="2"/>
  <c r="CD196" i="2"/>
  <c r="CD54" i="2"/>
  <c r="CD172" i="2"/>
  <c r="CD182" i="2"/>
  <c r="CD202" i="2"/>
  <c r="CD70" i="2"/>
  <c r="CD6" i="2"/>
  <c r="CD23" i="2"/>
  <c r="CD102" i="2"/>
  <c r="CD140" i="2"/>
  <c r="CD75" i="2"/>
  <c r="CD36" i="2"/>
  <c r="CD97" i="2"/>
  <c r="CD129" i="2"/>
  <c r="CD198" i="2"/>
  <c r="CD13" i="2"/>
  <c r="CD25" i="2"/>
  <c r="CD136" i="2"/>
  <c r="CD174" i="2"/>
  <c r="CD24" i="2"/>
  <c r="CD47" i="2"/>
  <c r="CD85" i="2"/>
  <c r="CD99" i="2"/>
  <c r="CD193" i="2"/>
  <c r="CD183" i="2"/>
  <c r="CD37" i="2"/>
  <c r="CD130" i="2"/>
  <c r="CD181" i="2"/>
  <c r="CD128" i="2"/>
  <c r="CD28" i="2"/>
  <c r="CD120" i="2"/>
  <c r="CD40" i="2"/>
  <c r="CD119" i="2"/>
  <c r="CD19" i="2"/>
  <c r="CD144" i="2"/>
  <c r="CD189" i="2"/>
  <c r="CD145" i="2"/>
  <c r="CD84" i="2"/>
  <c r="CD186" i="2"/>
  <c r="CD29" i="2"/>
  <c r="CD187" i="2"/>
  <c r="CD109" i="2"/>
  <c r="CD48" i="2"/>
  <c r="CD87" i="2"/>
  <c r="CD141" i="2"/>
  <c r="CD152" i="2"/>
  <c r="CD146" i="2"/>
  <c r="CD168" i="2"/>
  <c r="CD133" i="2"/>
  <c r="CD21" i="2"/>
  <c r="CD73" i="2"/>
  <c r="CD12" i="2"/>
  <c r="CD112" i="2"/>
  <c r="CD154" i="2"/>
  <c r="CD59" i="2"/>
  <c r="CD90" i="2"/>
  <c r="CD118" i="2"/>
  <c r="CD88" i="2"/>
  <c r="CD171" i="2"/>
  <c r="CD137" i="2"/>
  <c r="CD27" i="2"/>
  <c r="CD138" i="2"/>
  <c r="CD178" i="2"/>
  <c r="CD153" i="2"/>
  <c r="CD96" i="2"/>
  <c r="CD56" i="2"/>
  <c r="CD66" i="2"/>
  <c r="CD105" i="2"/>
  <c r="CD83" i="2"/>
  <c r="CD148" i="2"/>
  <c r="CD61" i="2"/>
  <c r="CD115" i="2"/>
  <c r="CD72" i="2"/>
  <c r="CD185" i="2"/>
  <c r="CD131" i="2"/>
  <c r="CD49" i="2"/>
  <c r="CD82" i="2"/>
  <c r="CD98" i="2"/>
  <c r="CD9" i="2"/>
  <c r="CD184" i="2"/>
  <c r="CD200" i="2"/>
  <c r="CD8" i="2"/>
  <c r="CD203" i="2"/>
  <c r="CD155" i="2"/>
  <c r="CD158" i="2"/>
  <c r="CD156" i="2"/>
  <c r="CD92" i="2"/>
  <c r="CD116" i="2"/>
  <c r="CD122" i="2"/>
  <c r="CD170" i="2"/>
  <c r="CD46" i="2"/>
  <c r="CD89" i="2"/>
  <c r="CD188" i="2"/>
  <c r="CD80" i="2"/>
  <c r="CD69" i="2"/>
  <c r="CD30" i="2"/>
  <c r="CD113" i="2"/>
  <c r="CD197" i="2"/>
  <c r="CD63" i="2"/>
  <c r="CD95" i="2"/>
  <c r="CD65" i="2"/>
  <c r="CD33" i="2"/>
  <c r="CD3" i="2"/>
  <c r="C9" i="4" s="1"/>
  <c r="E9" i="4" s="1"/>
  <c r="F9" i="4" s="1"/>
  <c r="G9" i="4" s="1"/>
  <c r="L9" i="4" s="1"/>
  <c r="CD14" i="2"/>
  <c r="CD201" i="2"/>
  <c r="CD124" i="2"/>
  <c r="CD31" i="2"/>
  <c r="CD111" i="2"/>
  <c r="CD134" i="2"/>
  <c r="CD166" i="2"/>
  <c r="CD16" i="2"/>
  <c r="CD106" i="2"/>
  <c r="CD190" i="2"/>
  <c r="CD52" i="2"/>
  <c r="CD4" i="2"/>
  <c r="CD117" i="2"/>
  <c r="CD10" i="2"/>
  <c r="CD11" i="2"/>
  <c r="CD199" i="2"/>
  <c r="CD34" i="2"/>
  <c r="CD18" i="2"/>
  <c r="CD192" i="2"/>
  <c r="CD93" i="2"/>
  <c r="CD7" i="2"/>
  <c r="CD39" i="2"/>
  <c r="CD164" i="2"/>
  <c r="CD151" i="2"/>
  <c r="CD191" i="2"/>
  <c r="CD123" i="2"/>
  <c r="CD20" i="2"/>
  <c r="CD167" i="2"/>
  <c r="CD132" i="2"/>
  <c r="CD142" i="2"/>
  <c r="CD42" i="2"/>
  <c r="CD68" i="2"/>
  <c r="CD108" i="2"/>
  <c r="CD160" i="2"/>
  <c r="CD110" i="2"/>
  <c r="CD94" i="2"/>
  <c r="CD51" i="2"/>
  <c r="CD22" i="2"/>
  <c r="CD76" i="2"/>
  <c r="CD162" i="2"/>
  <c r="CD135" i="2"/>
  <c r="CD32" i="2"/>
  <c r="CD100" i="2"/>
  <c r="CD71" i="2"/>
  <c r="CD159" i="2"/>
  <c r="CD91" i="2"/>
  <c r="CD126" i="2"/>
  <c r="CD101" i="2"/>
  <c r="CD50" i="2"/>
  <c r="CD58" i="2"/>
  <c r="CD35" i="2"/>
  <c r="CD81" i="2"/>
  <c r="CD104" i="2"/>
  <c r="CD57" i="2"/>
  <c r="CD64" i="2"/>
  <c r="CD43" i="2"/>
  <c r="CD78" i="2"/>
  <c r="CD114" i="2"/>
  <c r="CD107" i="2"/>
  <c r="CD127" i="2"/>
  <c r="CD103" i="2"/>
  <c r="CD165" i="2"/>
  <c r="CD173" i="2"/>
  <c r="CD177" i="2"/>
  <c r="CD53" i="2"/>
  <c r="CD41" i="2"/>
  <c r="CD121" i="2"/>
  <c r="CD175" i="2"/>
  <c r="CD15" i="2"/>
  <c r="CD180" i="2"/>
  <c r="CD5" i="2"/>
  <c r="CD157" i="2"/>
  <c r="CD44" i="2"/>
  <c r="CD143" i="2"/>
  <c r="CD55" i="2"/>
  <c r="CD149" i="2"/>
  <c r="CD77" i="2"/>
  <c r="CD45" i="2"/>
  <c r="CD125" i="2"/>
  <c r="CD194" i="2"/>
  <c r="CD169" i="2"/>
  <c r="CD147" i="2"/>
  <c r="CD38" i="2"/>
  <c r="CD74" i="2"/>
  <c r="CD62" i="2"/>
  <c r="CD139" i="2"/>
  <c r="CD150" i="2"/>
  <c r="CD86" i="2"/>
  <c r="CD67" i="2"/>
  <c r="CD179" i="2"/>
  <c r="CD163" i="2"/>
  <c r="CD79" i="2"/>
  <c r="CD17" i="2"/>
  <c r="CD161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103" i="2" l="1"/>
  <c r="BI202" i="2"/>
  <c r="BI47" i="2"/>
  <c r="BI165" i="2"/>
  <c r="BI88" i="2"/>
  <c r="BI150" i="2"/>
  <c r="BI26" i="2"/>
  <c r="BI13" i="2"/>
  <c r="BI109" i="2"/>
  <c r="BI57" i="2"/>
  <c r="BI34" i="2"/>
  <c r="BI28" i="2"/>
  <c r="BI201" i="2"/>
  <c r="BI54" i="2"/>
  <c r="BI53" i="2"/>
  <c r="BI40" i="2"/>
  <c r="BI138" i="2"/>
  <c r="BI102" i="2"/>
  <c r="BI56" i="2"/>
  <c r="BI130" i="2"/>
  <c r="BI93" i="2"/>
  <c r="BI22" i="2"/>
  <c r="BI170" i="2"/>
  <c r="BI58" i="2"/>
  <c r="BI141" i="2"/>
  <c r="BI200" i="2"/>
  <c r="BI116" i="2"/>
  <c r="BI124" i="2"/>
  <c r="BI6" i="2"/>
  <c r="BI104" i="2"/>
  <c r="BI183" i="2"/>
  <c r="BI160" i="2"/>
  <c r="BI23" i="2"/>
  <c r="BI79" i="2"/>
  <c r="BI120" i="2"/>
  <c r="BI193" i="2"/>
  <c r="BI61" i="2"/>
  <c r="BI89" i="2"/>
  <c r="BI10" i="2"/>
  <c r="BI132" i="2"/>
  <c r="BI11" i="2"/>
  <c r="BI51" i="2"/>
  <c r="BI182" i="2"/>
  <c r="BI121" i="2"/>
  <c r="BI177" i="2"/>
  <c r="BI111" i="2"/>
  <c r="BI5" i="2"/>
  <c r="BI21" i="2"/>
  <c r="BI162" i="2"/>
  <c r="BI7" i="2"/>
  <c r="BI129" i="2"/>
  <c r="BI91" i="2"/>
  <c r="BI43" i="2"/>
  <c r="BI197" i="2"/>
  <c r="BI168" i="2"/>
  <c r="BI123" i="2"/>
  <c r="BI63" i="2"/>
  <c r="BI147" i="2"/>
  <c r="BI64" i="2"/>
  <c r="BI41" i="2"/>
  <c r="BI171" i="2"/>
  <c r="BI68" i="2"/>
  <c r="BI172" i="2"/>
  <c r="BI50" i="2"/>
  <c r="BI98" i="2"/>
  <c r="BI190" i="2"/>
  <c r="BI112" i="2"/>
  <c r="BI178" i="2"/>
  <c r="BI169" i="2"/>
  <c r="BI125" i="2"/>
  <c r="BI65" i="2"/>
  <c r="BI84" i="2"/>
  <c r="BI143" i="2"/>
  <c r="BI179" i="2"/>
  <c r="BI167" i="2"/>
  <c r="BI3" i="2"/>
  <c r="C8" i="4" s="1"/>
  <c r="E8" i="4" s="1"/>
  <c r="F8" i="4" s="1"/>
  <c r="G8" i="4" s="1"/>
  <c r="L8" i="4" s="1"/>
  <c r="BI189" i="2"/>
  <c r="BI187" i="2"/>
  <c r="BI52" i="2"/>
  <c r="BI33" i="2"/>
  <c r="BI198" i="2"/>
  <c r="BI77" i="2"/>
  <c r="BI131" i="2"/>
  <c r="BI71" i="2"/>
  <c r="BI108" i="2"/>
  <c r="BI60" i="2"/>
  <c r="BI99" i="2"/>
  <c r="BI39" i="2"/>
  <c r="BI175" i="2"/>
  <c r="BI25" i="2"/>
  <c r="BI8" i="2"/>
  <c r="BI174" i="2"/>
  <c r="BI94" i="2"/>
  <c r="BI114" i="2"/>
  <c r="BI142" i="2"/>
  <c r="BI113" i="2"/>
  <c r="BI76" i="2"/>
  <c r="BI95" i="2"/>
  <c r="BI126" i="2"/>
  <c r="BI75" i="2"/>
  <c r="BI145" i="2"/>
  <c r="BI45" i="2"/>
  <c r="BI199" i="2"/>
  <c r="BI105" i="2"/>
  <c r="BI191" i="2"/>
  <c r="BI154" i="2"/>
  <c r="BI157" i="2"/>
  <c r="BI148" i="2"/>
  <c r="BI186" i="2"/>
  <c r="BI139" i="2"/>
  <c r="BI14" i="2"/>
  <c r="BI173" i="2"/>
  <c r="BI67" i="2"/>
  <c r="BI18" i="2"/>
  <c r="BI32" i="2"/>
  <c r="BI156" i="2"/>
  <c r="BI73" i="2"/>
  <c r="BI4" i="2"/>
  <c r="BI128" i="2"/>
  <c r="BI42" i="2"/>
  <c r="BI17" i="2"/>
  <c r="BI203" i="2"/>
  <c r="BI106" i="2"/>
  <c r="BI192" i="2"/>
  <c r="BI37" i="2"/>
  <c r="BI20" i="2"/>
  <c r="BI133" i="2"/>
  <c r="BI118" i="2"/>
  <c r="BI44" i="2"/>
  <c r="BI127" i="2"/>
  <c r="BI86" i="2"/>
  <c r="BI87" i="2"/>
  <c r="BI101" i="2"/>
  <c r="BI12" i="2"/>
  <c r="BI31" i="2"/>
  <c r="BI134" i="2"/>
  <c r="BI136" i="2"/>
  <c r="BI144" i="2"/>
  <c r="BI180" i="2"/>
  <c r="BI155" i="2"/>
  <c r="BI85" i="2"/>
  <c r="BI135" i="2"/>
  <c r="BI97" i="2"/>
  <c r="BI146" i="2"/>
  <c r="BI115" i="2"/>
  <c r="BI48" i="2"/>
  <c r="BI49" i="2"/>
  <c r="BI30" i="2"/>
  <c r="BI72" i="2"/>
  <c r="BI151" i="2"/>
  <c r="BI163" i="2"/>
  <c r="BI59" i="2"/>
  <c r="BI185" i="2"/>
  <c r="BI153" i="2"/>
  <c r="BI9" i="2"/>
  <c r="BI16" i="2"/>
  <c r="BI158" i="2"/>
  <c r="BI66" i="2"/>
  <c r="BI137" i="2"/>
  <c r="BI117" i="2"/>
  <c r="BI188" i="2"/>
  <c r="BI35" i="2"/>
  <c r="BI149" i="2"/>
  <c r="BI194" i="2"/>
  <c r="BI90" i="2"/>
  <c r="BI140" i="2"/>
  <c r="BI78" i="2"/>
  <c r="BI152" i="2"/>
  <c r="BI119" i="2"/>
  <c r="BI196" i="2"/>
  <c r="BI19" i="2"/>
  <c r="BI110" i="2"/>
  <c r="BI161" i="2"/>
  <c r="BI159" i="2"/>
  <c r="BI74" i="2"/>
  <c r="BI81" i="2"/>
  <c r="BI82" i="2"/>
  <c r="BI36" i="2"/>
  <c r="BI62" i="2"/>
  <c r="BI80" i="2"/>
  <c r="BI15" i="2"/>
  <c r="BI195" i="2"/>
  <c r="BI122" i="2"/>
  <c r="BI164" i="2"/>
  <c r="BI69" i="2"/>
  <c r="BI176" i="2"/>
  <c r="BI29" i="2"/>
  <c r="BI92" i="2"/>
  <c r="BI96" i="2"/>
  <c r="BI38" i="2"/>
  <c r="BI184" i="2"/>
  <c r="BI70" i="2"/>
  <c r="BI100" i="2"/>
  <c r="BI83" i="2"/>
  <c r="BI27" i="2"/>
  <c r="BI166" i="2"/>
  <c r="BI107" i="2"/>
  <c r="BI55" i="2"/>
  <c r="BI24" i="2"/>
  <c r="BI46" i="2"/>
  <c r="BI181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<sst xmlns="http://schemas.openxmlformats.org/spreadsheetml/2006/main" count="1172" uniqueCount="324">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</sst>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560.93211702073938</c:v>
                </c:pt>
                <c:pt idx="92">
                  <c:v>571.61000006387746</c:v>
                </c:pt>
                <c:pt idx="93">
                  <c:v>582.2837175289161</c:v>
                </c:pt>
                <c:pt idx="94">
                  <c:v>592.95335652703068</c:v>
                </c:pt>
                <c:pt idx="95">
                  <c:v>603.61900077928863</c:v>
                </c:pt>
                <c:pt idx="96">
                  <c:v>564.13592464467149</c:v>
                </c:pt>
                <c:pt idx="97">
                  <c:v>574.45672836329322</c:v>
                </c:pt>
                <c:pt idx="98">
                  <c:v>584.77366162583451</c:v>
                </c:pt>
                <c:pt idx="99">
                  <c:v>595.08680233554503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567.33935171273708</c:v>
                </c:pt>
                <c:pt idx="112">
                  <c:v>575.52417545438084</c:v>
                </c:pt>
                <c:pt idx="113">
                  <c:v>583.70656984568836</c:v>
                </c:pt>
                <c:pt idx="114">
                  <c:v>591.88657374650074</c:v>
                </c:pt>
                <c:pt idx="115">
                  <c:v>600.06422485487678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139.20491345322381</c:v>
                </c:pt>
                <c:pt idx="32">
                  <c:v>150.90772576875966</c:v>
                </c:pt>
                <c:pt idx="33">
                  <c:v>162.58891377420599</c:v>
                </c:pt>
                <c:pt idx="34">
                  <c:v>174.25025135592981</c:v>
                </c:pt>
                <c:pt idx="35">
                  <c:v>185.89325523453124</c:v>
                </c:pt>
                <c:pt idx="36">
                  <c:v>197.51923637647113</c:v>
                </c:pt>
                <c:pt idx="37">
                  <c:v>209.12933864077536</c:v>
                </c:pt>
                <c:pt idx="38">
                  <c:v>220.72456837792924</c:v>
                </c:pt>
                <c:pt idx="39">
                  <c:v>232.30581747323103</c:v>
                </c:pt>
                <c:pt idx="40">
                  <c:v>243.87388154779401</c:v>
                </c:pt>
                <c:pt idx="41">
                  <c:v>258.00255288669382</c:v>
                </c:pt>
                <c:pt idx="42">
                  <c:v>272.11373779568225</c:v>
                </c:pt>
                <c:pt idx="43">
                  <c:v>286.20847096468577</c:v>
                </c:pt>
                <c:pt idx="44">
                  <c:v>300.28767681781193</c:v>
                </c:pt>
                <c:pt idx="45">
                  <c:v>314.35218599299907</c:v>
                </c:pt>
                <c:pt idx="46">
                  <c:v>328.4027487162594</c:v>
                </c:pt>
                <c:pt idx="47">
                  <c:v>342.44004576622433</c:v>
                </c:pt>
                <c:pt idx="48">
                  <c:v>356.46469754614213</c:v>
                </c:pt>
                <c:pt idx="49">
                  <c:v>370.47727165310999</c:v>
                </c:pt>
                <c:pt idx="50">
                  <c:v>384.47828924204532</c:v>
                </c:pt>
                <c:pt idx="51">
                  <c:v>398.46823041409999</c:v>
                </c:pt>
                <c:pt idx="52">
                  <c:v>241.33082718470476</c:v>
                </c:pt>
                <c:pt idx="53">
                  <c:v>255.77049425815801</c:v>
                </c:pt>
                <c:pt idx="54">
                  <c:v>268.35675110936791</c:v>
                </c:pt>
                <c:pt idx="55">
                  <c:v>280.92971810753903</c:v>
                </c:pt>
                <c:pt idx="56">
                  <c:v>293.49007404369604</c:v>
                </c:pt>
                <c:pt idx="57">
                  <c:v>306.03843484047462</c:v>
                </c:pt>
                <c:pt idx="58">
                  <c:v>318.57536176891358</c:v>
                </c:pt>
                <c:pt idx="59">
                  <c:v>331.1013683034725</c:v>
                </c:pt>
                <c:pt idx="60">
                  <c:v>343.61692588499881</c:v>
                </c:pt>
                <c:pt idx="61">
                  <c:v>356.12246879986373</c:v>
                </c:pt>
                <c:pt idx="62">
                  <c:v>267.97615726748086</c:v>
                </c:pt>
                <c:pt idx="63">
                  <c:v>279.86722227622391</c:v>
                </c:pt>
                <c:pt idx="64">
                  <c:v>291.74695985475154</c:v>
                </c:pt>
                <c:pt idx="65">
                  <c:v>303.61589643315932</c:v>
                </c:pt>
                <c:pt idx="66">
                  <c:v>315.47451390422663</c:v>
                </c:pt>
                <c:pt idx="67">
                  <c:v>327.32325495972344</c:v>
                </c:pt>
                <c:pt idx="68">
                  <c:v>339.16252761326604</c:v>
                </c:pt>
                <c:pt idx="69">
                  <c:v>350.9927090583721</c:v>
                </c:pt>
                <c:pt idx="70">
                  <c:v>362.81414897900578</c:v>
                </c:pt>
                <c:pt idx="71">
                  <c:v>374.62717240598425</c:v>
                </c:pt>
                <c:pt idx="72">
                  <c:v>386.43208219419353</c:v>
                </c:pt>
                <c:pt idx="73">
                  <c:v>398.22916118123521</c:v>
                </c:pt>
                <c:pt idx="74">
                  <c:v>307.25569142242267</c:v>
                </c:pt>
                <c:pt idx="75">
                  <c:v>318.23326278049223</c:v>
                </c:pt>
                <c:pt idx="76">
                  <c:v>329.20245117741962</c:v>
                </c:pt>
                <c:pt idx="77">
                  <c:v>340.16357542957968</c:v>
                </c:pt>
                <c:pt idx="78">
                  <c:v>351.11693212089489</c:v>
                </c:pt>
                <c:pt idx="79">
                  <c:v>362.06279781328067</c:v>
                </c:pt>
                <c:pt idx="80">
                  <c:v>373.00143097573113</c:v>
                </c:pt>
                <c:pt idx="81">
                  <c:v>383.9330736752288</c:v>
                </c:pt>
                <c:pt idx="82">
                  <c:v>394.8579530649688</c:v>
                </c:pt>
                <c:pt idx="83">
                  <c:v>405.77628269924503</c:v>
                </c:pt>
                <c:pt idx="84">
                  <c:v>416.68826369940484</c:v>
                </c:pt>
                <c:pt idx="85">
                  <c:v>427.82085325710779</c:v>
                </c:pt>
                <c:pt idx="86">
                  <c:v>343.72560367250827</c:v>
                </c:pt>
                <c:pt idx="87">
                  <c:v>353.75117904981204</c:v>
                </c:pt>
                <c:pt idx="88">
                  <c:v>363.77052988768446</c:v>
                </c:pt>
                <c:pt idx="89">
                  <c:v>373.78385187929661</c:v>
                </c:pt>
                <c:pt idx="90">
                  <c:v>383.79132937262239</c:v>
                </c:pt>
                <c:pt idx="91">
                  <c:v>393.79313631323038</c:v>
                </c:pt>
                <c:pt idx="92">
                  <c:v>403.78943708626599</c:v>
                </c:pt>
                <c:pt idx="93">
                  <c:v>413.78038727068468</c:v>
                </c:pt>
                <c:pt idx="94">
                  <c:v>423.76613431682154</c:v>
                </c:pt>
                <c:pt idx="95">
                  <c:v>433.74681815675325</c:v>
                </c:pt>
                <c:pt idx="96">
                  <c:v>443.7225717555396</c:v>
                </c:pt>
                <c:pt idx="97">
                  <c:v>453.69352161030378</c:v>
                </c:pt>
                <c:pt idx="98">
                  <c:v>373.57800283389651</c:v>
                </c:pt>
                <c:pt idx="99">
                  <c:v>382.58319390824619</c:v>
                </c:pt>
                <c:pt idx="100">
                  <c:v>391.58377731754786</c:v>
                </c:pt>
                <c:pt idx="101">
                  <c:v>400.57987395870708</c:v>
                </c:pt>
                <c:pt idx="102">
                  <c:v>409.57159885272853</c:v>
                </c:pt>
                <c:pt idx="103">
                  <c:v>418.55906155583148</c:v>
                </c:pt>
                <c:pt idx="104">
                  <c:v>427.54236653340143</c:v>
                </c:pt>
                <c:pt idx="105">
                  <c:v>436.5216135008647</c:v>
                </c:pt>
                <c:pt idx="106">
                  <c:v>445.49689773504787</c:v>
                </c:pt>
                <c:pt idx="107">
                  <c:v>454.46831035913175</c:v>
                </c:pt>
                <c:pt idx="108">
                  <c:v>463.43593860392735</c:v>
                </c:pt>
                <c:pt idx="109">
                  <c:v>472.52888821143864</c:v>
                </c:pt>
                <c:pt idx="110">
                  <c:v>390.52746513559879</c:v>
                </c:pt>
                <c:pt idx="111">
                  <c:v>398.52998946091208</c:v>
                </c:pt>
                <c:pt idx="112">
                  <c:v>406.52903470256086</c:v>
                </c:pt>
                <c:pt idx="113">
                  <c:v>414.52467901301725</c:v>
                </c:pt>
                <c:pt idx="114">
                  <c:v>422.51699728208285</c:v>
                </c:pt>
                <c:pt idx="115">
                  <c:v>430.50606133358792</c:v>
                </c:pt>
                <c:pt idx="116">
                  <c:v>438.49194010672244</c:v>
                </c:pt>
                <c:pt idx="117">
                  <c:v>446.47469982346485</c:v>
                </c:pt>
                <c:pt idx="118">
                  <c:v>454.45440414340845</c:v>
                </c:pt>
                <c:pt idx="119">
                  <c:v>462.43111430714339</c:v>
                </c:pt>
                <c:pt idx="120">
                  <c:v>470.40488926922853</c:v>
                </c:pt>
                <c:pt idx="121">
                  <c:v>478.54247742621436</c:v>
                </c:pt>
                <c:pt idx="122">
                  <c:v>254.93553089946852</c:v>
                </c:pt>
                <c:pt idx="123">
                  <c:v>260.17231820961695</c:v>
                </c:pt>
                <c:pt idx="124">
                  <c:v>265.40672458234792</c:v>
                </c:pt>
                <c:pt idx="125">
                  <c:v>270.63880367852397</c:v>
                </c:pt>
                <c:pt idx="126">
                  <c:v>275.86860691154823</c:v>
                </c:pt>
                <c:pt idx="127">
                  <c:v>281.09618358328902</c:v>
                </c:pt>
                <c:pt idx="128">
                  <c:v>286.32158100935152</c:v>
                </c:pt>
                <c:pt idx="129">
                  <c:v>291.54484463471567</c:v>
                </c:pt>
                <c:pt idx="130">
                  <c:v>296.7660181406435</c:v>
                </c:pt>
                <c:pt idx="131">
                  <c:v>301.98514354366256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4" sqref="F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8.1999999999999993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0.47560000000000002</v>
      </c>
      <c r="D9" s="36">
        <f t="shared" ref="D9:D18" si="0">C9*$C$5</f>
        <v>3.8999199999999998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0.1951</v>
      </c>
      <c r="D10" s="36">
        <f t="shared" si="0"/>
        <v>1.5998199999999998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0.1341</v>
      </c>
      <c r="D11" s="36">
        <f t="shared" si="0"/>
        <v>1.0996199999999998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0.1951</v>
      </c>
      <c r="D12" s="36">
        <f t="shared" si="0"/>
        <v>1.5998199999999998</v>
      </c>
      <c r="E12" s="37">
        <v>131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8.1991799999999984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>
        <v>1</v>
      </c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>
        <v>1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>
        <v>1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>
        <v>1</v>
      </c>
      <c r="H88" s="93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>
        <v>1</v>
      </c>
      <c r="H89" s="93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54">
        <v>1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30</v>
      </c>
      <c r="B114" s="63">
        <v>121.43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4.0476666666666672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40</v>
      </c>
      <c r="B115" s="63">
        <v>236.24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11.481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51</v>
      </c>
      <c r="B116" s="63">
        <v>390.67</v>
      </c>
      <c r="C116" s="53">
        <v>3</v>
      </c>
      <c r="D116" s="63">
        <v>171.3</v>
      </c>
      <c r="E116" s="54"/>
      <c r="F116" s="54"/>
      <c r="G116" s="54"/>
      <c r="H116" s="54"/>
      <c r="I116" s="56">
        <f t="shared" si="4"/>
        <v>14.039090909090909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53</v>
      </c>
      <c r="B117" s="63">
        <v>248.06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14.344999999999999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61</v>
      </c>
      <c r="B118" s="63">
        <v>348.21</v>
      </c>
      <c r="C118" s="53">
        <v>5</v>
      </c>
      <c r="D118" s="63">
        <v>100.2</v>
      </c>
      <c r="E118" s="54"/>
      <c r="F118" s="54"/>
      <c r="G118" s="54"/>
      <c r="H118" s="54"/>
      <c r="I118" s="56">
        <f t="shared" si="4"/>
        <v>12.518749999999997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62</v>
      </c>
      <c r="B119" s="63">
        <v>260.2</v>
      </c>
      <c r="C119" s="53">
        <v>6</v>
      </c>
      <c r="D119" s="63">
        <v>0</v>
      </c>
      <c r="E119" s="54"/>
      <c r="F119" s="54"/>
      <c r="G119" s="54"/>
      <c r="H119" s="54"/>
      <c r="I119" s="56">
        <f t="shared" si="4"/>
        <v>12.189999999999998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73</v>
      </c>
      <c r="B120" s="63">
        <v>390.43</v>
      </c>
      <c r="C120" s="63">
        <v>7</v>
      </c>
      <c r="D120" s="63">
        <v>102.1</v>
      </c>
      <c r="E120" s="93"/>
      <c r="F120" s="93"/>
      <c r="G120" s="93"/>
      <c r="H120" s="93"/>
      <c r="I120" s="56">
        <f t="shared" si="4"/>
        <v>11.839090909090912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74</v>
      </c>
      <c r="B121" s="63">
        <v>299.35000000000002</v>
      </c>
      <c r="C121" s="63">
        <v>8</v>
      </c>
      <c r="D121" s="63">
        <v>0</v>
      </c>
      <c r="E121" s="93"/>
      <c r="F121" s="93"/>
      <c r="G121" s="93"/>
      <c r="H121" s="93"/>
      <c r="I121" s="56">
        <f t="shared" si="4"/>
        <v>11.019999999999982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84</v>
      </c>
      <c r="B122" s="63">
        <v>408.97</v>
      </c>
      <c r="C122" s="63">
        <v>9</v>
      </c>
      <c r="D122" s="63">
        <v>0</v>
      </c>
      <c r="E122" s="93"/>
      <c r="F122" s="93"/>
      <c r="G122" s="93"/>
      <c r="H122" s="93"/>
      <c r="I122" s="56">
        <f t="shared" si="4"/>
        <v>10.962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85</v>
      </c>
      <c r="B123" s="63">
        <v>420.16</v>
      </c>
      <c r="C123" s="63">
        <v>10</v>
      </c>
      <c r="D123" s="63">
        <v>94.69</v>
      </c>
      <c r="E123" s="93"/>
      <c r="F123" s="93"/>
      <c r="G123" s="93"/>
      <c r="H123" s="93"/>
      <c r="I123" s="56">
        <f t="shared" si="4"/>
        <v>11.189999999999998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86</v>
      </c>
      <c r="B124" s="63">
        <v>335.8</v>
      </c>
      <c r="C124" s="63">
        <v>11</v>
      </c>
      <c r="D124" s="63">
        <v>0</v>
      </c>
      <c r="E124" s="93"/>
      <c r="F124" s="93"/>
      <c r="G124" s="93"/>
      <c r="H124" s="93"/>
      <c r="I124" s="56">
        <f t="shared" si="4"/>
        <v>10.329999999999984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97</v>
      </c>
      <c r="B125" s="63">
        <v>446.19</v>
      </c>
      <c r="C125" s="63">
        <v>12</v>
      </c>
      <c r="D125" s="63">
        <v>89.6</v>
      </c>
      <c r="E125" s="93"/>
      <c r="F125" s="93"/>
      <c r="G125" s="93"/>
      <c r="H125" s="93"/>
      <c r="I125" s="56">
        <f t="shared" si="4"/>
        <v>10.035454545454543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98</v>
      </c>
      <c r="B126" s="63">
        <v>365.7</v>
      </c>
      <c r="C126" s="63">
        <v>13</v>
      </c>
      <c r="D126" s="63">
        <v>0</v>
      </c>
      <c r="E126" s="68"/>
      <c r="F126" s="68"/>
      <c r="G126" s="68"/>
      <c r="H126" s="68"/>
      <c r="I126" s="56">
        <f t="shared" si="4"/>
        <v>9.1099999999999568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108</v>
      </c>
      <c r="B127" s="63">
        <v>456</v>
      </c>
      <c r="C127" s="63">
        <v>14</v>
      </c>
      <c r="D127" s="63">
        <v>0</v>
      </c>
      <c r="E127" s="68"/>
      <c r="F127" s="68"/>
      <c r="G127" s="68"/>
      <c r="H127" s="68"/>
      <c r="I127" s="56">
        <f t="shared" si="4"/>
        <v>9.0300000000000011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109</v>
      </c>
      <c r="B128" s="53">
        <v>465.16</v>
      </c>
      <c r="C128" s="53">
        <v>15</v>
      </c>
      <c r="D128" s="53">
        <v>91.09</v>
      </c>
      <c r="E128" s="57"/>
      <c r="F128" s="57"/>
      <c r="G128" s="57"/>
      <c r="H128" s="57"/>
      <c r="I128" s="56">
        <f t="shared" si="4"/>
        <v>9.160000000000025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382.7</v>
      </c>
      <c r="C129" s="53">
        <v>16</v>
      </c>
      <c r="D129" s="53">
        <v>0</v>
      </c>
      <c r="E129" s="57"/>
      <c r="F129" s="57"/>
      <c r="G129" s="57"/>
      <c r="H129" s="57"/>
      <c r="I129" s="56">
        <f t="shared" si="4"/>
        <v>8.6299999999999386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463.02</v>
      </c>
      <c r="C130" s="53">
        <v>17</v>
      </c>
      <c r="D130" s="53">
        <v>0</v>
      </c>
      <c r="E130" s="57"/>
      <c r="F130" s="57"/>
      <c r="G130" s="57"/>
      <c r="H130" s="57"/>
      <c r="I130" s="56">
        <f t="shared" si="4"/>
        <v>8.032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121</v>
      </c>
      <c r="B131" s="53">
        <v>471.22</v>
      </c>
      <c r="C131" s="53">
        <v>18</v>
      </c>
      <c r="D131" s="53">
        <v>233.54</v>
      </c>
      <c r="E131" s="57"/>
      <c r="F131" s="57"/>
      <c r="G131" s="57"/>
      <c r="H131" s="57"/>
      <c r="I131" s="56">
        <f t="shared" si="4"/>
        <v>8.2000000000000455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122</v>
      </c>
      <c r="B132" s="53">
        <v>247.23</v>
      </c>
      <c r="C132" s="53">
        <v>19</v>
      </c>
      <c r="D132" s="53">
        <v>0</v>
      </c>
      <c r="E132" s="57"/>
      <c r="F132" s="57"/>
      <c r="G132" s="57"/>
      <c r="H132" s="57"/>
      <c r="I132" s="56">
        <f t="shared" si="4"/>
        <v>9.5499999999999545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131</v>
      </c>
      <c r="B133" s="53">
        <v>294.08999999999997</v>
      </c>
      <c r="C133" s="53">
        <v>20</v>
      </c>
      <c r="D133" s="53">
        <v>294.08999999999997</v>
      </c>
      <c r="E133" s="57"/>
      <c r="F133" s="57"/>
      <c r="G133" s="57"/>
      <c r="H133" s="57"/>
      <c r="I133" s="56">
        <f t="shared" si="4"/>
        <v>5.2066666666666652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8" sqref="C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pédonculé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sessile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Cèdre de l'Atlas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211.70619219850786</v>
      </c>
      <c r="T3" s="62">
        <f>IF('Données projet'!E9&gt;30,$R$33-$H$33,LOOKUP('Données projet'!$E$9,$A$3:$A$203,R3:R203)-LOOKUP('Données projet'!$E$9,$A$3:$A$203,$H$3:$H$203))</f>
        <v>426.883837098247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472.45436307638545</v>
      </c>
      <c r="AO3" s="62">
        <f>IF('Données projet'!E10&gt;30,$AM$33-$H$33,LOOKUP('Données projet'!$E$10,$A$3:$A$203,AM3:AM203)-LOOKUP('Données projet'!$E$10,$A$3:$A$203,$H$3:$H$203))</f>
        <v>300.53096194142108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499.92116338695428</v>
      </c>
      <c r="BJ3" s="62">
        <f>IF('Données projet'!E11&gt;30,$BH$33-$H$33,LOOKUP('Données projet'!$E$11,$A$3:$A$203,BH3:BH203)-LOOKUP('Données projet'!$E$11,$A$3:$A$203,$H$3:$H$203))</f>
        <v>316.79403154855652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368.77466884726061</v>
      </c>
      <c r="CE3" s="62">
        <f>IF('Données projet'!E12&gt;30,$CC$33-$H$33,LOOKUP('Données projet'!$E$12,$A$3:$A$203,CC3:CC203)-LOOKUP('Données projet'!$E$12,$A$3:$A$203,$H$3:$H$203))</f>
        <v>202.72166179270354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123.15541866678116</v>
      </c>
      <c r="S4" s="62">
        <f ca="1">AVERAGE(OFFSET($R$3,0,0,'Données projet'!$E$9+1,1))-AVERAGE(OFFSET($H$3,0,0,'Données projet'!$E$9+1,1))</f>
        <v>211.70619219850786</v>
      </c>
      <c r="T4" s="62">
        <f>$T$3</f>
        <v>426.883837098247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123.62464290738131</v>
      </c>
      <c r="AN4" s="62">
        <f ca="1">AVERAGE(OFFSET($AM$3,0,0,'Données projet'!$E$10+1,1))-AVERAGE(OFFSET($H$3,0,0,'Données projet'!$E$10+1,1))</f>
        <v>472.45436307638545</v>
      </c>
      <c r="AO4" s="62">
        <f>$AO$3</f>
        <v>300.53096194142108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123.81366715839503</v>
      </c>
      <c r="BI4" s="62">
        <f ca="1">AVERAGE(OFFSET($BH$3,0,0,'Données projet'!$E$11+1,1))-AVERAGE(OFFSET($H$3,0,0,'Données projet'!$E$11+1,1))</f>
        <v>499.92116338695428</v>
      </c>
      <c r="BJ4" s="62">
        <f>$BJ$3</f>
        <v>316.79403154855652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4.0476666666666672</v>
      </c>
      <c r="BY4" s="13">
        <f>IF('Données projet'!$A$114&gt;35,BY3+BX4-CG3,IF(A4&lt;'Données projet'!$A$114,$BV$205^A4,IF(A4='Données projet'!$A$114,'Données projet'!$B$114,BY3+BX4-CG3)))</f>
        <v>1.1734849744378069</v>
      </c>
      <c r="BZ4" s="14">
        <f>BY4*VLOOKUP('Données projet'!$B$12,Paramètres!$A$1:$I$89,3,0)*VLOOKUP('Données projet'!$B$12,Paramètres!$A$1:$I$89,5,0)</f>
        <v>0.5491909680368936</v>
      </c>
      <c r="CA4" s="14">
        <f>EXP(-1.0587+0.8836*LN(BZ4)+0.284)</f>
        <v>0.27137613256212634</v>
      </c>
      <c r="CB4" s="22">
        <f t="shared" ref="CB4:CB67" si="10">(BZ4+CA4)*0.475*44/12</f>
        <v>1.4291543668766262</v>
      </c>
      <c r="CC4" s="62">
        <f t="shared" ref="CC4:CC67" si="11">CB4+(BT4+BU4)*44/12</f>
        <v>122.40183175309866</v>
      </c>
      <c r="CD4" s="62">
        <f ca="1">AVERAGE(OFFSET($CC$3,0,0,'Données projet'!$E$12+1,1))-AVERAGE(OFFSET($H$3,0,0,'Données projet'!$E$12+1,1))</f>
        <v>368.77466884726061</v>
      </c>
      <c r="CE4" s="62">
        <f>$CE$3</f>
        <v>202.72166179270354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127.6428422455826</v>
      </c>
      <c r="S5" s="62">
        <f ca="1">AVERAGE(OFFSET($R$3,0,0,'Données projet'!$E$9+1,1))-AVERAGE(OFFSET($H$3,0,0,'Données projet'!$E$9+1,1))</f>
        <v>211.70619219850786</v>
      </c>
      <c r="T5" s="62">
        <f t="shared" ref="T5:T68" si="34">$T$3</f>
        <v>426.883837098247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127.83111211066949</v>
      </c>
      <c r="AN5" s="62">
        <f ca="1">AVERAGE(OFFSET($AM$3,0,0,'Données projet'!$E$10+1,1))-AVERAGE(OFFSET($H$3,0,0,'Données projet'!$E$10+1,1))</f>
        <v>472.45436307638545</v>
      </c>
      <c r="AO5" s="62">
        <f t="shared" ref="AO5:AO68" si="36">$AO$3</f>
        <v>300.53096194142108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128.06370355598918</v>
      </c>
      <c r="BI5" s="62">
        <f ca="1">AVERAGE(OFFSET($BH$3,0,0,'Données projet'!$E$11+1,1))-AVERAGE(OFFSET($H$3,0,0,'Données projet'!$E$11+1,1))</f>
        <v>499.92116338695428</v>
      </c>
      <c r="BJ5" s="62">
        <f t="shared" ref="BJ5:BJ68" si="38">$BJ$3</f>
        <v>316.79403154855652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4.0476666666666672</v>
      </c>
      <c r="BY5" s="13">
        <f>IF('Données projet'!$A$114&gt;35,BY4+BX5-CG4,IF(A5&lt;'Données projet'!$A$114,$BV$205^A5,IF(A5='Données projet'!$A$114,'Données projet'!$B$114,BY4+BX5-CG4)))</f>
        <v>1.3770669852313002</v>
      </c>
      <c r="BZ5" s="14">
        <f>BY5*VLOOKUP('Données projet'!$B$12,Paramètres!$A$1:$I$89,3,0)*VLOOKUP('Données projet'!$B$12,Paramètres!$A$1:$I$89,5,0)</f>
        <v>0.64446734908824854</v>
      </c>
      <c r="CA5" s="14">
        <f t="shared" ref="CA5:CA68" si="39">EXP(-1.0587+0.8836*LN(BZ5)+0.284)</f>
        <v>0.31258058329392635</v>
      </c>
      <c r="CB5" s="22">
        <f t="shared" si="10"/>
        <v>1.6668584822322881</v>
      </c>
      <c r="CC5" s="62">
        <f t="shared" si="11"/>
        <v>126.23694826145581</v>
      </c>
      <c r="CD5" s="62">
        <f ca="1">AVERAGE(OFFSET($CC$3,0,0,'Données projet'!$E$12+1,1))-AVERAGE(OFFSET($H$3,0,0,'Données projet'!$E$12+1,1))</f>
        <v>368.77466884726061</v>
      </c>
      <c r="CE5" s="62">
        <f t="shared" ref="CE5:CE68" si="40">$CE$3</f>
        <v>202.72166179270354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132.45354477368804</v>
      </c>
      <c r="S6" s="62">
        <f ca="1">AVERAGE(OFFSET($R$3,0,0,'Données projet'!$E$9+1,1))-AVERAGE(OFFSET($H$3,0,0,'Données projet'!$E$9+1,1))</f>
        <v>211.70619219850786</v>
      </c>
      <c r="T6" s="62">
        <f t="shared" si="34"/>
        <v>426.883837098247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132.13678844870802</v>
      </c>
      <c r="AN6" s="62">
        <f ca="1">AVERAGE(OFFSET($AM$3,0,0,'Données projet'!$E$10+1,1))-AVERAGE(OFFSET($H$3,0,0,'Données projet'!$E$10+1,1))</f>
        <v>472.45436307638545</v>
      </c>
      <c r="AO6" s="62">
        <f t="shared" si="36"/>
        <v>300.53096194142108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132.42302482389755</v>
      </c>
      <c r="BI6" s="62">
        <f ca="1">AVERAGE(OFFSET($BH$3,0,0,'Données projet'!$E$11+1,1))-AVERAGE(OFFSET($H$3,0,0,'Données projet'!$E$11+1,1))</f>
        <v>499.92116338695428</v>
      </c>
      <c r="BJ6" s="62">
        <f t="shared" si="38"/>
        <v>316.79403154855652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4.0476666666666672</v>
      </c>
      <c r="BY6" s="13">
        <f>IF('Données projet'!$A$114&gt;35,BY5+BX6-CG5,IF(A6&lt;'Données projet'!$A$114,$BV$205^A6,IF(A6='Données projet'!$A$114,'Données projet'!$B$114,BY5+BX6-CG5)))</f>
        <v>1.6159674159633002</v>
      </c>
      <c r="BZ6" s="14">
        <f>BY6*VLOOKUP('Données projet'!$B$12,Paramètres!$A$1:$I$89,3,0)*VLOOKUP('Données projet'!$B$12,Paramètres!$A$1:$I$89,5,0)</f>
        <v>0.75627275067082456</v>
      </c>
      <c r="CA6" s="14">
        <f t="shared" si="39"/>
        <v>0.36004132025134233</v>
      </c>
      <c r="CB6" s="22">
        <f t="shared" si="10"/>
        <v>1.9442470068561069</v>
      </c>
      <c r="CC6" s="62">
        <f t="shared" si="11"/>
        <v>130.0705449397478</v>
      </c>
      <c r="CD6" s="62">
        <f ca="1">AVERAGE(OFFSET($CC$3,0,0,'Données projet'!$E$12+1,1))-AVERAGE(OFFSET($H$3,0,0,'Données projet'!$E$12+1,1))</f>
        <v>368.77466884726061</v>
      </c>
      <c r="CE6" s="62">
        <f t="shared" si="40"/>
        <v>202.72166179270354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137.73811576902352</v>
      </c>
      <c r="S7" s="62">
        <f ca="1">AVERAGE(OFFSET($R$3,0,0,'Données projet'!$E$9+1,1))-AVERAGE(OFFSET($H$3,0,0,'Données projet'!$E$9+1,1))</f>
        <v>211.70619219850786</v>
      </c>
      <c r="T7" s="62">
        <f t="shared" si="34"/>
        <v>426.883837098247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136.57487312130291</v>
      </c>
      <c r="AN7" s="62">
        <f ca="1">AVERAGE(OFFSET($AM$3,0,0,'Données projet'!$E$10+1,1))-AVERAGE(OFFSET($H$3,0,0,'Données projet'!$E$10+1,1))</f>
        <v>472.45436307638545</v>
      </c>
      <c r="AO7" s="62">
        <f t="shared" si="36"/>
        <v>300.53096194142108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136.92717112661157</v>
      </c>
      <c r="BI7" s="62">
        <f ca="1">AVERAGE(OFFSET($BH$3,0,0,'Données projet'!$E$11+1,1))-AVERAGE(OFFSET($H$3,0,0,'Données projet'!$E$11+1,1))</f>
        <v>499.92116338695428</v>
      </c>
      <c r="BJ7" s="62">
        <f t="shared" si="38"/>
        <v>316.79403154855652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4.0476666666666672</v>
      </c>
      <c r="BY7" s="13">
        <f>IF('Données projet'!$A$114&gt;35,BY6+BX7-CG6,IF(A7&lt;'Données projet'!$A$114,$BV$205^A7,IF(A7='Données projet'!$A$114,'Données projet'!$B$114,BY6+BX7-CG6)))</f>
        <v>1.8963134818140219</v>
      </c>
      <c r="BZ7" s="14">
        <f>BY7*VLOOKUP('Données projet'!$B$12,Paramètres!$A$1:$I$89,3,0)*VLOOKUP('Données projet'!$B$12,Paramètres!$A$1:$I$89,5,0)</f>
        <v>0.88747470948896223</v>
      </c>
      <c r="CA7" s="14">
        <f t="shared" si="39"/>
        <v>0.41470826793625865</v>
      </c>
      <c r="CB7" s="22">
        <f t="shared" si="10"/>
        <v>2.2679686856822596</v>
      </c>
      <c r="CC7" s="62">
        <f t="shared" si="11"/>
        <v>133.90998533434237</v>
      </c>
      <c r="CD7" s="62">
        <f ca="1">AVERAGE(OFFSET($CC$3,0,0,'Données projet'!$E$12+1,1))-AVERAGE(OFFSET($H$3,0,0,'Données projet'!$E$12+1,1))</f>
        <v>368.77466884726061</v>
      </c>
      <c r="CE7" s="62">
        <f t="shared" si="40"/>
        <v>202.72166179270354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143.70899411069837</v>
      </c>
      <c r="S8" s="62">
        <f ca="1">AVERAGE(OFFSET($R$3,0,0,'Données projet'!$E$9+1,1))-AVERAGE(OFFSET($H$3,0,0,'Données projet'!$E$9+1,1))</f>
        <v>211.70619219850786</v>
      </c>
      <c r="T8" s="62">
        <f t="shared" si="34"/>
        <v>426.883837098247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141.18609631919588</v>
      </c>
      <c r="AN8" s="62">
        <f ca="1">AVERAGE(OFFSET($AM$3,0,0,'Données projet'!$E$10+1,1))-AVERAGE(OFFSET($H$3,0,0,'Données projet'!$E$10+1,1))</f>
        <v>472.45436307638545</v>
      </c>
      <c r="AO8" s="62">
        <f t="shared" si="36"/>
        <v>300.53096194142108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141.61975616682096</v>
      </c>
      <c r="BI8" s="62">
        <f ca="1">AVERAGE(OFFSET($BH$3,0,0,'Données projet'!$E$11+1,1))-AVERAGE(OFFSET($H$3,0,0,'Données projet'!$E$11+1,1))</f>
        <v>499.92116338695428</v>
      </c>
      <c r="BJ8" s="62">
        <f t="shared" si="38"/>
        <v>316.79403154855652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4.0476666666666672</v>
      </c>
      <c r="BY8" s="13">
        <f>IF('Données projet'!$A$114&gt;35,BY7+BX8-CG7,IF(A8&lt;'Données projet'!$A$114,$BV$205^A8,IF(A8='Données projet'!$A$114,'Données projet'!$B$114,BY7+BX8-CG7)))</f>
        <v>2.2252953777325959</v>
      </c>
      <c r="BZ8" s="14">
        <f>BY8*VLOOKUP('Données projet'!$B$12,Paramètres!$A$1:$I$89,3,0)*VLOOKUP('Données projet'!$B$12,Paramètres!$A$1:$I$89,5,0)</f>
        <v>1.0414382367788548</v>
      </c>
      <c r="CA8" s="14">
        <f t="shared" si="39"/>
        <v>0.47767558283208045</v>
      </c>
      <c r="CB8" s="22">
        <f t="shared" si="10"/>
        <v>2.6457899024890454</v>
      </c>
      <c r="CC8" s="62">
        <f t="shared" si="11"/>
        <v>137.76373823024454</v>
      </c>
      <c r="CD8" s="62">
        <f ca="1">AVERAGE(OFFSET($CC$3,0,0,'Données projet'!$E$12+1,1))-AVERAGE(OFFSET($H$3,0,0,'Données projet'!$E$12+1,1))</f>
        <v>368.77466884726061</v>
      </c>
      <c r="CE8" s="62">
        <f t="shared" si="40"/>
        <v>202.72166179270354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150.66609130672455</v>
      </c>
      <c r="S9" s="62">
        <f ca="1">AVERAGE(OFFSET($R$3,0,0,'Données projet'!$E$9+1,1))-AVERAGE(OFFSET($H$3,0,0,'Données projet'!$E$9+1,1))</f>
        <v>211.70619219850786</v>
      </c>
      <c r="T9" s="62">
        <f t="shared" si="34"/>
        <v>426.883837098247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146.02047352524551</v>
      </c>
      <c r="AN9" s="62">
        <f ca="1">AVERAGE(OFFSET($AM$3,0,0,'Données projet'!$E$10+1,1))-AVERAGE(OFFSET($H$3,0,0,'Données projet'!$E$10+1,1))</f>
        <v>472.45436307638545</v>
      </c>
      <c r="AO9" s="62">
        <f t="shared" si="36"/>
        <v>300.53096194142108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146.55435062961644</v>
      </c>
      <c r="BI9" s="62">
        <f ca="1">AVERAGE(OFFSET($BH$3,0,0,'Données projet'!$E$11+1,1))-AVERAGE(OFFSET($H$3,0,0,'Données projet'!$E$11+1,1))</f>
        <v>499.92116338695428</v>
      </c>
      <c r="BJ9" s="62">
        <f t="shared" si="38"/>
        <v>316.79403154855652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4.0476666666666672</v>
      </c>
      <c r="BY9" s="13">
        <f>IF('Données projet'!$A$114&gt;35,BY8+BX9-CG8,IF(A9&lt;'Données projet'!$A$114,$BV$205^A9,IF(A9='Données projet'!$A$114,'Données projet'!$B$114,BY8+BX9-CG8)))</f>
        <v>2.6113506894551053</v>
      </c>
      <c r="BZ9" s="14">
        <f>BY9*VLOOKUP('Données projet'!$B$12,Paramètres!$A$1:$I$89,3,0)*VLOOKUP('Données projet'!$B$12,Paramètres!$A$1:$I$89,5,0)</f>
        <v>1.2221121226649894</v>
      </c>
      <c r="CA9" s="14">
        <f t="shared" si="39"/>
        <v>0.55020355289622191</v>
      </c>
      <c r="CB9" s="22">
        <f t="shared" si="10"/>
        <v>3.0867831349357764</v>
      </c>
      <c r="CC9" s="62">
        <f t="shared" si="11"/>
        <v>141.64156632124946</v>
      </c>
      <c r="CD9" s="62">
        <f ca="1">AVERAGE(OFFSET($CC$3,0,0,'Données projet'!$E$12+1,1))-AVERAGE(OFFSET($H$3,0,0,'Données projet'!$E$12+1,1))</f>
        <v>368.77466884726061</v>
      </c>
      <c r="CE9" s="62">
        <f t="shared" si="40"/>
        <v>202.72166179270354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159.03306172972634</v>
      </c>
      <c r="S10" s="62">
        <f ca="1">AVERAGE(OFFSET($R$3,0,0,'Données projet'!$E$9+1,1))-AVERAGE(OFFSET($H$3,0,0,'Données projet'!$E$9+1,1))</f>
        <v>211.70619219850786</v>
      </c>
      <c r="T10" s="62">
        <f t="shared" si="34"/>
        <v>426.883837098247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151.13947190118299</v>
      </c>
      <c r="AN10" s="62">
        <f ca="1">AVERAGE(OFFSET($AM$3,0,0,'Données projet'!$E$10+1,1))-AVERAGE(OFFSET($H$3,0,0,'Données projet'!$E$10+1,1))</f>
        <v>472.45436307638545</v>
      </c>
      <c r="AO10" s="62">
        <f t="shared" si="36"/>
        <v>300.53096194142108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151.79680547618636</v>
      </c>
      <c r="BI10" s="62">
        <f ca="1">AVERAGE(OFFSET($BH$3,0,0,'Données projet'!$E$11+1,1))-AVERAGE(OFFSET($H$3,0,0,'Données projet'!$E$11+1,1))</f>
        <v>499.92116338695428</v>
      </c>
      <c r="BJ10" s="62">
        <f t="shared" si="38"/>
        <v>316.79403154855652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4.0476666666666672</v>
      </c>
      <c r="BY10" s="13">
        <f>IF('Données projet'!$A$114&gt;35,BY9+BX10-CG9,IF(A10&lt;'Données projet'!$A$114,$BV$205^A10,IF(A10='Données projet'!$A$114,'Données projet'!$B$114,BY9+BX10-CG9)))</f>
        <v>3.0643807970633739</v>
      </c>
      <c r="BZ10" s="14">
        <f>BY10*VLOOKUP('Données projet'!$B$12,Paramètres!$A$1:$I$89,3,0)*VLOOKUP('Données projet'!$B$12,Paramètres!$A$1:$I$89,5,0)</f>
        <v>1.434130213025659</v>
      </c>
      <c r="CA10" s="14">
        <f t="shared" si="39"/>
        <v>0.63374382216652581</v>
      </c>
      <c r="CB10" s="22">
        <f t="shared" si="10"/>
        <v>3.6015472779597215</v>
      </c>
      <c r="CC10" s="62">
        <f t="shared" si="11"/>
        <v>145.55474674472325</v>
      </c>
      <c r="CD10" s="62">
        <f ca="1">AVERAGE(OFFSET($CC$3,0,0,'Données projet'!$E$12+1,1))-AVERAGE(OFFSET($H$3,0,0,'Données projet'!$E$12+1,1))</f>
        <v>368.77466884726061</v>
      </c>
      <c r="CE10" s="62">
        <f t="shared" si="40"/>
        <v>202.72166179270354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169.40865675178679</v>
      </c>
      <c r="S11" s="62">
        <f ca="1">AVERAGE(OFFSET($R$3,0,0,'Données projet'!$E$9+1,1))-AVERAGE(OFFSET($H$3,0,0,'Données projet'!$E$9+1,1))</f>
        <v>211.70619219850786</v>
      </c>
      <c r="T11" s="62">
        <f t="shared" si="34"/>
        <v>426.883837098247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156.61868277635597</v>
      </c>
      <c r="AN11" s="62">
        <f ca="1">AVERAGE(OFFSET($AM$3,0,0,'Données projet'!$E$10+1,1))-AVERAGE(OFFSET($H$3,0,0,'Données projet'!$E$10+1,1))</f>
        <v>472.45436307638545</v>
      </c>
      <c r="AO11" s="62">
        <f t="shared" si="36"/>
        <v>300.53096194142108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157.42811808779004</v>
      </c>
      <c r="BI11" s="62">
        <f ca="1">AVERAGE(OFFSET($BH$3,0,0,'Données projet'!$E$11+1,1))-AVERAGE(OFFSET($H$3,0,0,'Données projet'!$E$11+1,1))</f>
        <v>499.92116338695428</v>
      </c>
      <c r="BJ11" s="62">
        <f t="shared" si="38"/>
        <v>316.79403154855652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4.0476666666666672</v>
      </c>
      <c r="BY11" s="13">
        <f>IF('Données projet'!$A$114&gt;35,BY10+BX11-CG10,IF(A11&lt;'Données projet'!$A$114,$BV$205^A11,IF(A11='Données projet'!$A$114,'Données projet'!$B$114,BY10+BX11-CG10)))</f>
        <v>3.5960048213096187</v>
      </c>
      <c r="BZ11" s="14">
        <f>BY11*VLOOKUP('Données projet'!$B$12,Paramètres!$A$1:$I$89,3,0)*VLOOKUP('Données projet'!$B$12,Paramètres!$A$1:$I$89,5,0)</f>
        <v>1.6829302563729016</v>
      </c>
      <c r="CA11" s="14">
        <f t="shared" si="39"/>
        <v>0.72996844535097327</v>
      </c>
      <c r="CB11" s="22">
        <f t="shared" si="10"/>
        <v>4.2024652388357486</v>
      </c>
      <c r="CC11" s="62">
        <f t="shared" si="11"/>
        <v>149.5163288843799</v>
      </c>
      <c r="CD11" s="62">
        <f ca="1">AVERAGE(OFFSET($CC$3,0,0,'Données projet'!$E$12+1,1))-AVERAGE(OFFSET($H$3,0,0,'Données projet'!$E$12+1,1))</f>
        <v>368.77466884726061</v>
      </c>
      <c r="CE11" s="62">
        <f t="shared" si="40"/>
        <v>202.72166179270354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182.63945358261782</v>
      </c>
      <c r="S12" s="62">
        <f ca="1">AVERAGE(OFFSET($R$3,0,0,'Données projet'!$E$9+1,1))-AVERAGE(OFFSET($H$3,0,0,'Données projet'!$E$9+1,1))</f>
        <v>211.70619219850786</v>
      </c>
      <c r="T12" s="62">
        <f t="shared" si="34"/>
        <v>426.883837098247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162.55111878922736</v>
      </c>
      <c r="AN12" s="62">
        <f ca="1">AVERAGE(OFFSET($AM$3,0,0,'Données projet'!$E$10+1,1))-AVERAGE(OFFSET($H$3,0,0,'Données projet'!$E$10+1,1))</f>
        <v>472.45436307638545</v>
      </c>
      <c r="AO12" s="62">
        <f t="shared" si="36"/>
        <v>300.53096194142108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163.54796843765274</v>
      </c>
      <c r="BI12" s="62">
        <f ca="1">AVERAGE(OFFSET($BH$3,0,0,'Données projet'!$E$11+1,1))-AVERAGE(OFFSET($H$3,0,0,'Données projet'!$E$11+1,1))</f>
        <v>499.92116338695428</v>
      </c>
      <c r="BJ12" s="62">
        <f t="shared" si="38"/>
        <v>316.79403154855652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4.0476666666666672</v>
      </c>
      <c r="BY12" s="13">
        <f>IF('Données projet'!$A$114&gt;35,BY11+BX12-CG11,IF(A12&lt;'Données projet'!$A$114,$BV$205^A12,IF(A12='Données projet'!$A$114,'Données projet'!$B$114,BY11+BX12-CG11)))</f>
        <v>4.2198576258127485</v>
      </c>
      <c r="BZ12" s="14">
        <f>BY12*VLOOKUP('Données projet'!$B$12,Paramètres!$A$1:$I$89,3,0)*VLOOKUP('Données projet'!$B$12,Paramètres!$A$1:$I$89,5,0)</f>
        <v>1.9748933688803663</v>
      </c>
      <c r="CA12" s="14">
        <f t="shared" si="39"/>
        <v>0.84080335392697747</v>
      </c>
      <c r="CB12" s="22">
        <f t="shared" si="10"/>
        <v>4.9040051255561234</v>
      </c>
      <c r="CC12" s="62">
        <f t="shared" si="11"/>
        <v>153.54143576277463</v>
      </c>
      <c r="CD12" s="62">
        <f ca="1">AVERAGE(OFFSET($CC$3,0,0,'Données projet'!$E$12+1,1))-AVERAGE(OFFSET($H$3,0,0,'Données projet'!$E$12+1,1))</f>
        <v>368.77466884726061</v>
      </c>
      <c r="CE12" s="62">
        <f t="shared" si="40"/>
        <v>202.72166179270354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199.92287992044396</v>
      </c>
      <c r="S13" s="62">
        <f ca="1">AVERAGE(OFFSET($R$3,0,0,'Données projet'!$E$9+1,1))-AVERAGE(OFFSET($H$3,0,0,'Données projet'!$E$9+1,1))</f>
        <v>211.70619219850786</v>
      </c>
      <c r="T13" s="62">
        <f t="shared" si="34"/>
        <v>426.883837098247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169.05128206682753</v>
      </c>
      <c r="AN13" s="62">
        <f ca="1">AVERAGE(OFFSET($AM$3,0,0,'Données projet'!$E$10+1,1))-AVERAGE(OFFSET($H$3,0,0,'Données projet'!$E$10+1,1))</f>
        <v>472.45436307638545</v>
      </c>
      <c r="AO13" s="62">
        <f t="shared" si="36"/>
        <v>300.53096194142108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170.27908233238728</v>
      </c>
      <c r="BI13" s="62">
        <f ca="1">AVERAGE(OFFSET($BH$3,0,0,'Données projet'!$E$11+1,1))-AVERAGE(OFFSET($H$3,0,0,'Données projet'!$E$11+1,1))</f>
        <v>499.92116338695428</v>
      </c>
      <c r="BJ13" s="62">
        <f t="shared" si="38"/>
        <v>316.79403154855652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4.0476666666666672</v>
      </c>
      <c r="BY13" s="13">
        <f>IF('Données projet'!$A$114&gt;35,BY12+BX13-CG12,IF(A13&lt;'Données projet'!$A$114,$BV$205^A13,IF(A13='Données projet'!$A$114,'Données projet'!$B$114,BY12+BX13-CG12)))</f>
        <v>4.9519395181580572</v>
      </c>
      <c r="BZ13" s="14">
        <f>BY13*VLOOKUP('Données projet'!$B$12,Paramètres!$A$1:$I$89,3,0)*VLOOKUP('Données projet'!$B$12,Paramètres!$A$1:$I$89,5,0)</f>
        <v>2.3175076944979707</v>
      </c>
      <c r="CA13" s="14">
        <f t="shared" si="39"/>
        <v>0.96846690357272658</v>
      </c>
      <c r="CB13" s="22">
        <f t="shared" si="10"/>
        <v>5.7230724249731315</v>
      </c>
      <c r="CC13" s="62">
        <f t="shared" si="11"/>
        <v>157.64761642001915</v>
      </c>
      <c r="CD13" s="62">
        <f ca="1">AVERAGE(OFFSET($CC$3,0,0,'Données projet'!$E$12+1,1))-AVERAGE(OFFSET($H$3,0,0,'Données projet'!$E$12+1,1))</f>
        <v>368.77466884726061</v>
      </c>
      <c r="CE13" s="62">
        <f t="shared" si="40"/>
        <v>202.72166179270354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222.95318813349218</v>
      </c>
      <c r="S14" s="62">
        <f ca="1">AVERAGE(OFFSET($R$3,0,0,'Données projet'!$E$9+1,1))-AVERAGE(OFFSET($H$3,0,0,'Données projet'!$E$9+1,1))</f>
        <v>211.70619219850786</v>
      </c>
      <c r="T14" s="62">
        <f t="shared" si="34"/>
        <v>426.883837098247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176.26018421086604</v>
      </c>
      <c r="AN14" s="62">
        <f ca="1">AVERAGE(OFFSET($AM$3,0,0,'Données projet'!$E$10+1,1))-AVERAGE(OFFSET($H$3,0,0,'Données projet'!$E$10+1,1))</f>
        <v>472.45436307638545</v>
      </c>
      <c r="AO14" s="62">
        <f t="shared" si="36"/>
        <v>300.53096194142108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177.77261565596979</v>
      </c>
      <c r="BI14" s="62">
        <f ca="1">AVERAGE(OFFSET($BH$3,0,0,'Données projet'!$E$11+1,1))-AVERAGE(OFFSET($H$3,0,0,'Données projet'!$E$11+1,1))</f>
        <v>499.92116338695428</v>
      </c>
      <c r="BJ14" s="62">
        <f t="shared" si="38"/>
        <v>316.79403154855652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4.0476666666666672</v>
      </c>
      <c r="BY14" s="13">
        <f>IF('Données projet'!$A$114&gt;35,BY13+BX14-CG13,IF(A14&lt;'Données projet'!$A$114,$BV$205^A14,IF(A14='Données projet'!$A$114,'Données projet'!$B$114,BY13+BX14-CG13)))</f>
        <v>5.8110266188832735</v>
      </c>
      <c r="BZ14" s="14">
        <f>BY14*VLOOKUP('Données projet'!$B$12,Paramètres!$A$1:$I$89,3,0)*VLOOKUP('Données projet'!$B$12,Paramètres!$A$1:$I$89,5,0)</f>
        <v>2.719560457637372</v>
      </c>
      <c r="CA14" s="14">
        <f t="shared" si="39"/>
        <v>1.1155142744556685</v>
      </c>
      <c r="CB14" s="22">
        <f t="shared" si="10"/>
        <v>6.6794218250620458</v>
      </c>
      <c r="CC14" s="62">
        <f t="shared" si="11"/>
        <v>161.85525793313772</v>
      </c>
      <c r="CD14" s="62">
        <f ca="1">AVERAGE(OFFSET($CC$3,0,0,'Données projet'!$E$12+1,1))-AVERAGE(OFFSET($H$3,0,0,'Données projet'!$E$12+1,1))</f>
        <v>368.77466884726061</v>
      </c>
      <c r="CE14" s="62">
        <f t="shared" si="40"/>
        <v>202.72166179270354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254.12833050035093</v>
      </c>
      <c r="S15" s="62">
        <f ca="1">AVERAGE(OFFSET($R$3,0,0,'Données projet'!$E$9+1,1))-AVERAGE(OFFSET($H$3,0,0,'Données projet'!$E$9+1,1))</f>
        <v>211.70619219850786</v>
      </c>
      <c r="T15" s="62">
        <f t="shared" si="34"/>
        <v>426.883837098247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184.35154133566382</v>
      </c>
      <c r="AN15" s="62">
        <f ca="1">AVERAGE(OFFSET($AM$3,0,0,'Données projet'!$E$10+1,1))-AVERAGE(OFFSET($H$3,0,0,'Données projet'!$E$10+1,1))</f>
        <v>472.45436307638545</v>
      </c>
      <c r="AO15" s="62">
        <f t="shared" si="36"/>
        <v>300.53096194142108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186.21479912499538</v>
      </c>
      <c r="BI15" s="62">
        <f ca="1">AVERAGE(OFFSET($BH$3,0,0,'Données projet'!$E$11+1,1))-AVERAGE(OFFSET($H$3,0,0,'Données projet'!$E$11+1,1))</f>
        <v>499.92116338695428</v>
      </c>
      <c r="BJ15" s="62">
        <f t="shared" si="38"/>
        <v>316.79403154855652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4.0476666666666672</v>
      </c>
      <c r="BY15" s="13">
        <f>IF('Données projet'!$A$114&gt;35,BY14+BX15-CG14,IF(A15&lt;'Données projet'!$A$114,$BV$205^A15,IF(A15='Données projet'!$A$114,'Données projet'!$B$114,BY14+BX15-CG14)))</f>
        <v>6.8191524233176528</v>
      </c>
      <c r="BZ15" s="14">
        <f>BY15*VLOOKUP('Données projet'!$B$12,Paramètres!$A$1:$I$89,3,0)*VLOOKUP('Données projet'!$B$12,Paramètres!$A$1:$I$89,5,0)</f>
        <v>3.1913633341126615</v>
      </c>
      <c r="CA15" s="14">
        <f t="shared" si="39"/>
        <v>1.2848886130479014</v>
      </c>
      <c r="CB15" s="22">
        <f t="shared" si="10"/>
        <v>7.796138807971313</v>
      </c>
      <c r="CC15" s="62">
        <f t="shared" si="11"/>
        <v>166.18806720279193</v>
      </c>
      <c r="CD15" s="62">
        <f ca="1">AVERAGE(OFFSET($CC$3,0,0,'Données projet'!$E$12+1,1))-AVERAGE(OFFSET($H$3,0,0,'Données projet'!$E$12+1,1))</f>
        <v>368.77466884726061</v>
      </c>
      <c r="CE15" s="62">
        <f t="shared" si="40"/>
        <v>202.72166179270354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296.84320769176509</v>
      </c>
      <c r="S16" s="62">
        <f ca="1">AVERAGE(OFFSET($R$3,0,0,'Données projet'!$E$9+1,1))-AVERAGE(OFFSET($H$3,0,0,'Données projet'!$E$9+1,1))</f>
        <v>211.70619219850786</v>
      </c>
      <c r="T16" s="62">
        <f t="shared" si="34"/>
        <v>426.883837098247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193.53941988088704</v>
      </c>
      <c r="AN16" s="62">
        <f ca="1">AVERAGE(OFFSET($AM$3,0,0,'Données projet'!$E$10+1,1))-AVERAGE(OFFSET($H$3,0,0,'Données projet'!$E$10+1,1))</f>
        <v>472.45436307638545</v>
      </c>
      <c r="AO16" s="62">
        <f t="shared" si="36"/>
        <v>300.53096194142108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195.83513937200854</v>
      </c>
      <c r="BI16" s="62">
        <f ca="1">AVERAGE(OFFSET($BH$3,0,0,'Données projet'!$E$11+1,1))-AVERAGE(OFFSET($H$3,0,0,'Données projet'!$E$11+1,1))</f>
        <v>499.92116338695428</v>
      </c>
      <c r="BJ16" s="62">
        <f t="shared" si="38"/>
        <v>316.79403154855652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4.0476666666666672</v>
      </c>
      <c r="BY16" s="13">
        <f>IF('Données projet'!$A$114&gt;35,BY15+BX16-CG15,IF(A16&lt;'Données projet'!$A$114,$BV$205^A16,IF(A16='Données projet'!$A$114,'Données projet'!$B$114,BY15+BX16-CG15)))</f>
        <v>8.0021729071644234</v>
      </c>
      <c r="BZ16" s="14">
        <f>BY16*VLOOKUP('Données projet'!$B$12,Paramètres!$A$1:$I$89,3,0)*VLOOKUP('Données projet'!$B$12,Paramètres!$A$1:$I$89,5,0)</f>
        <v>3.74501692055295</v>
      </c>
      <c r="CA16" s="14">
        <f t="shared" si="39"/>
        <v>1.4799799390695914</v>
      </c>
      <c r="CB16" s="22">
        <f t="shared" si="10"/>
        <v>9.1002028638425916</v>
      </c>
      <c r="CC16" s="62">
        <f t="shared" si="11"/>
        <v>170.67363435741427</v>
      </c>
      <c r="CD16" s="62">
        <f ca="1">AVERAGE(OFFSET($CC$3,0,0,'Données projet'!$E$12+1,1))-AVERAGE(OFFSET($H$3,0,0,'Données projet'!$E$12+1,1))</f>
        <v>368.77466884726061</v>
      </c>
      <c r="CE16" s="62">
        <f t="shared" si="40"/>
        <v>202.72166179270354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287.7131994329614</v>
      </c>
      <c r="S17" s="62">
        <f ca="1">AVERAGE(OFFSET($R$3,0,0,'Données projet'!$E$9+1,1))-AVERAGE(OFFSET($H$3,0,0,'Données projet'!$E$9+1,1))</f>
        <v>211.70619219850786</v>
      </c>
      <c r="T17" s="62">
        <f t="shared" si="34"/>
        <v>426.883837098247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204.0876737604917</v>
      </c>
      <c r="AN17" s="62">
        <f ca="1">AVERAGE(OFFSET($AM$3,0,0,'Données projet'!$E$10+1,1))-AVERAGE(OFFSET($H$3,0,0,'Données projet'!$E$10+1,1))</f>
        <v>472.45436307638545</v>
      </c>
      <c r="AO17" s="62">
        <f t="shared" si="36"/>
        <v>300.53096194142108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206.9165417460791</v>
      </c>
      <c r="BI17" s="62">
        <f ca="1">AVERAGE(OFFSET($BH$3,0,0,'Données projet'!$E$11+1,1))-AVERAGE(OFFSET($H$3,0,0,'Données projet'!$E$11+1,1))</f>
        <v>499.92116338695428</v>
      </c>
      <c r="BJ17" s="62">
        <f t="shared" si="38"/>
        <v>316.79403154855652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4.0476666666666672</v>
      </c>
      <c r="BY17" s="13">
        <f>IF('Données projet'!$A$114&gt;35,BY16+BX17-CG16,IF(A17&lt;'Données projet'!$A$114,$BV$205^A17,IF(A17='Données projet'!$A$114,'Données projet'!$B$114,BY16+BX17-CG16)))</f>
        <v>9.3904296694107554</v>
      </c>
      <c r="BZ17" s="14">
        <f>BY17*VLOOKUP('Données projet'!$B$12,Paramètres!$A$1:$I$89,3,0)*VLOOKUP('Données projet'!$B$12,Paramètres!$A$1:$I$89,5,0)</f>
        <v>4.3947210852842336</v>
      </c>
      <c r="CA17" s="14">
        <f t="shared" si="39"/>
        <v>1.704692996580222</v>
      </c>
      <c r="CB17" s="22">
        <f t="shared" si="10"/>
        <v>10.623146192580593</v>
      </c>
      <c r="CC17" s="62">
        <f t="shared" si="11"/>
        <v>175.34409164199141</v>
      </c>
      <c r="CD17" s="62">
        <f ca="1">AVERAGE(OFFSET($CC$3,0,0,'Données projet'!$E$12+1,1))-AVERAGE(OFFSET($H$3,0,0,'Données projet'!$E$12+1,1))</f>
        <v>368.77466884726061</v>
      </c>
      <c r="CE17" s="62">
        <f t="shared" si="40"/>
        <v>202.72166179270354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315.09512602267358</v>
      </c>
      <c r="S18" s="62">
        <f ca="1">AVERAGE(OFFSET($R$3,0,0,'Données projet'!$E$9+1,1))-AVERAGE(OFFSET($H$3,0,0,'Données projet'!$E$9+1,1))</f>
        <v>211.70619219850786</v>
      </c>
      <c r="T18" s="62">
        <f t="shared" si="34"/>
        <v>426.883837098247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216.32159352496726</v>
      </c>
      <c r="AN18" s="62">
        <f ca="1">AVERAGE(OFFSET($AM$3,0,0,'Données projet'!$E$10+1,1))-AVERAGE(OFFSET($H$3,0,0,'Données projet'!$E$10+1,1))</f>
        <v>472.45436307638545</v>
      </c>
      <c r="AO18" s="62">
        <f t="shared" si="36"/>
        <v>300.53096194142108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219.80780618669371</v>
      </c>
      <c r="BI18" s="62">
        <f ca="1">AVERAGE(OFFSET($BH$3,0,0,'Données projet'!$E$11+1,1))-AVERAGE(OFFSET($H$3,0,0,'Données projet'!$E$11+1,1))</f>
        <v>499.92116338695428</v>
      </c>
      <c r="BJ18" s="62">
        <f t="shared" si="38"/>
        <v>316.79403154855652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4.0476666666666672</v>
      </c>
      <c r="BY18" s="13">
        <f>IF('Données projet'!$A$114&gt;35,BY17+BX18-CG17,IF(A18&lt;'Données projet'!$A$114,$BV$205^A18,IF(A18='Données projet'!$A$114,'Données projet'!$B$114,BY17+BX18-CG17)))</f>
        <v>11.019528120568506</v>
      </c>
      <c r="BZ18" s="14">
        <f>BY18*VLOOKUP('Données projet'!$B$12,Paramètres!$A$1:$I$89,3,0)*VLOOKUP('Données projet'!$B$12,Paramètres!$A$1:$I$89,5,0)</f>
        <v>5.1571391604260608</v>
      </c>
      <c r="CA18" s="14">
        <f t="shared" si="39"/>
        <v>1.9635254072541937</v>
      </c>
      <c r="CB18" s="22">
        <f t="shared" si="10"/>
        <v>12.401824122043109</v>
      </c>
      <c r="CC18" s="62">
        <f t="shared" si="11"/>
        <v>180.23688402002227</v>
      </c>
      <c r="CD18" s="62">
        <f ca="1">AVERAGE(OFFSET($CC$3,0,0,'Données projet'!$E$12+1,1))-AVERAGE(OFFSET($H$3,0,0,'Données projet'!$E$12+1,1))</f>
        <v>368.77466884726061</v>
      </c>
      <c r="CE18" s="62">
        <f t="shared" si="40"/>
        <v>202.72166179270354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342.34851034317109</v>
      </c>
      <c r="S19" s="62">
        <f ca="1">AVERAGE(OFFSET($R$3,0,0,'Données projet'!$E$9+1,1))-AVERAGE(OFFSET($H$3,0,0,'Données projet'!$E$9+1,1))</f>
        <v>211.70619219850786</v>
      </c>
      <c r="T19" s="62">
        <f t="shared" si="34"/>
        <v>426.883837098247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230.64228721291664</v>
      </c>
      <c r="AN19" s="62">
        <f ca="1">AVERAGE(OFFSET($AM$3,0,0,'Données projet'!$E$10+1,1))-AVERAGE(OFFSET($H$3,0,0,'Données projet'!$E$10+1,1))</f>
        <v>472.45436307638545</v>
      </c>
      <c r="AO19" s="62">
        <f t="shared" si="36"/>
        <v>300.53096194142108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234.93905375858239</v>
      </c>
      <c r="BI19" s="62">
        <f ca="1">AVERAGE(OFFSET($BH$3,0,0,'Données projet'!$E$11+1,1))-AVERAGE(OFFSET($H$3,0,0,'Données projet'!$E$11+1,1))</f>
        <v>499.92116338695428</v>
      </c>
      <c r="BJ19" s="62">
        <f t="shared" si="38"/>
        <v>316.79403154855652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4.0476666666666672</v>
      </c>
      <c r="BY19" s="13">
        <f>IF('Données projet'!$A$114&gt;35,BY18+BX19-CG18,IF(A19&lt;'Données projet'!$A$114,$BV$205^A19,IF(A19='Données projet'!$A$114,'Données projet'!$B$114,BY18+BX19-CG18)))</f>
        <v>12.931250674882023</v>
      </c>
      <c r="BZ19" s="14">
        <f>BY19*VLOOKUP('Données projet'!$B$12,Paramètres!$A$1:$I$89,3,0)*VLOOKUP('Données projet'!$B$12,Paramètres!$A$1:$I$89,5,0)</f>
        <v>6.0518253158447859</v>
      </c>
      <c r="CA19" s="14">
        <f t="shared" si="39"/>
        <v>2.2616576900750531</v>
      </c>
      <c r="CB19" s="22">
        <f t="shared" si="10"/>
        <v>14.479316235310385</v>
      </c>
      <c r="CC19" s="62">
        <f t="shared" si="11"/>
        <v>185.3956704813682</v>
      </c>
      <c r="CD19" s="62">
        <f ca="1">AVERAGE(OFFSET($CC$3,0,0,'Données projet'!$E$12+1,1))-AVERAGE(OFFSET($H$3,0,0,'Données projet'!$E$12+1,1))</f>
        <v>368.77466884726061</v>
      </c>
      <c r="CE19" s="62">
        <f t="shared" si="40"/>
        <v>202.72166179270354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369.48934116986425</v>
      </c>
      <c r="S20" s="62">
        <f ca="1">AVERAGE(OFFSET($R$3,0,0,'Données projet'!$E$9+1,1))-AVERAGE(OFFSET($H$3,0,0,'Données projet'!$E$9+1,1))</f>
        <v>211.70619219850786</v>
      </c>
      <c r="T20" s="62">
        <f t="shared" si="34"/>
        <v>426.883837098247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247.54443490872873</v>
      </c>
      <c r="AN20" s="62">
        <f ca="1">AVERAGE(OFFSET($AM$3,0,0,'Données projet'!$E$10+1,1))-AVERAGE(OFFSET($H$3,0,0,'Données projet'!$E$10+1,1))</f>
        <v>472.45436307638545</v>
      </c>
      <c r="AO20" s="62">
        <f t="shared" si="36"/>
        <v>300.53096194142108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252.84077271642914</v>
      </c>
      <c r="BI20" s="62">
        <f ca="1">AVERAGE(OFFSET($BH$3,0,0,'Données projet'!$E$11+1,1))-AVERAGE(OFFSET($H$3,0,0,'Données projet'!$E$11+1,1))</f>
        <v>499.92116338695428</v>
      </c>
      <c r="BJ20" s="62">
        <f t="shared" si="38"/>
        <v>316.79403154855652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4.0476666666666672</v>
      </c>
      <c r="BY20" s="13">
        <f>IF('Données projet'!$A$114&gt;35,BY19+BX20-CG19,IF(A20&lt;'Données projet'!$A$114,$BV$205^A20,IF(A20='Données projet'!$A$114,'Données projet'!$B$114,BY19+BX20-CG19)))</f>
        <v>15.174628367662804</v>
      </c>
      <c r="BZ20" s="14">
        <f>BY20*VLOOKUP('Données projet'!$B$12,Paramètres!$A$1:$I$89,3,0)*VLOOKUP('Données projet'!$B$12,Paramètres!$A$1:$I$89,5,0)</f>
        <v>7.1017260760661918</v>
      </c>
      <c r="CA20" s="14">
        <f t="shared" si="39"/>
        <v>2.6050569491884543</v>
      </c>
      <c r="CB20" s="22">
        <f t="shared" si="10"/>
        <v>16.905980435651845</v>
      </c>
      <c r="CC20" s="62">
        <f t="shared" si="11"/>
        <v>190.87137828466729</v>
      </c>
      <c r="CD20" s="62">
        <f ca="1">AVERAGE(OFFSET($CC$3,0,0,'Données projet'!$E$12+1,1))-AVERAGE(OFFSET($H$3,0,0,'Données projet'!$E$12+1,1))</f>
        <v>368.77466884726061</v>
      </c>
      <c r="CE20" s="62">
        <f t="shared" si="40"/>
        <v>202.72166179270354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396.52947215501308</v>
      </c>
      <c r="S21" s="62">
        <f ca="1">AVERAGE(OFFSET($R$3,0,0,'Données projet'!$E$9+1,1))-AVERAGE(OFFSET($H$3,0,0,'Données projet'!$E$9+1,1))</f>
        <v>211.70619219850786</v>
      </c>
      <c r="T21" s="62">
        <f t="shared" si="34"/>
        <v>426.883837098247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267.63821021842318</v>
      </c>
      <c r="AN21" s="62">
        <f ca="1">AVERAGE(OFFSET($AM$3,0,0,'Données projet'!$E$10+1,1))-AVERAGE(OFFSET($H$3,0,0,'Données projet'!$E$10+1,1))</f>
        <v>472.45436307638545</v>
      </c>
      <c r="AO21" s="62">
        <f t="shared" si="36"/>
        <v>300.53096194142108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274.16733521633716</v>
      </c>
      <c r="BI21" s="62">
        <f ca="1">AVERAGE(OFFSET($BH$3,0,0,'Données projet'!$E$11+1,1))-AVERAGE(OFFSET($H$3,0,0,'Données projet'!$E$11+1,1))</f>
        <v>499.92116338695428</v>
      </c>
      <c r="BJ21" s="62">
        <f t="shared" si="38"/>
        <v>316.79403154855652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4.0476666666666672</v>
      </c>
      <c r="BY21" s="13">
        <f>IF('Données projet'!$A$114&gt;35,BY20+BX21-CG20,IF(A21&lt;'Données projet'!$A$114,$BV$205^A21,IF(A21='Données projet'!$A$114,'Données projet'!$B$114,BY20+BX21-CG20)))</f>
        <v>17.807198382130004</v>
      </c>
      <c r="BZ21" s="14">
        <f>BY21*VLOOKUP('Données projet'!$B$12,Paramètres!$A$1:$I$89,3,0)*VLOOKUP('Données projet'!$B$12,Paramètres!$A$1:$I$89,5,0)</f>
        <v>8.3337688428368413</v>
      </c>
      <c r="CA21" s="14">
        <f t="shared" si="39"/>
        <v>3.0005963052215261</v>
      </c>
      <c r="CB21" s="22">
        <f t="shared" si="10"/>
        <v>19.740685966201656</v>
      </c>
      <c r="CC21" s="62">
        <f t="shared" si="11"/>
        <v>196.72343615137976</v>
      </c>
      <c r="CD21" s="62">
        <f ca="1">AVERAGE(OFFSET($CC$3,0,0,'Données projet'!$E$12+1,1))-AVERAGE(OFFSET($H$3,0,0,'Données projet'!$E$12+1,1))</f>
        <v>368.77466884726061</v>
      </c>
      <c r="CE21" s="62">
        <f t="shared" si="40"/>
        <v>202.72166179270354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370.83566994478031</v>
      </c>
      <c r="S22" s="62">
        <f ca="1">AVERAGE(OFFSET($R$3,0,0,'Données projet'!$E$9+1,1))-AVERAGE(OFFSET($H$3,0,0,'Données projet'!$E$9+1,1))</f>
        <v>211.70619219850786</v>
      </c>
      <c r="T22" s="62">
        <f t="shared" si="34"/>
        <v>426.883837098247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291.67634874250945</v>
      </c>
      <c r="AN22" s="62">
        <f ca="1">AVERAGE(OFFSET($AM$3,0,0,'Données projet'!$E$10+1,1))-AVERAGE(OFFSET($H$3,0,0,'Données projet'!$E$10+1,1))</f>
        <v>472.45436307638545</v>
      </c>
      <c r="AO22" s="62">
        <f t="shared" si="36"/>
        <v>300.53096194142108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299.72603632191687</v>
      </c>
      <c r="BI22" s="62">
        <f ca="1">AVERAGE(OFFSET($BH$3,0,0,'Données projet'!$E$11+1,1))-AVERAGE(OFFSET($H$3,0,0,'Données projet'!$E$11+1,1))</f>
        <v>499.92116338695428</v>
      </c>
      <c r="BJ22" s="62">
        <f t="shared" si="38"/>
        <v>316.79403154855652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4.0476666666666672</v>
      </c>
      <c r="BY22" s="13">
        <f>IF('Données projet'!$A$114&gt;35,BY21+BX22-CG21,IF(A22&lt;'Données projet'!$A$114,$BV$205^A22,IF(A22='Données projet'!$A$114,'Données projet'!$B$114,BY21+BX22-CG21)))</f>
        <v>20.896479738262784</v>
      </c>
      <c r="BZ22" s="14">
        <f>BY22*VLOOKUP('Données projet'!$B$12,Paramètres!$A$1:$I$89,3,0)*VLOOKUP('Données projet'!$B$12,Paramètres!$A$1:$I$89,5,0)</f>
        <v>9.779552517506982</v>
      </c>
      <c r="CA22" s="14">
        <f t="shared" si="39"/>
        <v>3.4561924604811169</v>
      </c>
      <c r="CB22" s="22">
        <f t="shared" si="10"/>
        <v>23.052255836662599</v>
      </c>
      <c r="CC22" s="62">
        <f t="shared" si="11"/>
        <v>203.02121686383617</v>
      </c>
      <c r="CD22" s="62">
        <f ca="1">AVERAGE(OFFSET($CC$3,0,0,'Données projet'!$E$12+1,1))-AVERAGE(OFFSET($H$3,0,0,'Données projet'!$E$12+1,1))</f>
        <v>368.77466884726061</v>
      </c>
      <c r="CE22" s="62">
        <f t="shared" si="40"/>
        <v>202.72166179270354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396.79422396004782</v>
      </c>
      <c r="S23" s="62">
        <f ca="1">AVERAGE(OFFSET($R$3,0,0,'Données projet'!$E$9+1,1))-AVERAGE(OFFSET($H$3,0,0,'Données projet'!$E$9+1,1))</f>
        <v>211.70619219850786</v>
      </c>
      <c r="T23" s="62">
        <f t="shared" si="34"/>
        <v>426.883837098247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320.5875745926005</v>
      </c>
      <c r="AN23" s="62">
        <f ca="1">AVERAGE(OFFSET($AM$3,0,0,'Données projet'!$E$10+1,1))-AVERAGE(OFFSET($H$3,0,0,'Données projet'!$E$10+1,1))</f>
        <v>472.45436307638545</v>
      </c>
      <c r="AO23" s="62">
        <f t="shared" si="36"/>
        <v>300.53096194142108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4.7689624371814743</v>
      </c>
      <c r="AX23" s="23">
        <f t="shared" si="6"/>
        <v>4.7689624371814743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330.51295481465081</v>
      </c>
      <c r="BI23" s="62">
        <f ca="1">AVERAGE(OFFSET($BH$3,0,0,'Données projet'!$E$11+1,1))-AVERAGE(OFFSET($H$3,0,0,'Données projet'!$E$11+1,1))</f>
        <v>499.92116338695428</v>
      </c>
      <c r="BJ23" s="62">
        <f t="shared" si="38"/>
        <v>316.79403154855652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5.1222189140097312</v>
      </c>
      <c r="BS23" s="24">
        <f t="shared" si="9"/>
        <v>5.1222189140097312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4.0476666666666672</v>
      </c>
      <c r="BY23" s="13">
        <f>IF('Données projet'!$A$114&gt;35,BY22+BX23-CG22,IF(A23&lt;'Données projet'!$A$114,$BV$205^A23,IF(A23='Données projet'!$A$114,'Données projet'!$B$114,BY22+BX23-CG22)))</f>
        <v>24.521704991495451</v>
      </c>
      <c r="BZ23" s="14">
        <f>BY23*VLOOKUP('Données projet'!$B$12,Paramètres!$A$1:$I$89,3,0)*VLOOKUP('Données projet'!$B$12,Paramètres!$A$1:$I$89,5,0)</f>
        <v>11.47615793601987</v>
      </c>
      <c r="CA23" s="14">
        <f t="shared" si="39"/>
        <v>3.9809641513921119</v>
      </c>
      <c r="CB23" s="22">
        <f t="shared" si="10"/>
        <v>26.921154302242531</v>
      </c>
      <c r="CC23" s="62">
        <f t="shared" si="11"/>
        <v>209.84572491254625</v>
      </c>
      <c r="CD23" s="62">
        <f ca="1">AVERAGE(OFFSET($CC$3,0,0,'Données projet'!$E$12+1,1))-AVERAGE(OFFSET($H$3,0,0,'Données projet'!$E$12+1,1))</f>
        <v>368.77466884726061</v>
      </c>
      <c r="CE23" s="62">
        <f t="shared" si="40"/>
        <v>202.72166179270354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422.66571783960171</v>
      </c>
      <c r="S24" s="62">
        <f ca="1">AVERAGE(OFFSET($R$3,0,0,'Données projet'!$E$9+1,1))-AVERAGE(OFFSET($H$3,0,0,'Données projet'!$E$9+1,1))</f>
        <v>211.70619219850786</v>
      </c>
      <c r="T24" s="62">
        <f t="shared" si="34"/>
        <v>426.883837098247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62.506080000000011</v>
      </c>
      <c r="AK24" s="14">
        <f t="shared" si="35"/>
        <v>17.800367834870475</v>
      </c>
      <c r="AL24" s="22">
        <f t="shared" si="4"/>
        <v>139.86706331239944</v>
      </c>
      <c r="AM24" s="62">
        <f t="shared" si="5"/>
        <v>325.71717311039515</v>
      </c>
      <c r="AN24" s="62">
        <f ca="1">AVERAGE(OFFSET($AM$3,0,0,'Données projet'!$E$10+1,1))-AVERAGE(OFFSET($H$3,0,0,'Données projet'!$E$10+1,1))</f>
        <v>472.45436307638545</v>
      </c>
      <c r="AO24" s="62">
        <f t="shared" si="36"/>
        <v>300.53096194142108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3.3721656785549454</v>
      </c>
      <c r="AX24" s="23">
        <f t="shared" si="6"/>
        <v>3.3721656785549454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335.80187171302077</v>
      </c>
      <c r="BI24" s="62">
        <f ca="1">AVERAGE(OFFSET($BH$3,0,0,'Données projet'!$E$11+1,1))-AVERAGE(OFFSET($H$3,0,0,'Données projet'!$E$11+1,1))</f>
        <v>499.92116338695428</v>
      </c>
      <c r="BJ24" s="62">
        <f t="shared" si="38"/>
        <v>316.79403154855652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3.6219557288182744</v>
      </c>
      <c r="BS24" s="24">
        <f t="shared" si="9"/>
        <v>3.6219557288182744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4.0476666666666672</v>
      </c>
      <c r="BY24" s="13">
        <f>IF('Données projet'!$A$114&gt;35,BY23+BX24-CG23,IF(A24&lt;'Données projet'!$A$114,$BV$205^A24,IF(A24='Données projet'!$A$114,'Données projet'!$B$114,BY23+BX24-CG23)))</f>
        <v>28.775852355116477</v>
      </c>
      <c r="BZ24" s="14">
        <f>BY24*VLOOKUP('Données projet'!$B$12,Paramètres!$A$1:$I$89,3,0)*VLOOKUP('Données projet'!$B$12,Paramètres!$A$1:$I$89,5,0)</f>
        <v>13.467098902194511</v>
      </c>
      <c r="CA24" s="14">
        <f t="shared" si="39"/>
        <v>4.5854146595942122</v>
      </c>
      <c r="CB24" s="22">
        <f t="shared" si="10"/>
        <v>31.44146112011536</v>
      </c>
      <c r="CC24" s="62">
        <f t="shared" si="11"/>
        <v>217.29157091811106</v>
      </c>
      <c r="CD24" s="62">
        <f ca="1">AVERAGE(OFFSET($CC$3,0,0,'Données projet'!$E$12+1,1))-AVERAGE(OFFSET($H$3,0,0,'Données projet'!$E$12+1,1))</f>
        <v>368.77466884726061</v>
      </c>
      <c r="CE24" s="62">
        <f t="shared" si="40"/>
        <v>202.72166179270354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448.45697136053934</v>
      </c>
      <c r="S25" s="62">
        <f ca="1">AVERAGE(OFFSET($R$3,0,0,'Données projet'!$E$9+1,1))-AVERAGE(OFFSET($H$3,0,0,'Données projet'!$E$9+1,1))</f>
        <v>211.70619219850786</v>
      </c>
      <c r="T25" s="62">
        <f t="shared" si="34"/>
        <v>426.883837098247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68.571360000000013</v>
      </c>
      <c r="AK25" s="14">
        <f t="shared" si="35"/>
        <v>19.318251258205343</v>
      </c>
      <c r="AL25" s="22">
        <f t="shared" si="4"/>
        <v>153.07440627470763</v>
      </c>
      <c r="AM25" s="62">
        <f t="shared" si="5"/>
        <v>341.8205065190906</v>
      </c>
      <c r="AN25" s="62">
        <f ca="1">AVERAGE(OFFSET($AM$3,0,0,'Données projet'!$E$10+1,1))-AVERAGE(OFFSET($H$3,0,0,'Données projet'!$E$10+1,1))</f>
        <v>472.45436307638545</v>
      </c>
      <c r="AO25" s="62">
        <f t="shared" si="36"/>
        <v>300.53096194142108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2.3844812185907376</v>
      </c>
      <c r="AX25" s="23">
        <f t="shared" si="6"/>
        <v>2.3844812185907376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352.86000654480995</v>
      </c>
      <c r="BI25" s="62">
        <f ca="1">AVERAGE(OFFSET($BH$3,0,0,'Données projet'!$E$11+1,1))-AVERAGE(OFFSET($H$3,0,0,'Données projet'!$E$11+1,1))</f>
        <v>499.92116338695428</v>
      </c>
      <c r="BJ25" s="62">
        <f t="shared" si="38"/>
        <v>316.79403154855652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2.561109457004866</v>
      </c>
      <c r="BS25" s="24">
        <f t="shared" si="9"/>
        <v>2.561109457004866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4.0476666666666672</v>
      </c>
      <c r="BY25" s="13">
        <f>IF('Données projet'!$A$114&gt;35,BY24+BX25-CG24,IF(A25&lt;'Données projet'!$A$114,$BV$205^A25,IF(A25='Données projet'!$A$114,'Données projet'!$B$114,BY24+BX25-CG24)))</f>
        <v>33.768030365369967</v>
      </c>
      <c r="BZ25" s="14">
        <f>BY25*VLOOKUP('Données projet'!$B$12,Paramètres!$A$1:$I$89,3,0)*VLOOKUP('Données projet'!$B$12,Paramètres!$A$1:$I$89,5,0)</f>
        <v>15.803438210993145</v>
      </c>
      <c r="CA25" s="14">
        <f t="shared" si="39"/>
        <v>5.281642034648538</v>
      </c>
      <c r="CB25" s="22">
        <f t="shared" si="10"/>
        <v>36.723181427825928</v>
      </c>
      <c r="CC25" s="62">
        <f t="shared" si="11"/>
        <v>225.46928167220892</v>
      </c>
      <c r="CD25" s="62">
        <f ca="1">AVERAGE(OFFSET($CC$3,0,0,'Données projet'!$E$12+1,1))-AVERAGE(OFFSET($H$3,0,0,'Données projet'!$E$12+1,1))</f>
        <v>368.77466884726061</v>
      </c>
      <c r="CE25" s="62">
        <f t="shared" si="40"/>
        <v>202.72166179270354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474.17359308901416</v>
      </c>
      <c r="S26" s="62">
        <f ca="1">AVERAGE(OFFSET($R$3,0,0,'Données projet'!$E$9+1,1))-AVERAGE(OFFSET($H$3,0,0,'Données projet'!$E$9+1,1))</f>
        <v>211.70619219850786</v>
      </c>
      <c r="T26" s="62">
        <f t="shared" si="34"/>
        <v>426.883837098247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74.636640000000014</v>
      </c>
      <c r="AK26" s="14">
        <f t="shared" si="35"/>
        <v>20.82056558443978</v>
      </c>
      <c r="AL26" s="22">
        <f t="shared" si="4"/>
        <v>166.25463305956598</v>
      </c>
      <c r="AM26" s="62">
        <f t="shared" si="5"/>
        <v>357.8676876136322</v>
      </c>
      <c r="AN26" s="62">
        <f ca="1">AVERAGE(OFFSET($AM$3,0,0,'Données projet'!$E$10+1,1))-AVERAGE(OFFSET($H$3,0,0,'Données projet'!$E$10+1,1))</f>
        <v>472.45436307638545</v>
      </c>
      <c r="AO26" s="62">
        <f t="shared" si="36"/>
        <v>300.53096194142108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1.6860828392774729</v>
      </c>
      <c r="AX26" s="23">
        <f t="shared" si="6"/>
        <v>1.6860828392774729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369.86022170678268</v>
      </c>
      <c r="BI26" s="62">
        <f ca="1">AVERAGE(OFFSET($BH$3,0,0,'Données projet'!$E$11+1,1))-AVERAGE(OFFSET($H$3,0,0,'Données projet'!$E$11+1,1))</f>
        <v>499.92116338695428</v>
      </c>
      <c r="BJ26" s="62">
        <f t="shared" si="38"/>
        <v>316.79403154855652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1.8109778644091374</v>
      </c>
      <c r="BS26" s="24">
        <f t="shared" si="9"/>
        <v>1.8109778644091374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4.0476666666666672</v>
      </c>
      <c r="BY26" s="13">
        <f>IF('Données projet'!$A$114&gt;35,BY25+BX26-CG25,IF(A26&lt;'Données projet'!$A$114,$BV$205^A26,IF(A26='Données projet'!$A$114,'Données projet'!$B$114,BY25+BX26-CG25)))</f>
        <v>39.626276250121265</v>
      </c>
      <c r="BZ26" s="14">
        <f>BY26*VLOOKUP('Données projet'!$B$12,Paramètres!$A$1:$I$89,3,0)*VLOOKUP('Données projet'!$B$12,Paramètres!$A$1:$I$89,5,0)</f>
        <v>18.545097285056752</v>
      </c>
      <c r="CA26" s="14">
        <f t="shared" si="39"/>
        <v>6.0835812359519474</v>
      </c>
      <c r="CB26" s="22">
        <f t="shared" si="10"/>
        <v>42.894948424090153</v>
      </c>
      <c r="CC26" s="62">
        <f t="shared" si="11"/>
        <v>234.50800297815638</v>
      </c>
      <c r="CD26" s="62">
        <f ca="1">AVERAGE(OFFSET($CC$3,0,0,'Données projet'!$E$12+1,1))-AVERAGE(OFFSET($H$3,0,0,'Données projet'!$E$12+1,1))</f>
        <v>368.77466884726061</v>
      </c>
      <c r="CE26" s="62">
        <f t="shared" si="40"/>
        <v>202.72166179270354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429.64823315533664</v>
      </c>
      <c r="S27" s="62">
        <f ca="1">AVERAGE(OFFSET($R$3,0,0,'Données projet'!$E$9+1,1))-AVERAGE(OFFSET($H$3,0,0,'Données projet'!$E$9+1,1))</f>
        <v>211.70619219850786</v>
      </c>
      <c r="T27" s="62">
        <f t="shared" si="34"/>
        <v>426.883837098247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80.701920000000015</v>
      </c>
      <c r="AK27" s="14">
        <f t="shared" si="35"/>
        <v>22.308719863780368</v>
      </c>
      <c r="AL27" s="22">
        <f t="shared" si="4"/>
        <v>179.41019776275084</v>
      </c>
      <c r="AM27" s="62">
        <f t="shared" si="5"/>
        <v>373.86167420185291</v>
      </c>
      <c r="AN27" s="62">
        <f ca="1">AVERAGE(OFFSET($AM$3,0,0,'Données projet'!$E$10+1,1))-AVERAGE(OFFSET($H$3,0,0,'Données projet'!$E$10+1,1))</f>
        <v>472.45436307638545</v>
      </c>
      <c r="AO27" s="62">
        <f t="shared" si="36"/>
        <v>300.53096194142108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1.192240609295369</v>
      </c>
      <c r="AX27" s="23">
        <f t="shared" si="6"/>
        <v>1.192240609295369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386.80563495778586</v>
      </c>
      <c r="BI27" s="62">
        <f ca="1">AVERAGE(OFFSET($BH$3,0,0,'Données projet'!$E$11+1,1))-AVERAGE(OFFSET($H$3,0,0,'Données projet'!$E$11+1,1))</f>
        <v>499.92116338695428</v>
      </c>
      <c r="BJ27" s="62">
        <f t="shared" si="38"/>
        <v>316.79403154855652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1.2805547285024332</v>
      </c>
      <c r="BS27" s="24">
        <f t="shared" si="9"/>
        <v>1.2805547285024332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4.0476666666666672</v>
      </c>
      <c r="BY27" s="13">
        <f>IF('Données projet'!$A$114&gt;35,BY26+BX27-CG26,IF(A27&lt;'Données projet'!$A$114,$BV$205^A27,IF(A27='Données projet'!$A$114,'Données projet'!$B$114,BY26+BX27-CG26)))</f>
        <v>46.500839772439015</v>
      </c>
      <c r="BZ27" s="14">
        <f>BY27*VLOOKUP('Données projet'!$B$12,Paramètres!$A$1:$I$89,3,0)*VLOOKUP('Données projet'!$B$12,Paramètres!$A$1:$I$89,5,0)</f>
        <v>21.762393013501459</v>
      </c>
      <c r="CA27" s="14">
        <f t="shared" si="39"/>
        <v>7.0072830403186224</v>
      </c>
      <c r="CB27" s="22">
        <f t="shared" si="10"/>
        <v>50.10718579373664</v>
      </c>
      <c r="CC27" s="62">
        <f t="shared" si="11"/>
        <v>244.55866223283874</v>
      </c>
      <c r="CD27" s="62">
        <f ca="1">AVERAGE(OFFSET($CC$3,0,0,'Données projet'!$E$12+1,1))-AVERAGE(OFFSET($H$3,0,0,'Données projet'!$E$12+1,1))</f>
        <v>368.77466884726061</v>
      </c>
      <c r="CE27" s="62">
        <f t="shared" si="40"/>
        <v>202.72166179270354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451.94205212819901</v>
      </c>
      <c r="S28" s="62">
        <f ca="1">AVERAGE(OFFSET($R$3,0,0,'Données projet'!$E$9+1,1))-AVERAGE(OFFSET($H$3,0,0,'Données projet'!$E$9+1,1))</f>
        <v>211.70619219850786</v>
      </c>
      <c r="T28" s="62">
        <f t="shared" si="34"/>
        <v>426.883837098247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86.767200000000017</v>
      </c>
      <c r="AK28" s="14">
        <f t="shared" si="35"/>
        <v>23.783899326718451</v>
      </c>
      <c r="AL28" s="22">
        <f t="shared" si="4"/>
        <v>192.54316466070134</v>
      </c>
      <c r="AM28" s="62">
        <f t="shared" si="5"/>
        <v>389.80502553397059</v>
      </c>
      <c r="AN28" s="62">
        <f ca="1">AVERAGE(OFFSET($AM$3,0,0,'Données projet'!$E$10+1,1))-AVERAGE(OFFSET($H$3,0,0,'Données projet'!$E$10+1,1))</f>
        <v>472.45436307638545</v>
      </c>
      <c r="AO28" s="62">
        <f t="shared" si="36"/>
        <v>300.53096194142108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23.098199459818954</v>
      </c>
      <c r="AX28" s="23">
        <f t="shared" si="6"/>
        <v>23.098199459818954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403.69894009173004</v>
      </c>
      <c r="BI28" s="62">
        <f ca="1">AVERAGE(OFFSET($BH$3,0,0,'Données projet'!$E$11+1,1))-AVERAGE(OFFSET($H$3,0,0,'Données projet'!$E$11+1,1))</f>
        <v>499.92116338695428</v>
      </c>
      <c r="BJ28" s="62">
        <f t="shared" si="38"/>
        <v>316.79403154855652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24.809177197583317</v>
      </c>
      <c r="BS28" s="24">
        <f t="shared" si="9"/>
        <v>24.809177197583317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4.0476666666666672</v>
      </c>
      <c r="BY28" s="13">
        <f>IF('Données projet'!$A$114&gt;35,BY27+BX28-CG27,IF(A28&lt;'Données projet'!$A$114,$BV$205^A28,IF(A28='Données projet'!$A$114,'Données projet'!$B$114,BY27+BX28-CG27)))</f>
        <v>54.568036771697152</v>
      </c>
      <c r="BZ28" s="14">
        <f>BY28*VLOOKUP('Données projet'!$B$12,Paramètres!$A$1:$I$89,3,0)*VLOOKUP('Données projet'!$B$12,Paramètres!$A$1:$I$89,5,0)</f>
        <v>25.537841209154266</v>
      </c>
      <c r="CA28" s="14">
        <f t="shared" si="39"/>
        <v>8.0712352975514357</v>
      </c>
      <c r="CB28" s="22">
        <f t="shared" si="10"/>
        <v>58.535808249179098</v>
      </c>
      <c r="CC28" s="62">
        <f t="shared" si="11"/>
        <v>255.79766912244838</v>
      </c>
      <c r="CD28" s="62">
        <f ca="1">AVERAGE(OFFSET($CC$3,0,0,'Données projet'!$E$12+1,1))-AVERAGE(OFFSET($H$3,0,0,'Données projet'!$E$12+1,1))</f>
        <v>368.77466884726061</v>
      </c>
      <c r="CE28" s="62">
        <f t="shared" si="40"/>
        <v>202.72166179270354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474.174587646997</v>
      </c>
      <c r="S29" s="62">
        <f ca="1">AVERAGE(OFFSET($R$3,0,0,'Données projet'!$E$9+1,1))-AVERAGE(OFFSET($H$3,0,0,'Données projet'!$E$9+1,1))</f>
        <v>211.70619219850786</v>
      </c>
      <c r="T29" s="62">
        <f t="shared" si="34"/>
        <v>426.883837098247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358.2478215769911</v>
      </c>
      <c r="AN29" s="62">
        <f ca="1">AVERAGE(OFFSET($AM$3,0,0,'Données projet'!$E$10+1,1))-AVERAGE(OFFSET($H$3,0,0,'Données projet'!$E$10+1,1))</f>
        <v>472.45436307638545</v>
      </c>
      <c r="AO29" s="62">
        <f t="shared" si="36"/>
        <v>300.53096194142108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16.332893471237433</v>
      </c>
      <c r="AX29" s="23">
        <f t="shared" si="6"/>
        <v>16.332893471237433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369.65814653255097</v>
      </c>
      <c r="BI29" s="62">
        <f ca="1">AVERAGE(OFFSET($BH$3,0,0,'Données projet'!$E$11+1,1))-AVERAGE(OFFSET($H$3,0,0,'Données projet'!$E$11+1,1))</f>
        <v>499.92116338695428</v>
      </c>
      <c r="BJ29" s="62">
        <f t="shared" si="38"/>
        <v>316.79403154855652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17.542737432069831</v>
      </c>
      <c r="BS29" s="24">
        <f t="shared" si="9"/>
        <v>17.542737432069831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4.0476666666666672</v>
      </c>
      <c r="BY29" s="13">
        <f>IF('Données projet'!$A$114&gt;35,BY28+BX29-CG28,IF(A29&lt;'Données projet'!$A$114,$BV$205^A29,IF(A29='Données projet'!$A$114,'Données projet'!$B$114,BY28+BX29-CG28)))</f>
        <v>64.034771236156331</v>
      </c>
      <c r="BZ29" s="14">
        <f>BY29*VLOOKUP('Données projet'!$B$12,Paramètres!$A$1:$I$89,3,0)*VLOOKUP('Données projet'!$B$12,Paramètres!$A$1:$I$89,5,0)</f>
        <v>29.96827293852116</v>
      </c>
      <c r="CA29" s="14">
        <f t="shared" si="39"/>
        <v>9.2967329639189398</v>
      </c>
      <c r="CB29" s="22">
        <f t="shared" si="10"/>
        <v>68.386551946749833</v>
      </c>
      <c r="CC29" s="62">
        <f t="shared" si="11"/>
        <v>268.43124619040782</v>
      </c>
      <c r="CD29" s="62">
        <f ca="1">AVERAGE(OFFSET($CC$3,0,0,'Données projet'!$E$12+1,1))-AVERAGE(OFFSET($H$3,0,0,'Données projet'!$E$12+1,1))</f>
        <v>368.77466884726061</v>
      </c>
      <c r="CE29" s="62">
        <f t="shared" si="40"/>
        <v>202.72166179270354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496.34904711149841</v>
      </c>
      <c r="S30" s="62">
        <f ca="1">AVERAGE(OFFSET($R$3,0,0,'Données projet'!$E$9+1,1))-AVERAGE(OFFSET($H$3,0,0,'Données projet'!$E$9+1,1))</f>
        <v>211.70619219850786</v>
      </c>
      <c r="T30" s="62">
        <f t="shared" si="34"/>
        <v>426.883837098247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377.82806986097461</v>
      </c>
      <c r="AN30" s="62">
        <f ca="1">AVERAGE(OFFSET($AM$3,0,0,'Données projet'!$E$10+1,1))-AVERAGE(OFFSET($H$3,0,0,'Données projet'!$E$10+1,1))</f>
        <v>472.45436307638545</v>
      </c>
      <c r="AO30" s="62">
        <f t="shared" si="36"/>
        <v>300.53096194142108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11.549099729909479</v>
      </c>
      <c r="AX30" s="23">
        <f t="shared" si="6"/>
        <v>11.549099729909479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390.45505823679542</v>
      </c>
      <c r="BI30" s="62">
        <f ca="1">AVERAGE(OFFSET($BH$3,0,0,'Données projet'!$E$11+1,1))-AVERAGE(OFFSET($H$3,0,0,'Données projet'!$E$11+1,1))</f>
        <v>499.92116338695428</v>
      </c>
      <c r="BJ30" s="62">
        <f t="shared" si="38"/>
        <v>316.79403154855652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12.40458859879166</v>
      </c>
      <c r="BS30" s="24">
        <f t="shared" si="9"/>
        <v>12.40458859879166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4.0476666666666672</v>
      </c>
      <c r="BY30" s="13">
        <f>IF('Données projet'!$A$114&gt;35,BY29+BX30-CG29,IF(A30&lt;'Données projet'!$A$114,$BV$205^A30,IF(A30='Données projet'!$A$114,'Données projet'!$B$114,BY29+BX30-CG29)))</f>
        <v>75.143841887191726</v>
      </c>
      <c r="BZ30" s="14">
        <f>BY30*VLOOKUP('Données projet'!$B$12,Paramètres!$A$1:$I$89,3,0)*VLOOKUP('Données projet'!$B$12,Paramètres!$A$1:$I$89,5,0)</f>
        <v>35.167318003205729</v>
      </c>
      <c r="CA30" s="14">
        <f t="shared" si="39"/>
        <v>10.708304319741121</v>
      </c>
      <c r="CB30" s="22">
        <f t="shared" si="10"/>
        <v>79.900042212465777</v>
      </c>
      <c r="CC30" s="62">
        <f t="shared" si="11"/>
        <v>282.70049671209563</v>
      </c>
      <c r="CD30" s="62">
        <f ca="1">AVERAGE(OFFSET($CC$3,0,0,'Données projet'!$E$12+1,1))-AVERAGE(OFFSET($H$3,0,0,'Données projet'!$E$12+1,1))</f>
        <v>368.77466884726061</v>
      </c>
      <c r="CE30" s="62">
        <f t="shared" si="40"/>
        <v>202.72166179270354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518.46823896547028</v>
      </c>
      <c r="S31" s="62">
        <f ca="1">AVERAGE(OFFSET($R$3,0,0,'Données projet'!$E$9+1,1))-AVERAGE(OFFSET($H$3,0,0,'Données projet'!$E$9+1,1))</f>
        <v>211.70619219850786</v>
      </c>
      <c r="T31" s="62">
        <f t="shared" si="34"/>
        <v>426.883837098247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397.34372842795761</v>
      </c>
      <c r="AN31" s="62">
        <f ca="1">AVERAGE(OFFSET($AM$3,0,0,'Données projet'!$E$10+1,1))-AVERAGE(OFFSET($H$3,0,0,'Données projet'!$E$10+1,1))</f>
        <v>472.45436307638545</v>
      </c>
      <c r="AO31" s="62">
        <f t="shared" si="36"/>
        <v>300.53096194142108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8.1664467356187167</v>
      </c>
      <c r="AX31" s="23">
        <f t="shared" si="6"/>
        <v>8.1664467356187167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411.1849043871382</v>
      </c>
      <c r="BI31" s="62">
        <f ca="1">AVERAGE(OFFSET($BH$3,0,0,'Données projet'!$E$11+1,1))-AVERAGE(OFFSET($H$3,0,0,'Données projet'!$E$11+1,1))</f>
        <v>499.92116338695428</v>
      </c>
      <c r="BJ31" s="62">
        <f t="shared" si="38"/>
        <v>316.79403154855652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8.7713687160349174</v>
      </c>
      <c r="BS31" s="24">
        <f t="shared" si="9"/>
        <v>8.7713687160349174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4.0476666666666672</v>
      </c>
      <c r="BY31" s="13">
        <f>IF('Données projet'!$A$114&gt;35,BY30+BX31-CG30,IF(A31&lt;'Données projet'!$A$114,$BV$205^A31,IF(A31='Données projet'!$A$114,'Données projet'!$B$114,BY30+BX31-CG30)))</f>
        <v>88.180169376149777</v>
      </c>
      <c r="BZ31" s="14">
        <f>BY31*VLOOKUP('Données projet'!$B$12,Paramètres!$A$1:$I$89,3,0)*VLOOKUP('Données projet'!$B$12,Paramètres!$A$1:$I$89,5,0)</f>
        <v>41.268319268038091</v>
      </c>
      <c r="CA31" s="14">
        <f t="shared" si="39"/>
        <v>12.334201901809736</v>
      </c>
      <c r="CB31" s="22">
        <f t="shared" si="10"/>
        <v>93.357724370818289</v>
      </c>
      <c r="CC31" s="62">
        <f t="shared" si="11"/>
        <v>298.88733567001191</v>
      </c>
      <c r="CD31" s="62">
        <f ca="1">AVERAGE(OFFSET($CC$3,0,0,'Données projet'!$E$12+1,1))-AVERAGE(OFFSET($H$3,0,0,'Données projet'!$E$12+1,1))</f>
        <v>368.77466884726061</v>
      </c>
      <c r="CE31" s="62">
        <f t="shared" si="40"/>
        <v>202.72166179270354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540.53465000926337</v>
      </c>
      <c r="S32" s="62">
        <f ca="1">AVERAGE(OFFSET($R$3,0,0,'Données projet'!$E$9+1,1))-AVERAGE(OFFSET($H$3,0,0,'Données projet'!$E$9+1,1))</f>
        <v>211.70619219850786</v>
      </c>
      <c r="T32" s="62">
        <f t="shared" si="34"/>
        <v>426.883837098247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416.79905230715076</v>
      </c>
      <c r="AN32" s="62">
        <f ca="1">AVERAGE(OFFSET($AM$3,0,0,'Données projet'!$E$10+1,1))-AVERAGE(OFFSET($H$3,0,0,'Données projet'!$E$10+1,1))</f>
        <v>472.45436307638545</v>
      </c>
      <c r="AO32" s="62">
        <f t="shared" si="36"/>
        <v>300.53096194142108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5.7745498649547393</v>
      </c>
      <c r="AX32" s="23">
        <f t="shared" si="6"/>
        <v>5.7745498649547393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431.85218726359784</v>
      </c>
      <c r="BI32" s="62">
        <f ca="1">AVERAGE(OFFSET($BH$3,0,0,'Données projet'!$E$11+1,1))-AVERAGE(OFFSET($H$3,0,0,'Données projet'!$E$11+1,1))</f>
        <v>499.92116338695428</v>
      </c>
      <c r="BJ32" s="62">
        <f t="shared" si="38"/>
        <v>316.79403154855652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6.202294299395831</v>
      </c>
      <c r="BS32" s="24">
        <f t="shared" si="9"/>
        <v>6.202294299395831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4.0476666666666672</v>
      </c>
      <c r="BY32" s="13">
        <f>IF('Données projet'!$A$114&gt;35,BY31+BX32-CG31,IF(A32&lt;'Données projet'!$A$114,$BV$205^A32,IF(A32='Données projet'!$A$114,'Données projet'!$B$114,BY31+BX32-CG31)))</f>
        <v>103.47810380629259</v>
      </c>
      <c r="BZ32" s="14">
        <f>BY32*VLOOKUP('Données projet'!$B$12,Paramètres!$A$1:$I$89,3,0)*VLOOKUP('Données projet'!$B$12,Paramètres!$A$1:$I$89,5,0)</f>
        <v>48.427752581344933</v>
      </c>
      <c r="CA32" s="14">
        <f t="shared" si="39"/>
        <v>14.206967976633383</v>
      </c>
      <c r="CB32" s="22">
        <f t="shared" si="10"/>
        <v>109.08880497181222</v>
      </c>
      <c r="CC32" s="62">
        <f t="shared" si="11"/>
        <v>317.32143112465366</v>
      </c>
      <c r="CD32" s="62">
        <f ca="1">AVERAGE(OFFSET($CC$3,0,0,'Données projet'!$E$12+1,1))-AVERAGE(OFFSET($H$3,0,0,'Données projet'!$E$12+1,1))</f>
        <v>368.77466884726061</v>
      </c>
      <c r="CE32" s="62">
        <f t="shared" si="40"/>
        <v>202.72166179270354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562.55050376491363</v>
      </c>
      <c r="S33" s="62">
        <f ca="1">AVERAGE(OFFSET($R$3,0,0,'Données projet'!$E$9+1,1))-AVERAGE(OFFSET($H$3,0,0,'Données projet'!$E$9+1,1))</f>
        <v>211.70619219850786</v>
      </c>
      <c r="T33" s="62">
        <f t="shared" si="34"/>
        <v>426.883837098247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436.19762860808771</v>
      </c>
      <c r="AN33" s="62">
        <f ca="1">AVERAGE(OFFSET($AM$3,0,0,'Données projet'!$E$10+1,1))-AVERAGE(OFFSET($H$3,0,0,'Données projet'!$E$10+1,1))</f>
        <v>472.45436307638545</v>
      </c>
      <c r="AO33" s="62">
        <f t="shared" si="36"/>
        <v>300.53096194142108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26.338381407989573</v>
      </c>
      <c r="AX33" s="23">
        <f t="shared" si="6"/>
        <v>26.338381407989573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452.46069821522315</v>
      </c>
      <c r="BI33" s="62">
        <f ca="1">AVERAGE(OFFSET($BH$3,0,0,'Données projet'!$E$11+1,1))-AVERAGE(OFFSET($H$3,0,0,'Données projet'!$E$11+1,1))</f>
        <v>499.92116338695428</v>
      </c>
      <c r="BJ33" s="62">
        <f t="shared" si="38"/>
        <v>316.79403154855652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28.289372623396208</v>
      </c>
      <c r="BS33" s="24">
        <f t="shared" si="9"/>
        <v>28.289372623396208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121.43</v>
      </c>
      <c r="BW33" s="13">
        <f>VLOOKUP(A33,'Données projet'!$A$113:$I$133,9,0)</f>
        <v>4.0476666666666672</v>
      </c>
      <c r="BX33" s="13">
        <f t="array" ref="BX33">INDEX(BW:BW,MIN(IF(ISNUMBER(BW33:BW229),ROW(BW33:BW229),"")))</f>
        <v>4.0476666666666672</v>
      </c>
      <c r="BY33" s="13">
        <f>IF('Données projet'!$A$114&gt;35,BY32+BX33-CG32,IF(A33&lt;'Données projet'!$A$114,$BV$205^A33,IF(A33='Données projet'!$A$114,'Données projet'!$B$114,BY32+BX33-CG32)))</f>
        <v>121.43</v>
      </c>
      <c r="BZ33" s="14">
        <f>BY33*VLOOKUP('Données projet'!$B$12,Paramètres!$A$1:$I$89,3,0)*VLOOKUP('Données projet'!$B$12,Paramètres!$A$1:$I$89,5,0)</f>
        <v>56.829240000000006</v>
      </c>
      <c r="CA33" s="14">
        <f t="shared" si="39"/>
        <v>16.364085872428582</v>
      </c>
      <c r="CB33" s="22">
        <f t="shared" si="10"/>
        <v>127.47837589447978</v>
      </c>
      <c r="CC33" s="62">
        <f t="shared" si="11"/>
        <v>338.3883284593702</v>
      </c>
      <c r="CD33" s="62">
        <f ca="1">AVERAGE(OFFSET($CC$3,0,0,'Données projet'!$E$12+1,1))-AVERAGE(OFFSET($H$3,0,0,'Données projet'!$E$12+1,1))</f>
        <v>368.77466884726061</v>
      </c>
      <c r="CE33" s="62">
        <f t="shared" si="40"/>
        <v>202.72166179270354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581.83861211902683</v>
      </c>
      <c r="S34" s="62">
        <f ca="1">AVERAGE(OFFSET($R$3,0,0,'Données projet'!$E$9+1,1))-AVERAGE(OFFSET($H$3,0,0,'Données projet'!$E$9+1,1))</f>
        <v>211.70619219850786</v>
      </c>
      <c r="T34" s="62">
        <f t="shared" si="34"/>
        <v>426.883837098247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87.441120000000041</v>
      </c>
      <c r="AK34" s="14">
        <f t="shared" si="35"/>
        <v>23.947052577122424</v>
      </c>
      <c r="AL34" s="22">
        <f t="shared" si="4"/>
        <v>194.0010672384883</v>
      </c>
      <c r="AM34" s="62">
        <f t="shared" si="5"/>
        <v>406.34088118863758</v>
      </c>
      <c r="AN34" s="62">
        <f ca="1">AVERAGE(OFFSET($AM$3,0,0,'Données projet'!$E$10+1,1))-AVERAGE(OFFSET($H$3,0,0,'Données projet'!$E$10+1,1))</f>
        <v>472.45436307638545</v>
      </c>
      <c r="AO34" s="62">
        <f t="shared" si="36"/>
        <v>300.53096194142108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18.624048099067117</v>
      </c>
      <c r="AX34" s="23">
        <f t="shared" si="6"/>
        <v>18.624048099067117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420.3402603978567</v>
      </c>
      <c r="BI34" s="62">
        <f ca="1">AVERAGE(OFFSET($BH$3,0,0,'Données projet'!$E$11+1,1))-AVERAGE(OFFSET($H$3,0,0,'Données projet'!$E$11+1,1))</f>
        <v>499.92116338695428</v>
      </c>
      <c r="BJ34" s="62">
        <f t="shared" si="38"/>
        <v>316.79403154855652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20.003607217516532</v>
      </c>
      <c r="BS34" s="24">
        <f t="shared" si="9"/>
        <v>20.003607217516532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11.481</v>
      </c>
      <c r="BY34" s="13">
        <f>IF('Données projet'!$A$114&gt;35,BY33+BX34-CG33,IF(A34&lt;'Données projet'!$A$114,$BV$205^A34,IF(A34='Données projet'!$A$114,'Données projet'!$B$114,BY33+BX34-CG33)))</f>
        <v>132.911</v>
      </c>
      <c r="BZ34" s="14">
        <f>BY34*VLOOKUP('Données projet'!$B$12,Paramètres!$A$1:$I$89,3,0)*VLOOKUP('Données projet'!$B$12,Paramètres!$A$1:$I$89,5,0)</f>
        <v>62.202348000000001</v>
      </c>
      <c r="CA34" s="14">
        <f t="shared" si="39"/>
        <v>17.723918097544789</v>
      </c>
      <c r="CB34" s="22">
        <f t="shared" si="10"/>
        <v>139.20491345322381</v>
      </c>
      <c r="CC34" s="62">
        <f t="shared" si="11"/>
        <v>351.54472740337314</v>
      </c>
      <c r="CD34" s="62">
        <f ca="1">AVERAGE(OFFSET($CC$3,0,0,'Données projet'!$E$12+1,1))-AVERAGE(OFFSET($H$3,0,0,'Données projet'!$E$12+1,1))</f>
        <v>368.77466884726061</v>
      </c>
      <c r="CE34" s="62">
        <f t="shared" si="40"/>
        <v>202.72166179270354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601.08309165383571</v>
      </c>
      <c r="S35" s="62">
        <f ca="1">AVERAGE(OFFSET($R$3,0,0,'Données projet'!$E$9+1,1))-AVERAGE(OFFSET($H$3,0,0,'Données projet'!$E$9+1,1))</f>
        <v>211.70619219850786</v>
      </c>
      <c r="T35" s="62">
        <f t="shared" si="34"/>
        <v>426.883837098247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96.539040000000043</v>
      </c>
      <c r="AK35" s="14">
        <f t="shared" si="35"/>
        <v>26.135788937894091</v>
      </c>
      <c r="AL35" s="22">
        <f t="shared" si="4"/>
        <v>213.65866040016559</v>
      </c>
      <c r="AM35" s="62">
        <f t="shared" si="5"/>
        <v>427.40353083723073</v>
      </c>
      <c r="AN35" s="62">
        <f ca="1">AVERAGE(OFFSET($AM$3,0,0,'Données projet'!$E$10+1,1))-AVERAGE(OFFSET($H$3,0,0,'Données projet'!$E$10+1,1))</f>
        <v>472.45436307638545</v>
      </c>
      <c r="AO35" s="62">
        <f t="shared" si="36"/>
        <v>300.53096194142108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13.16919070399479</v>
      </c>
      <c r="AX35" s="23">
        <f t="shared" si="6"/>
        <v>13.16919070399479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442.82511261638047</v>
      </c>
      <c r="BI35" s="62">
        <f ca="1">AVERAGE(OFFSET($BH$3,0,0,'Données projet'!$E$11+1,1))-AVERAGE(OFFSET($H$3,0,0,'Données projet'!$E$11+1,1))</f>
        <v>499.92116338695428</v>
      </c>
      <c r="BJ35" s="62">
        <f t="shared" si="38"/>
        <v>316.79403154855652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14.144686311698106</v>
      </c>
      <c r="BS35" s="24">
        <f t="shared" si="9"/>
        <v>14.144686311698106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11.481</v>
      </c>
      <c r="BY35" s="13">
        <f>IF('Données projet'!$A$114&gt;35,BY34+BX35-CG34,IF(A35&lt;'Données projet'!$A$114,$BV$205^A35,IF(A35='Données projet'!$A$114,'Données projet'!$B$114,BY34+BX35-CG34)))</f>
        <v>144.392</v>
      </c>
      <c r="BZ35" s="14">
        <f>BY35*VLOOKUP('Données projet'!$B$12,Paramètres!$A$1:$I$89,3,0)*VLOOKUP('Données projet'!$B$12,Paramètres!$A$1:$I$89,5,0)</f>
        <v>67.575456000000003</v>
      </c>
      <c r="CA35" s="14">
        <f t="shared" si="39"/>
        <v>19.070128173450531</v>
      </c>
      <c r="CB35" s="22">
        <f t="shared" si="10"/>
        <v>150.90772576875966</v>
      </c>
      <c r="CC35" s="62">
        <f t="shared" si="11"/>
        <v>364.65259620582481</v>
      </c>
      <c r="CD35" s="62">
        <f ca="1">AVERAGE(OFFSET($CC$3,0,0,'Données projet'!$E$12+1,1))-AVERAGE(OFFSET($H$3,0,0,'Données projet'!$E$12+1,1))</f>
        <v>368.77466884726061</v>
      </c>
      <c r="CE35" s="62">
        <f t="shared" si="40"/>
        <v>202.72166179270354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620.28536132222484</v>
      </c>
      <c r="S36" s="62">
        <f ca="1">AVERAGE(OFFSET($R$3,0,0,'Données projet'!$E$9+1,1))-AVERAGE(OFFSET($H$3,0,0,'Données projet'!$E$9+1,1))</f>
        <v>211.70619219850786</v>
      </c>
      <c r="T36" s="62">
        <f t="shared" si="34"/>
        <v>426.883837098247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105.63696000000004</v>
      </c>
      <c r="AK36" s="14">
        <f t="shared" si="35"/>
        <v>28.300609534766192</v>
      </c>
      <c r="AL36" s="22">
        <f t="shared" si="4"/>
        <v>233.27460027305116</v>
      </c>
      <c r="AM36" s="62">
        <f t="shared" si="5"/>
        <v>448.40015260821986</v>
      </c>
      <c r="AN36" s="62">
        <f ca="1">AVERAGE(OFFSET($AM$3,0,0,'Données projet'!$E$10+1,1))-AVERAGE(OFFSET($H$3,0,0,'Données projet'!$E$10+1,1))</f>
        <v>472.45436307638545</v>
      </c>
      <c r="AO36" s="62">
        <f t="shared" si="36"/>
        <v>300.53096194142108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9.3120240495335604</v>
      </c>
      <c r="AX36" s="23">
        <f t="shared" si="6"/>
        <v>9.3120240495335604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465.24122211388465</v>
      </c>
      <c r="BI36" s="62">
        <f ca="1">AVERAGE(OFFSET($BH$3,0,0,'Données projet'!$E$11+1,1))-AVERAGE(OFFSET($H$3,0,0,'Données projet'!$E$11+1,1))</f>
        <v>499.92116338695428</v>
      </c>
      <c r="BJ36" s="62">
        <f t="shared" si="38"/>
        <v>316.79403154855652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10.001803608758268</v>
      </c>
      <c r="BS36" s="24">
        <f t="shared" si="9"/>
        <v>10.001803608758268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11.481</v>
      </c>
      <c r="BY36" s="13">
        <f>IF('Données projet'!$A$114&gt;35,BY35+BX36-CG35,IF(A36&lt;'Données projet'!$A$114,$BV$205^A36,IF(A36='Données projet'!$A$114,'Données projet'!$B$114,BY35+BX36-CG35)))</f>
        <v>155.87299999999999</v>
      </c>
      <c r="BZ36" s="14">
        <f>BY36*VLOOKUP('Données projet'!$B$12,Paramètres!$A$1:$I$89,3,0)*VLOOKUP('Données projet'!$B$12,Paramètres!$A$1:$I$89,5,0)</f>
        <v>72.94856399999999</v>
      </c>
      <c r="CA36" s="14">
        <f t="shared" si="39"/>
        <v>20.403922377534563</v>
      </c>
      <c r="CB36" s="22">
        <f t="shared" si="10"/>
        <v>162.58891377420599</v>
      </c>
      <c r="CC36" s="62">
        <f t="shared" si="11"/>
        <v>377.71446610937465</v>
      </c>
      <c r="CD36" s="62">
        <f ca="1">AVERAGE(OFFSET($CC$3,0,0,'Données projet'!$E$12+1,1))-AVERAGE(OFFSET($H$3,0,0,'Données projet'!$E$12+1,1))</f>
        <v>368.77466884726061</v>
      </c>
      <c r="CE36" s="62">
        <f t="shared" si="40"/>
        <v>202.72166179270354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639.44673857065982</v>
      </c>
      <c r="S37" s="62">
        <f ca="1">AVERAGE(OFFSET($R$3,0,0,'Données projet'!$E$9+1,1))-AVERAGE(OFFSET($H$3,0,0,'Données projet'!$E$9+1,1))</f>
        <v>211.70619219850786</v>
      </c>
      <c r="T37" s="62">
        <f t="shared" si="34"/>
        <v>426.883837098247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114.73488000000005</v>
      </c>
      <c r="AK37" s="14">
        <f t="shared" si="35"/>
        <v>30.443808287231871</v>
      </c>
      <c r="AL37" s="22">
        <f t="shared" si="4"/>
        <v>252.85288210026226</v>
      </c>
      <c r="AM37" s="62">
        <f t="shared" si="5"/>
        <v>469.33516458934469</v>
      </c>
      <c r="AN37" s="62">
        <f ca="1">AVERAGE(OFFSET($AM$3,0,0,'Données projet'!$E$10+1,1))-AVERAGE(OFFSET($H$3,0,0,'Données projet'!$E$10+1,1))</f>
        <v>472.45436307638545</v>
      </c>
      <c r="AO37" s="62">
        <f t="shared" si="36"/>
        <v>300.53096194142108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6.5845953519973959</v>
      </c>
      <c r="AX37" s="23">
        <f t="shared" si="6"/>
        <v>6.5845953519973959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487.59326737674235</v>
      </c>
      <c r="BI37" s="62">
        <f ca="1">AVERAGE(OFFSET($BH$3,0,0,'Données projet'!$E$11+1,1))-AVERAGE(OFFSET($H$3,0,0,'Données projet'!$E$11+1,1))</f>
        <v>499.92116338695428</v>
      </c>
      <c r="BJ37" s="62">
        <f t="shared" si="38"/>
        <v>316.79403154855652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7.0723431558490546</v>
      </c>
      <c r="BS37" s="24">
        <f t="shared" si="9"/>
        <v>7.0723431558490546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11.481</v>
      </c>
      <c r="BY37" s="13">
        <f>IF('Données projet'!$A$114&gt;35,BY36+BX37-CG36,IF(A37&lt;'Données projet'!$A$114,$BV$205^A37,IF(A37='Données projet'!$A$114,'Données projet'!$B$114,BY36+BX37-CG36)))</f>
        <v>167.35399999999998</v>
      </c>
      <c r="BZ37" s="14">
        <f>BY37*VLOOKUP('Données projet'!$B$12,Paramètres!$A$1:$I$89,3,0)*VLOOKUP('Données projet'!$B$12,Paramètres!$A$1:$I$89,5,0)</f>
        <v>78.321671999999992</v>
      </c>
      <c r="CA37" s="14">
        <f t="shared" si="39"/>
        <v>21.726319209146318</v>
      </c>
      <c r="CB37" s="22">
        <f t="shared" si="10"/>
        <v>174.25025135592981</v>
      </c>
      <c r="CC37" s="62">
        <f t="shared" si="11"/>
        <v>390.7325338450122</v>
      </c>
      <c r="CD37" s="62">
        <f ca="1">AVERAGE(OFFSET($CC$3,0,0,'Données projet'!$E$12+1,1))-AVERAGE(OFFSET($H$3,0,0,'Données projet'!$E$12+1,1))</f>
        <v>368.77466884726061</v>
      </c>
      <c r="CE37" s="62">
        <f t="shared" si="40"/>
        <v>202.72166179270354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211.70619219850786</v>
      </c>
      <c r="T38" s="62">
        <f t="shared" si="34"/>
        <v>426.883837098247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123.83280000000006</v>
      </c>
      <c r="AK38" s="14">
        <f t="shared" si="35"/>
        <v>32.567294628684579</v>
      </c>
      <c r="AL38" s="22">
        <f t="shared" si="4"/>
        <v>272.39683147829243</v>
      </c>
      <c r="AM38" s="62">
        <f t="shared" si="5"/>
        <v>490.21230788631237</v>
      </c>
      <c r="AN38" s="62">
        <f ca="1">AVERAGE(OFFSET($AM$3,0,0,'Données projet'!$E$10+1,1))-AVERAGE(OFFSET($H$3,0,0,'Données projet'!$E$10+1,1))</f>
        <v>472.45436307638545</v>
      </c>
      <c r="AO38" s="62">
        <f t="shared" si="36"/>
        <v>300.53096194142108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4.6560120247667811</v>
      </c>
      <c r="AX38" s="23">
        <f t="shared" si="6"/>
        <v>4.6560120247667811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509.8852062636231</v>
      </c>
      <c r="BI38" s="62">
        <f ca="1">AVERAGE(OFFSET($BH$3,0,0,'Données projet'!$E$11+1,1))-AVERAGE(OFFSET($H$3,0,0,'Données projet'!$E$11+1,1))</f>
        <v>499.92116338695428</v>
      </c>
      <c r="BJ38" s="62">
        <f t="shared" si="38"/>
        <v>316.79403154855652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5.0009018043791347</v>
      </c>
      <c r="BS38" s="24">
        <f t="shared" si="9"/>
        <v>5.0009018043791347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11.481</v>
      </c>
      <c r="BY38" s="13">
        <f>IF('Données projet'!$A$114&gt;35,BY37+BX38-CG37,IF(A38&lt;'Données projet'!$A$114,$BV$205^A38,IF(A38='Données projet'!$A$114,'Données projet'!$B$114,BY37+BX38-CG37)))</f>
        <v>178.83499999999998</v>
      </c>
      <c r="BZ38" s="14">
        <f>BY38*VLOOKUP('Données projet'!$B$12,Paramètres!$A$1:$I$89,3,0)*VLOOKUP('Données projet'!$B$12,Paramètres!$A$1:$I$89,5,0)</f>
        <v>83.69477999999998</v>
      </c>
      <c r="CA38" s="14">
        <f t="shared" si="39"/>
        <v>23.038189512649534</v>
      </c>
      <c r="CB38" s="22">
        <f t="shared" si="10"/>
        <v>185.89325523453124</v>
      </c>
      <c r="CC38" s="62">
        <f t="shared" si="11"/>
        <v>403.70873164255113</v>
      </c>
      <c r="CD38" s="62">
        <f ca="1">AVERAGE(OFFSET($CC$3,0,0,'Données projet'!$E$12+1,1))-AVERAGE(OFFSET($H$3,0,0,'Données projet'!$E$12+1,1))</f>
        <v>368.77466884726061</v>
      </c>
      <c r="CE38" s="62">
        <f t="shared" si="40"/>
        <v>202.72166179270354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211.70619219850786</v>
      </c>
      <c r="T39" s="62">
        <f t="shared" si="34"/>
        <v>426.883837098247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109.68048000000006</v>
      </c>
      <c r="AK39" s="14">
        <f t="shared" si="35"/>
        <v>29.255690427909659</v>
      </c>
      <c r="AL39" s="22">
        <f t="shared" si="4"/>
        <v>241.9804968286094</v>
      </c>
      <c r="AM39" s="62">
        <f t="shared" si="5"/>
        <v>461.10603922164836</v>
      </c>
      <c r="AN39" s="62">
        <f ca="1">AVERAGE(OFFSET($AM$3,0,0,'Données projet'!$E$10+1,1))-AVERAGE(OFFSET($H$3,0,0,'Données projet'!$E$10+1,1))</f>
        <v>472.45436307638545</v>
      </c>
      <c r="AO39" s="62">
        <f t="shared" si="36"/>
        <v>300.53096194142108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3.2922976759986988</v>
      </c>
      <c r="AX39" s="23">
        <f t="shared" si="6"/>
        <v>3.2922976759986988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478.57719055100893</v>
      </c>
      <c r="BI39" s="62">
        <f ca="1">AVERAGE(OFFSET($BH$3,0,0,'Données projet'!$E$11+1,1))-AVERAGE(OFFSET($H$3,0,0,'Données projet'!$E$11+1,1))</f>
        <v>499.92116338695428</v>
      </c>
      <c r="BJ39" s="62">
        <f t="shared" si="38"/>
        <v>316.79403154855652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3.5361715779245277</v>
      </c>
      <c r="BS39" s="24">
        <f t="shared" si="9"/>
        <v>3.5361715779245277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11.481</v>
      </c>
      <c r="BY39" s="13">
        <f>IF('Données projet'!$A$114&gt;35,BY38+BX39-CG38,IF(A39&lt;'Données projet'!$A$114,$BV$205^A39,IF(A39='Données projet'!$A$114,'Données projet'!$B$114,BY38+BX39-CG38)))</f>
        <v>190.31599999999997</v>
      </c>
      <c r="BZ39" s="14">
        <f>BY39*VLOOKUP('Données projet'!$B$12,Paramètres!$A$1:$I$89,3,0)*VLOOKUP('Données projet'!$B$12,Paramètres!$A$1:$I$89,5,0)</f>
        <v>89.067887999999996</v>
      </c>
      <c r="CA39" s="14">
        <f t="shared" si="39"/>
        <v>24.340285996059997</v>
      </c>
      <c r="CB39" s="22">
        <f t="shared" si="10"/>
        <v>197.51923637647113</v>
      </c>
      <c r="CC39" s="62">
        <f t="shared" si="11"/>
        <v>416.64477876951008</v>
      </c>
      <c r="CD39" s="62">
        <f ca="1">AVERAGE(OFFSET($CC$3,0,0,'Données projet'!$E$12+1,1))-AVERAGE(OFFSET($H$3,0,0,'Données projet'!$E$12+1,1))</f>
        <v>368.77466884726061</v>
      </c>
      <c r="CE39" s="62">
        <f t="shared" si="40"/>
        <v>202.72166179270354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211.70619219850786</v>
      </c>
      <c r="T40" s="62">
        <f t="shared" si="34"/>
        <v>426.883837098247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119.11536000000004</v>
      </c>
      <c r="AK40" s="14">
        <f t="shared" si="35"/>
        <v>31.468582772748093</v>
      </c>
      <c r="AL40" s="22">
        <f t="shared" si="4"/>
        <v>262.26703366253628</v>
      </c>
      <c r="AM40" s="62">
        <f t="shared" si="5"/>
        <v>482.67991532462304</v>
      </c>
      <c r="AN40" s="62">
        <f ca="1">AVERAGE(OFFSET($AM$3,0,0,'Données projet'!$E$10+1,1))-AVERAGE(OFFSET($H$3,0,0,'Données projet'!$E$10+1,1))</f>
        <v>472.45436307638545</v>
      </c>
      <c r="AO40" s="62">
        <f t="shared" si="36"/>
        <v>300.53096194142108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2.328006012383391</v>
      </c>
      <c r="AX40" s="23">
        <f t="shared" si="6"/>
        <v>2.328006012383391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501.61948333637878</v>
      </c>
      <c r="BI40" s="62">
        <f ca="1">AVERAGE(OFFSET($BH$3,0,0,'Données projet'!$E$11+1,1))-AVERAGE(OFFSET($H$3,0,0,'Données projet'!$E$11+1,1))</f>
        <v>499.92116338695428</v>
      </c>
      <c r="BJ40" s="62">
        <f t="shared" si="38"/>
        <v>316.79403154855652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2.5004509021895678</v>
      </c>
      <c r="BS40" s="24">
        <f t="shared" si="9"/>
        <v>2.5004509021895678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11.481</v>
      </c>
      <c r="BY40" s="13">
        <f>IF('Données projet'!$A$114&gt;35,BY39+BX40-CG39,IF(A40&lt;'Données projet'!$A$114,$BV$205^A40,IF(A40='Données projet'!$A$114,'Données projet'!$B$114,BY39+BX40-CG39)))</f>
        <v>201.79699999999997</v>
      </c>
      <c r="BZ40" s="14">
        <f>BY40*VLOOKUP('Données projet'!$B$12,Paramètres!$A$1:$I$89,3,0)*VLOOKUP('Données projet'!$B$12,Paramètres!$A$1:$I$89,5,0)</f>
        <v>94.440995999999984</v>
      </c>
      <c r="CA40" s="14">
        <f t="shared" si="39"/>
        <v>25.633265420540909</v>
      </c>
      <c r="CB40" s="22">
        <f t="shared" si="10"/>
        <v>209.12933864077536</v>
      </c>
      <c r="CC40" s="62">
        <f t="shared" si="11"/>
        <v>429.54222030286212</v>
      </c>
      <c r="CD40" s="62">
        <f ca="1">AVERAGE(OFFSET($CC$3,0,0,'Données projet'!$E$12+1,1))-AVERAGE(OFFSET($H$3,0,0,'Données projet'!$E$12+1,1))</f>
        <v>368.77466884726061</v>
      </c>
      <c r="CE40" s="62">
        <f t="shared" si="40"/>
        <v>202.72166179270354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211.70619219850786</v>
      </c>
      <c r="T41" s="62">
        <f t="shared" si="34"/>
        <v>426.883837098247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128.55024000000003</v>
      </c>
      <c r="AK41" s="14">
        <f t="shared" si="35"/>
        <v>33.661144026076663</v>
      </c>
      <c r="AL41" s="22">
        <f t="shared" si="4"/>
        <v>282.51816051208363</v>
      </c>
      <c r="AM41" s="62">
        <f t="shared" si="5"/>
        <v>504.19604898495959</v>
      </c>
      <c r="AN41" s="62">
        <f ca="1">AVERAGE(OFFSET($AM$3,0,0,'Données projet'!$E$10+1,1))-AVERAGE(OFFSET($H$3,0,0,'Données projet'!$E$10+1,1))</f>
        <v>472.45436307638545</v>
      </c>
      <c r="AO41" s="62">
        <f t="shared" si="36"/>
        <v>300.53096194142108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1.6461488379993496</v>
      </c>
      <c r="AX41" s="23">
        <f t="shared" si="6"/>
        <v>1.6461488379993496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524.6017257565976</v>
      </c>
      <c r="BI41" s="62">
        <f ca="1">AVERAGE(OFFSET($BH$3,0,0,'Données projet'!$E$11+1,1))-AVERAGE(OFFSET($H$3,0,0,'Données projet'!$E$11+1,1))</f>
        <v>499.92116338695428</v>
      </c>
      <c r="BJ41" s="62">
        <f t="shared" si="38"/>
        <v>316.79403154855652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1.7680857889622641</v>
      </c>
      <c r="BS41" s="24">
        <f t="shared" si="9"/>
        <v>1.7680857889622641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11.481</v>
      </c>
      <c r="BY41" s="13">
        <f>IF('Données projet'!$A$114&gt;35,BY40+BX41-CG40,IF(A41&lt;'Données projet'!$A$114,$BV$205^A41,IF(A41='Données projet'!$A$114,'Données projet'!$B$114,BY40+BX41-CG40)))</f>
        <v>213.27799999999996</v>
      </c>
      <c r="BZ41" s="14">
        <f>BY41*VLOOKUP('Données projet'!$B$12,Paramètres!$A$1:$I$89,3,0)*VLOOKUP('Données projet'!$B$12,Paramètres!$A$1:$I$89,5,0)</f>
        <v>99.814103999999986</v>
      </c>
      <c r="CA41" s="14">
        <f t="shared" si="39"/>
        <v>26.917705594983317</v>
      </c>
      <c r="CB41" s="22">
        <f t="shared" si="10"/>
        <v>220.72456837792924</v>
      </c>
      <c r="CC41" s="62">
        <f t="shared" si="11"/>
        <v>442.40245685080515</v>
      </c>
      <c r="CD41" s="62">
        <f ca="1">AVERAGE(OFFSET($CC$3,0,0,'Données projet'!$E$12+1,1))-AVERAGE(OFFSET($H$3,0,0,'Données projet'!$E$12+1,1))</f>
        <v>368.77466884726061</v>
      </c>
      <c r="CE41" s="62">
        <f t="shared" si="40"/>
        <v>202.72166179270354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211.70619219850786</v>
      </c>
      <c r="T42" s="62">
        <f t="shared" si="34"/>
        <v>426.883837098247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137.98512000000002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525.65772206144698</v>
      </c>
      <c r="AN42" s="62">
        <f ca="1">AVERAGE(OFFSET($AM$3,0,0,'Données projet'!$E$10+1,1))-AVERAGE(OFFSET($H$3,0,0,'Données projet'!$E$10+1,1))</f>
        <v>472.45436307638545</v>
      </c>
      <c r="AO42" s="62">
        <f t="shared" si="36"/>
        <v>300.53096194142108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1.1640030061916957</v>
      </c>
      <c r="AX42" s="23">
        <f t="shared" si="6"/>
        <v>1.1640030061916957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547.52738832189459</v>
      </c>
      <c r="BI42" s="62">
        <f ca="1">AVERAGE(OFFSET($BH$3,0,0,'Données projet'!$E$11+1,1))-AVERAGE(OFFSET($H$3,0,0,'Données projet'!$E$11+1,1))</f>
        <v>499.92116338695428</v>
      </c>
      <c r="BJ42" s="62">
        <f t="shared" si="38"/>
        <v>316.79403154855652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1.2502254510947841</v>
      </c>
      <c r="BS42" s="24">
        <f t="shared" si="9"/>
        <v>1.2502254510947841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11.481</v>
      </c>
      <c r="BY42" s="13">
        <f>IF('Données projet'!$A$114&gt;35,BY41+BX42-CG41,IF(A42&lt;'Données projet'!$A$114,$BV$205^A42,IF(A42='Données projet'!$A$114,'Données projet'!$B$114,BY41+BX42-CG41)))</f>
        <v>224.75899999999996</v>
      </c>
      <c r="BZ42" s="14">
        <f>BY42*VLOOKUP('Données projet'!$B$12,Paramètres!$A$1:$I$89,3,0)*VLOOKUP('Données projet'!$B$12,Paramètres!$A$1:$I$89,5,0)</f>
        <v>105.18721199999999</v>
      </c>
      <c r="CA42" s="14">
        <f t="shared" si="39"/>
        <v>28.194118606639837</v>
      </c>
      <c r="CB42" s="22">
        <f t="shared" si="10"/>
        <v>232.30581747323103</v>
      </c>
      <c r="CC42" s="62">
        <f t="shared" si="11"/>
        <v>455.22676771686054</v>
      </c>
      <c r="CD42" s="62">
        <f ca="1">AVERAGE(OFFSET($CC$3,0,0,'Données projet'!$E$12+1,1))-AVERAGE(OFFSET($H$3,0,0,'Données projet'!$E$12+1,1))</f>
        <v>368.77466884726061</v>
      </c>
      <c r="CE42" s="62">
        <f t="shared" si="40"/>
        <v>202.72166179270354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211.70619219850786</v>
      </c>
      <c r="T43" s="62">
        <f t="shared" si="34"/>
        <v>426.883837098247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147.42000000000002</v>
      </c>
      <c r="AK43" s="14">
        <f t="shared" si="35"/>
        <v>37.991680647570291</v>
      </c>
      <c r="AL43" s="22">
        <f t="shared" si="4"/>
        <v>322.92534379451826</v>
      </c>
      <c r="AM43" s="62">
        <f t="shared" si="5"/>
        <v>547.06779146624854</v>
      </c>
      <c r="AN43" s="62">
        <f ca="1">AVERAGE(OFFSET($AM$3,0,0,'Données projet'!$E$10+1,1))-AVERAGE(OFFSET($H$3,0,0,'Données projet'!$E$10+1,1))</f>
        <v>472.45436307638545</v>
      </c>
      <c r="AO43" s="62">
        <f t="shared" si="36"/>
        <v>300.53096194142108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0.82307441899967493</v>
      </c>
      <c r="AX43" s="23">
        <f t="shared" si="6"/>
        <v>0.82307441899967493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570.39948933710059</v>
      </c>
      <c r="BI43" s="62">
        <f ca="1">AVERAGE(OFFSET($BH$3,0,0,'Données projet'!$E$11+1,1))-AVERAGE(OFFSET($H$3,0,0,'Données projet'!$E$11+1,1))</f>
        <v>499.92116338695428</v>
      </c>
      <c r="BJ43" s="62">
        <f t="shared" si="38"/>
        <v>316.79403154855652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0.88404289448113227</v>
      </c>
      <c r="BS43" s="24">
        <f t="shared" si="9"/>
        <v>0.88404289448113227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236.24</v>
      </c>
      <c r="BW43" s="13">
        <f>VLOOKUP(A43,'Données projet'!$A$113:$I$133,9,0)</f>
        <v>11.481</v>
      </c>
      <c r="BX43" s="13">
        <f t="array" ref="BX43">INDEX(BW:BW,MIN(IF(ISNUMBER(BW43:BW239),ROW(BW43:BW239),"")))</f>
        <v>11.481</v>
      </c>
      <c r="BY43" s="13">
        <f>IF('Données projet'!$A$114&gt;35,BY42+BX43-CG42,IF(A43&lt;'Données projet'!$A$114,$BV$205^A43,IF(A43='Données projet'!$A$114,'Données projet'!$B$114,BY42+BX43-CG42)))</f>
        <v>236.23999999999995</v>
      </c>
      <c r="BZ43" s="14">
        <f>BY43*VLOOKUP('Données projet'!$B$12,Paramètres!$A$1:$I$89,3,0)*VLOOKUP('Données projet'!$B$12,Paramètres!$A$1:$I$89,5,0)</f>
        <v>110.56031999999998</v>
      </c>
      <c r="CA43" s="14">
        <f t="shared" si="39"/>
        <v>29.462961271460717</v>
      </c>
      <c r="CB43" s="22">
        <f t="shared" si="10"/>
        <v>243.87388154779401</v>
      </c>
      <c r="CC43" s="62">
        <f t="shared" si="11"/>
        <v>468.01632921952432</v>
      </c>
      <c r="CD43" s="62">
        <f ca="1">AVERAGE(OFFSET($CC$3,0,0,'Données projet'!$E$12+1,1))-AVERAGE(OFFSET($H$3,0,0,'Données projet'!$E$12+1,1))</f>
        <v>368.77466884726061</v>
      </c>
      <c r="CE43" s="62">
        <f t="shared" si="40"/>
        <v>202.72166179270354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211.70619219850786</v>
      </c>
      <c r="T44" s="62">
        <f t="shared" si="34"/>
        <v>426.883837098247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133.43616000000003</v>
      </c>
      <c r="AK44" s="14">
        <f t="shared" si="35"/>
        <v>34.789145432008958</v>
      </c>
      <c r="AL44" s="22">
        <f t="shared" si="4"/>
        <v>292.99240696074895</v>
      </c>
      <c r="AM44" s="62">
        <f t="shared" si="5"/>
        <v>518.33516181106165</v>
      </c>
      <c r="AN44" s="62">
        <f ca="1">AVERAGE(OFFSET($AM$3,0,0,'Données projet'!$E$10+1,1))-AVERAGE(OFFSET($H$3,0,0,'Données projet'!$E$10+1,1))</f>
        <v>472.45436307638545</v>
      </c>
      <c r="AO44" s="62">
        <f t="shared" si="36"/>
        <v>300.53096194142108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0.58200150309584786</v>
      </c>
      <c r="AX44" s="23">
        <f t="shared" si="6"/>
        <v>0.58200150309584786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539.49922980721726</v>
      </c>
      <c r="BI44" s="62">
        <f ca="1">AVERAGE(OFFSET($BH$3,0,0,'Données projet'!$E$11+1,1))-AVERAGE(OFFSET($H$3,0,0,'Données projet'!$E$11+1,1))</f>
        <v>499.92116338695428</v>
      </c>
      <c r="BJ44" s="62">
        <f t="shared" si="38"/>
        <v>316.79403154855652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0.62511272554739217</v>
      </c>
      <c r="BS44" s="24">
        <f t="shared" si="9"/>
        <v>0.62511272554739217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14.039090909090909</v>
      </c>
      <c r="BY44" s="13">
        <f>IF('Données projet'!$A$114&gt;35,BY43+BX44-CG43,IF(A44&lt;'Données projet'!$A$114,$BV$205^A44,IF(A44='Données projet'!$A$114,'Données projet'!$B$114,BY43+BX44-CG43)))</f>
        <v>250.27909090909085</v>
      </c>
      <c r="BZ44" s="14">
        <f>BY44*VLOOKUP('Données projet'!$B$12,Paramètres!$A$1:$I$89,3,0)*VLOOKUP('Données projet'!$B$12,Paramètres!$A$1:$I$89,5,0)</f>
        <v>117.13061454545452</v>
      </c>
      <c r="CA44" s="14">
        <f t="shared" si="39"/>
        <v>31.004822518675923</v>
      </c>
      <c r="CB44" s="22">
        <f t="shared" si="10"/>
        <v>258.00255288669382</v>
      </c>
      <c r="CC44" s="62">
        <f t="shared" si="11"/>
        <v>483.34530773700646</v>
      </c>
      <c r="CD44" s="62">
        <f ca="1">AVERAGE(OFFSET($CC$3,0,0,'Données projet'!$E$12+1,1))-AVERAGE(OFFSET($H$3,0,0,'Données projet'!$E$12+1,1))</f>
        <v>368.77466884726061</v>
      </c>
      <c r="CE44" s="62">
        <f t="shared" si="40"/>
        <v>202.72166179270354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211.70619219850786</v>
      </c>
      <c r="T45" s="62">
        <f t="shared" si="34"/>
        <v>426.883837098247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143.03952000000001</v>
      </c>
      <c r="AK45" s="14">
        <f t="shared" si="35"/>
        <v>36.992444033168439</v>
      </c>
      <c r="AL45" s="22">
        <f t="shared" si="4"/>
        <v>313.55567069110168</v>
      </c>
      <c r="AM45" s="62">
        <f t="shared" si="5"/>
        <v>540.07791007393314</v>
      </c>
      <c r="AN45" s="62">
        <f ca="1">AVERAGE(OFFSET($AM$3,0,0,'Données projet'!$E$10+1,1))-AVERAGE(OFFSET($H$3,0,0,'Données projet'!$E$10+1,1))</f>
        <v>472.45436307638545</v>
      </c>
      <c r="AO45" s="62">
        <f t="shared" si="36"/>
        <v>300.53096194142108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0.41153720949983746</v>
      </c>
      <c r="AX45" s="23">
        <f t="shared" si="6"/>
        <v>0.41153720949983746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562.73104170042757</v>
      </c>
      <c r="BI45" s="62">
        <f ca="1">AVERAGE(OFFSET($BH$3,0,0,'Données projet'!$E$11+1,1))-AVERAGE(OFFSET($H$3,0,0,'Données projet'!$E$11+1,1))</f>
        <v>499.92116338695428</v>
      </c>
      <c r="BJ45" s="62">
        <f t="shared" si="38"/>
        <v>316.79403154855652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0.44202144724056619</v>
      </c>
      <c r="BS45" s="24">
        <f t="shared" si="9"/>
        <v>0.44202144724056619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14.039090909090909</v>
      </c>
      <c r="BY45" s="13">
        <f>IF('Données projet'!$A$114&gt;35,BY44+BX45-CG44,IF(A45&lt;'Données projet'!$A$114,$BV$205^A45,IF(A45='Données projet'!$A$114,'Données projet'!$B$114,BY44+BX45-CG44)))</f>
        <v>264.31818181818176</v>
      </c>
      <c r="BZ45" s="14">
        <f>BY45*VLOOKUP('Données projet'!$B$12,Paramètres!$A$1:$I$89,3,0)*VLOOKUP('Données projet'!$B$12,Paramètres!$A$1:$I$89,5,0)</f>
        <v>123.70090909090906</v>
      </c>
      <c r="CA45" s="14">
        <f t="shared" si="39"/>
        <v>32.536643710439606</v>
      </c>
      <c r="CB45" s="22">
        <f t="shared" si="10"/>
        <v>272.11373779568225</v>
      </c>
      <c r="CC45" s="62">
        <f t="shared" si="11"/>
        <v>498.63597717851371</v>
      </c>
      <c r="CD45" s="62">
        <f ca="1">AVERAGE(OFFSET($CC$3,0,0,'Données projet'!$E$12+1,1))-AVERAGE(OFFSET($H$3,0,0,'Données projet'!$E$12+1,1))</f>
        <v>368.77466884726061</v>
      </c>
      <c r="CE45" s="62">
        <f t="shared" si="40"/>
        <v>202.72166179270354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211.70619219850786</v>
      </c>
      <c r="T46" s="62">
        <f t="shared" si="34"/>
        <v>426.883837098247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152.64288000000002</v>
      </c>
      <c r="AK46" s="14">
        <f t="shared" si="35"/>
        <v>39.178577703588573</v>
      </c>
      <c r="AL46" s="22">
        <f t="shared" si="4"/>
        <v>334.08903883375007</v>
      </c>
      <c r="AM46" s="62">
        <f t="shared" si="5"/>
        <v>561.77030132939342</v>
      </c>
      <c r="AN46" s="62">
        <f ca="1">AVERAGE(OFFSET($AM$3,0,0,'Données projet'!$E$10+1,1))-AVERAGE(OFFSET($H$3,0,0,'Données projet'!$E$10+1,1))</f>
        <v>472.45436307638545</v>
      </c>
      <c r="AO46" s="62">
        <f t="shared" si="36"/>
        <v>300.53096194142108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0.29100075154792393</v>
      </c>
      <c r="AX46" s="23">
        <f t="shared" si="6"/>
        <v>0.29100075154792393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585.91054807647424</v>
      </c>
      <c r="BI46" s="62">
        <f ca="1">AVERAGE(OFFSET($BH$3,0,0,'Données projet'!$E$11+1,1))-AVERAGE(OFFSET($H$3,0,0,'Données projet'!$E$11+1,1))</f>
        <v>499.92116338695428</v>
      </c>
      <c r="BJ46" s="62">
        <f t="shared" si="38"/>
        <v>316.79403154855652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0.31255636277369614</v>
      </c>
      <c r="BS46" s="24">
        <f t="shared" si="9"/>
        <v>0.31255636277369614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14.039090909090909</v>
      </c>
      <c r="BY46" s="13">
        <f>IF('Données projet'!$A$114&gt;35,BY45+BX46-CG45,IF(A46&lt;'Données projet'!$A$114,$BV$205^A46,IF(A46='Données projet'!$A$114,'Données projet'!$B$114,BY45+BX46-CG45)))</f>
        <v>278.35727272727269</v>
      </c>
      <c r="BZ46" s="14">
        <f>BY46*VLOOKUP('Données projet'!$B$12,Paramètres!$A$1:$I$89,3,0)*VLOOKUP('Données projet'!$B$12,Paramètres!$A$1:$I$89,5,0)</f>
        <v>130.27120363636362</v>
      </c>
      <c r="CA46" s="14">
        <f t="shared" si="39"/>
        <v>34.059018927092339</v>
      </c>
      <c r="CB46" s="22">
        <f t="shared" si="10"/>
        <v>286.20847096468577</v>
      </c>
      <c r="CC46" s="62">
        <f t="shared" si="11"/>
        <v>513.88973346032913</v>
      </c>
      <c r="CD46" s="62">
        <f ca="1">AVERAGE(OFFSET($CC$3,0,0,'Données projet'!$E$12+1,1))-AVERAGE(OFFSET($H$3,0,0,'Données projet'!$E$12+1,1))</f>
        <v>368.77466884726061</v>
      </c>
      <c r="CE46" s="62">
        <f t="shared" si="40"/>
        <v>202.72166179270354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211.70619219850786</v>
      </c>
      <c r="T47" s="62">
        <f t="shared" si="34"/>
        <v>426.883837098247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162.24624000000003</v>
      </c>
      <c r="AK47" s="14">
        <f t="shared" si="35"/>
        <v>41.348749290582795</v>
      </c>
      <c r="AL47" s="22">
        <f t="shared" si="4"/>
        <v>354.59460634776502</v>
      </c>
      <c r="AM47" s="62">
        <f t="shared" si="5"/>
        <v>583.41478549640055</v>
      </c>
      <c r="AN47" s="62">
        <f ca="1">AVERAGE(OFFSET($AM$3,0,0,'Données projet'!$E$10+1,1))-AVERAGE(OFFSET($H$3,0,0,'Données projet'!$E$10+1,1))</f>
        <v>472.45436307638545</v>
      </c>
      <c r="AO47" s="62">
        <f t="shared" si="36"/>
        <v>300.53096194142108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0.20576860474991873</v>
      </c>
      <c r="AX47" s="23">
        <f t="shared" si="6"/>
        <v>0.20576860474991873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609.04033539781517</v>
      </c>
      <c r="BI47" s="62">
        <f ca="1">AVERAGE(OFFSET($BH$3,0,0,'Données projet'!$E$11+1,1))-AVERAGE(OFFSET($H$3,0,0,'Données projet'!$E$11+1,1))</f>
        <v>499.92116338695428</v>
      </c>
      <c r="BJ47" s="62">
        <f t="shared" si="38"/>
        <v>316.79403154855652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0.22101072362028315</v>
      </c>
      <c r="BS47" s="24">
        <f t="shared" si="9"/>
        <v>0.22101072362028315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14.039090909090909</v>
      </c>
      <c r="BY47" s="13">
        <f>IF('Données projet'!$A$114&gt;35,BY46+BX47-CG46,IF(A47&lt;'Données projet'!$A$114,$BV$205^A47,IF(A47='Données projet'!$A$114,'Données projet'!$B$114,BY46+BX47-CG46)))</f>
        <v>292.39636363636362</v>
      </c>
      <c r="BZ47" s="14">
        <f>BY47*VLOOKUP('Données projet'!$B$12,Paramètres!$A$1:$I$89,3,0)*VLOOKUP('Données projet'!$B$12,Paramètres!$A$1:$I$89,5,0)</f>
        <v>136.84149818181817</v>
      </c>
      <c r="CA47" s="14">
        <f t="shared" si="39"/>
        <v>35.572478938456648</v>
      </c>
      <c r="CB47" s="22">
        <f t="shared" si="10"/>
        <v>300.28767681781193</v>
      </c>
      <c r="CC47" s="62">
        <f t="shared" si="11"/>
        <v>529.10785596644746</v>
      </c>
      <c r="CD47" s="62">
        <f ca="1">AVERAGE(OFFSET($CC$3,0,0,'Données projet'!$E$12+1,1))-AVERAGE(OFFSET($H$3,0,0,'Données projet'!$E$12+1,1))</f>
        <v>368.77466884726061</v>
      </c>
      <c r="CE47" s="62">
        <f t="shared" si="40"/>
        <v>202.72166179270354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211.70619219850786</v>
      </c>
      <c r="T48" s="62">
        <f t="shared" si="34"/>
        <v>426.883837098247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171.84960000000004</v>
      </c>
      <c r="AK48" s="14">
        <f t="shared" si="35"/>
        <v>43.50401120412441</v>
      </c>
      <c r="AL48" s="22">
        <f t="shared" si="4"/>
        <v>375.07420618051674</v>
      </c>
      <c r="AM48" s="62">
        <f t="shared" si="5"/>
        <v>605.01354432445123</v>
      </c>
      <c r="AN48" s="62">
        <f ca="1">AVERAGE(OFFSET($AM$3,0,0,'Données projet'!$E$10+1,1))-AVERAGE(OFFSET($H$3,0,0,'Données projet'!$E$10+1,1))</f>
        <v>472.45436307638545</v>
      </c>
      <c r="AO48" s="62">
        <f t="shared" si="36"/>
        <v>300.53096194142108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0.14550037577396197</v>
      </c>
      <c r="AX48" s="23">
        <f t="shared" si="6"/>
        <v>0.14550037577396197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632.12270488026672</v>
      </c>
      <c r="BI48" s="62">
        <f ca="1">AVERAGE(OFFSET($BH$3,0,0,'Données projet'!$E$11+1,1))-AVERAGE(OFFSET($H$3,0,0,'Données projet'!$E$11+1,1))</f>
        <v>499.92116338695428</v>
      </c>
      <c r="BJ48" s="62">
        <f t="shared" si="38"/>
        <v>316.79403154855652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0.1562781813868481</v>
      </c>
      <c r="BS48" s="24">
        <f t="shared" si="9"/>
        <v>0.1562781813868481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14.039090909090909</v>
      </c>
      <c r="BY48" s="13">
        <f>IF('Données projet'!$A$114&gt;35,BY47+BX48-CG47,IF(A48&lt;'Données projet'!$A$114,$BV$205^A48,IF(A48='Données projet'!$A$114,'Données projet'!$B$114,BY47+BX48-CG47)))</f>
        <v>306.43545454545455</v>
      </c>
      <c r="BZ48" s="14">
        <f>BY48*VLOOKUP('Données projet'!$B$12,Paramètres!$A$1:$I$89,3,0)*VLOOKUP('Données projet'!$B$12,Paramètres!$A$1:$I$89,5,0)</f>
        <v>143.41179272727274</v>
      </c>
      <c r="CA48" s="14">
        <f t="shared" si="39"/>
        <v>37.077500665836773</v>
      </c>
      <c r="CB48" s="22">
        <f t="shared" si="10"/>
        <v>314.35218599299907</v>
      </c>
      <c r="CC48" s="62">
        <f t="shared" si="11"/>
        <v>544.29152413693362</v>
      </c>
      <c r="CD48" s="62">
        <f ca="1">AVERAGE(OFFSET($CC$3,0,0,'Données projet'!$E$12+1,1))-AVERAGE(OFFSET($H$3,0,0,'Données projet'!$E$12+1,1))</f>
        <v>368.77466884726061</v>
      </c>
      <c r="CE48" s="62">
        <f t="shared" si="40"/>
        <v>202.72166179270354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211.70619219850786</v>
      </c>
      <c r="T49" s="62">
        <f t="shared" si="34"/>
        <v>426.883837098247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575.5641314910556</v>
      </c>
      <c r="AN49" s="62">
        <f ca="1">AVERAGE(OFFSET($AM$3,0,0,'Données projet'!$E$10+1,1))-AVERAGE(OFFSET($H$3,0,0,'Données projet'!$E$10+1,1))</f>
        <v>472.45436307638545</v>
      </c>
      <c r="AO49" s="62">
        <f t="shared" si="36"/>
        <v>300.53096194142108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0.10288430237495937</v>
      </c>
      <c r="AX49" s="23">
        <f t="shared" si="6"/>
        <v>0.10288430237495937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600.46027734687527</v>
      </c>
      <c r="BI49" s="62">
        <f ca="1">AVERAGE(OFFSET($BH$3,0,0,'Données projet'!$E$11+1,1))-AVERAGE(OFFSET($H$3,0,0,'Données projet'!$E$11+1,1))</f>
        <v>499.92116338695428</v>
      </c>
      <c r="BJ49" s="62">
        <f t="shared" si="38"/>
        <v>316.79403154855652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0.11050536181014159</v>
      </c>
      <c r="BS49" s="24">
        <f t="shared" si="9"/>
        <v>0.11050536181014159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14.039090909090909</v>
      </c>
      <c r="BY49" s="13">
        <f>IF('Données projet'!$A$114&gt;35,BY48+BX49-CG48,IF(A49&lt;'Données projet'!$A$114,$BV$205^A49,IF(A49='Données projet'!$A$114,'Données projet'!$B$114,BY48+BX49-CG48)))</f>
        <v>320.47454545454548</v>
      </c>
      <c r="BZ49" s="14">
        <f>BY49*VLOOKUP('Données projet'!$B$12,Paramètres!$A$1:$I$89,3,0)*VLOOKUP('Données projet'!$B$12,Paramètres!$A$1:$I$89,5,0)</f>
        <v>149.98208727272728</v>
      </c>
      <c r="CA49" s="14">
        <f t="shared" si="39"/>
        <v>38.574514861010179</v>
      </c>
      <c r="CB49" s="22">
        <f t="shared" si="10"/>
        <v>328.4027487162594</v>
      </c>
      <c r="CC49" s="62">
        <f t="shared" si="11"/>
        <v>559.44183094898904</v>
      </c>
      <c r="CD49" s="62">
        <f ca="1">AVERAGE(OFFSET($CC$3,0,0,'Données projet'!$E$12+1,1))-AVERAGE(OFFSET($H$3,0,0,'Données projet'!$E$12+1,1))</f>
        <v>368.77466884726061</v>
      </c>
      <c r="CE49" s="62">
        <f t="shared" si="40"/>
        <v>202.72166179270354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211.70619219850786</v>
      </c>
      <c r="T50" s="62">
        <f t="shared" si="34"/>
        <v>426.883837098247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166.79520000000002</v>
      </c>
      <c r="AK50" s="14">
        <f t="shared" si="35"/>
        <v>42.371461898472788</v>
      </c>
      <c r="AL50" s="22">
        <f t="shared" si="4"/>
        <v>364.29860280650678</v>
      </c>
      <c r="AM50" s="62">
        <f t="shared" si="5"/>
        <v>596.41835102675054</v>
      </c>
      <c r="AN50" s="62">
        <f ca="1">AVERAGE(OFFSET($AM$3,0,0,'Données projet'!$E$10+1,1))-AVERAGE(OFFSET($H$3,0,0,'Données projet'!$E$10+1,1))</f>
        <v>472.45436307638545</v>
      </c>
      <c r="AO50" s="62">
        <f t="shared" si="36"/>
        <v>300.53096194142108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7.2750187886980983E-2</v>
      </c>
      <c r="AX50" s="23">
        <f t="shared" si="6"/>
        <v>7.2750187886980983E-2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622.74686809456375</v>
      </c>
      <c r="BI50" s="62">
        <f ca="1">AVERAGE(OFFSET($BH$3,0,0,'Données projet'!$E$11+1,1))-AVERAGE(OFFSET($H$3,0,0,'Données projet'!$E$11+1,1))</f>
        <v>499.92116338695428</v>
      </c>
      <c r="BJ50" s="62">
        <f t="shared" si="38"/>
        <v>316.79403154855652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7.8139090693424063E-2</v>
      </c>
      <c r="BS50" s="24">
        <f t="shared" si="9"/>
        <v>7.8139090693424063E-2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14.039090909090909</v>
      </c>
      <c r="BY50" s="13">
        <f>IF('Données projet'!$A$114&gt;35,BY49+BX50-CG49,IF(A50&lt;'Données projet'!$A$114,$BV$205^A50,IF(A50='Données projet'!$A$114,'Données projet'!$B$114,BY49+BX50-CG49)))</f>
        <v>334.51363636363641</v>
      </c>
      <c r="BZ50" s="14">
        <f>BY50*VLOOKUP('Données projet'!$B$12,Paramètres!$A$1:$I$89,3,0)*VLOOKUP('Données projet'!$B$12,Paramètres!$A$1:$I$89,5,0)</f>
        <v>156.55238181818183</v>
      </c>
      <c r="CA50" s="14">
        <f t="shared" si="39"/>
        <v>40.063912401659877</v>
      </c>
      <c r="CB50" s="22">
        <f t="shared" si="10"/>
        <v>342.44004576622433</v>
      </c>
      <c r="CC50" s="62">
        <f t="shared" si="11"/>
        <v>574.55979398646809</v>
      </c>
      <c r="CD50" s="62">
        <f ca="1">AVERAGE(OFFSET($CC$3,0,0,'Données projet'!$E$12+1,1))-AVERAGE(OFFSET($H$3,0,0,'Données projet'!$E$12+1,1))</f>
        <v>368.77466884726061</v>
      </c>
      <c r="CE50" s="62">
        <f t="shared" si="40"/>
        <v>202.72166179270354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211.70619219850786</v>
      </c>
      <c r="T51" s="62">
        <f t="shared" si="34"/>
        <v>426.883837098247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176.06160000000006</v>
      </c>
      <c r="AK51" s="14">
        <f t="shared" si="35"/>
        <v>44.444839741138928</v>
      </c>
      <c r="AL51" s="22">
        <f t="shared" si="4"/>
        <v>384.04871588248369</v>
      </c>
      <c r="AM51" s="62">
        <f t="shared" si="5"/>
        <v>617.2303829513653</v>
      </c>
      <c r="AN51" s="62">
        <f ca="1">AVERAGE(OFFSET($AM$3,0,0,'Données projet'!$E$10+1,1))-AVERAGE(OFFSET($H$3,0,0,'Données projet'!$E$10+1,1))</f>
        <v>472.45436307638545</v>
      </c>
      <c r="AO51" s="62">
        <f t="shared" si="36"/>
        <v>300.53096194142108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5.1442151187479683E-2</v>
      </c>
      <c r="AX51" s="23">
        <f t="shared" si="6"/>
        <v>5.1442151187479683E-2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644.98974344756925</v>
      </c>
      <c r="BI51" s="62">
        <f ca="1">AVERAGE(OFFSET($BH$3,0,0,'Données projet'!$E$11+1,1))-AVERAGE(OFFSET($H$3,0,0,'Données projet'!$E$11+1,1))</f>
        <v>499.92116338695428</v>
      </c>
      <c r="BJ51" s="62">
        <f t="shared" si="38"/>
        <v>316.79403154855652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5.5252680905070801E-2</v>
      </c>
      <c r="BS51" s="24">
        <f t="shared" si="9"/>
        <v>5.5252680905070801E-2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14.039090909090909</v>
      </c>
      <c r="BY51" s="13">
        <f>IF('Données projet'!$A$114&gt;35,BY50+BX51-CG50,IF(A51&lt;'Données projet'!$A$114,$BV$205^A51,IF(A51='Données projet'!$A$114,'Données projet'!$B$114,BY50+BX51-CG50)))</f>
        <v>348.55272727272734</v>
      </c>
      <c r="BZ51" s="14">
        <f>BY51*VLOOKUP('Données projet'!$B$12,Paramètres!$A$1:$I$89,3,0)*VLOOKUP('Données projet'!$B$12,Paramètres!$A$1:$I$89,5,0)</f>
        <v>163.1226763636364</v>
      </c>
      <c r="CA51" s="14">
        <f t="shared" si="39"/>
        <v>41.54604950017729</v>
      </c>
      <c r="CB51" s="22">
        <f t="shared" si="10"/>
        <v>356.46469754614213</v>
      </c>
      <c r="CC51" s="62">
        <f t="shared" si="11"/>
        <v>589.64636461502369</v>
      </c>
      <c r="CD51" s="62">
        <f ca="1">AVERAGE(OFFSET($CC$3,0,0,'Données projet'!$E$12+1,1))-AVERAGE(OFFSET($H$3,0,0,'Données projet'!$E$12+1,1))</f>
        <v>368.77466884726061</v>
      </c>
      <c r="CE51" s="62">
        <f t="shared" si="40"/>
        <v>202.72166179270354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211.70619219850786</v>
      </c>
      <c r="T52" s="62">
        <f t="shared" si="34"/>
        <v>426.883837098247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638.00192688973721</v>
      </c>
      <c r="AN52" s="62">
        <f ca="1">AVERAGE(OFFSET($AM$3,0,0,'Données projet'!$E$10+1,1))-AVERAGE(OFFSET($H$3,0,0,'Données projet'!$E$10+1,1))</f>
        <v>472.45436307638545</v>
      </c>
      <c r="AO52" s="62">
        <f t="shared" si="36"/>
        <v>300.53096194142108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3.6375093943490491E-2</v>
      </c>
      <c r="AX52" s="23">
        <f t="shared" si="6"/>
        <v>3.6375093943490491E-2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667.19069261048276</v>
      </c>
      <c r="BI52" s="62">
        <f ca="1">AVERAGE(OFFSET($BH$3,0,0,'Données projet'!$E$11+1,1))-AVERAGE(OFFSET($H$3,0,0,'Données projet'!$E$11+1,1))</f>
        <v>499.92116338695428</v>
      </c>
      <c r="BJ52" s="62">
        <f t="shared" si="38"/>
        <v>316.79403154855652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3.9069545346712031E-2</v>
      </c>
      <c r="BS52" s="24">
        <f t="shared" si="9"/>
        <v>3.9069545346712031E-2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14.039090909090909</v>
      </c>
      <c r="BY52" s="13">
        <f>IF('Données projet'!$A$114&gt;35,BY51+BX52-CG51,IF(A52&lt;'Données projet'!$A$114,$BV$205^A52,IF(A52='Données projet'!$A$114,'Données projet'!$B$114,BY51+BX52-CG51)))</f>
        <v>362.59181818181827</v>
      </c>
      <c r="BZ52" s="14">
        <f>BY52*VLOOKUP('Données projet'!$B$12,Paramètres!$A$1:$I$89,3,0)*VLOOKUP('Données projet'!$B$12,Paramètres!$A$1:$I$89,5,0)</f>
        <v>169.69297090909095</v>
      </c>
      <c r="CA52" s="14">
        <f t="shared" si="39"/>
        <v>43.021252049632501</v>
      </c>
      <c r="CB52" s="22">
        <f t="shared" si="10"/>
        <v>370.47727165310999</v>
      </c>
      <c r="CC52" s="62">
        <f t="shared" si="11"/>
        <v>604.70243565270039</v>
      </c>
      <c r="CD52" s="62">
        <f ca="1">AVERAGE(OFFSET($CC$3,0,0,'Données projet'!$E$12+1,1))-AVERAGE(OFFSET($H$3,0,0,'Données projet'!$E$12+1,1))</f>
        <v>368.77466884726061</v>
      </c>
      <c r="CE52" s="62">
        <f t="shared" si="40"/>
        <v>202.72166179270354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211.70619219850786</v>
      </c>
      <c r="T53" s="62">
        <f t="shared" si="34"/>
        <v>426.883837098247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194.59440000000004</v>
      </c>
      <c r="AK53" s="14">
        <f t="shared" si="35"/>
        <v>48.554292648263456</v>
      </c>
      <c r="AL53" s="22">
        <f t="shared" si="4"/>
        <v>423.48397302905886</v>
      </c>
      <c r="AM53" s="62">
        <f t="shared" si="5"/>
        <v>658.7345316205201</v>
      </c>
      <c r="AN53" s="62">
        <f ca="1">AVERAGE(OFFSET($AM$3,0,0,'Données projet'!$E$10+1,1))-AVERAGE(OFFSET($H$3,0,0,'Données projet'!$E$10+1,1))</f>
        <v>472.45436307638545</v>
      </c>
      <c r="AO53" s="62">
        <f t="shared" si="36"/>
        <v>300.53096194142108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2.5721075593739842E-2</v>
      </c>
      <c r="AX53" s="23">
        <f t="shared" si="6"/>
        <v>2.5721075593739842E-2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689.3513444777052</v>
      </c>
      <c r="BI53" s="62">
        <f ca="1">AVERAGE(OFFSET($BH$3,0,0,'Données projet'!$E$11+1,1))-AVERAGE(OFFSET($H$3,0,0,'Données projet'!$E$11+1,1))</f>
        <v>499.92116338695428</v>
      </c>
      <c r="BJ53" s="62">
        <f t="shared" si="38"/>
        <v>316.79403154855652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2.7626340452535401E-2</v>
      </c>
      <c r="BS53" s="24">
        <f t="shared" si="9"/>
        <v>2.7626340452535401E-2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14.039090909090909</v>
      </c>
      <c r="BY53" s="13">
        <f>IF('Données projet'!$A$114&gt;35,BY52+BX53-CG52,IF(A53&lt;'Données projet'!$A$114,$BV$205^A53,IF(A53='Données projet'!$A$114,'Données projet'!$B$114,BY52+BX53-CG52)))</f>
        <v>376.6309090909092</v>
      </c>
      <c r="BZ53" s="14">
        <f>BY53*VLOOKUP('Données projet'!$B$12,Paramètres!$A$1:$I$89,3,0)*VLOOKUP('Données projet'!$B$12,Paramètres!$A$1:$I$89,5,0)</f>
        <v>176.26326545454552</v>
      </c>
      <c r="CA53" s="14">
        <f t="shared" si="39"/>
        <v>44.48981927772931</v>
      </c>
      <c r="CB53" s="22">
        <f t="shared" si="10"/>
        <v>384.47828924204532</v>
      </c>
      <c r="CC53" s="62">
        <f t="shared" si="11"/>
        <v>619.72884783350651</v>
      </c>
      <c r="CD53" s="62">
        <f ca="1">AVERAGE(OFFSET($CC$3,0,0,'Données projet'!$E$12+1,1))-AVERAGE(OFFSET($H$3,0,0,'Données projet'!$E$12+1,1))</f>
        <v>368.77466884726061</v>
      </c>
      <c r="CE53" s="62">
        <f t="shared" si="40"/>
        <v>202.72166179270354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211.70619219850786</v>
      </c>
      <c r="T54" s="62">
        <f t="shared" si="34"/>
        <v>426.883837098247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179.59968000000003</v>
      </c>
      <c r="AK54" s="14">
        <f t="shared" si="35"/>
        <v>45.233110804333748</v>
      </c>
      <c r="AL54" s="22">
        <f t="shared" si="4"/>
        <v>391.58377731754803</v>
      </c>
      <c r="AM54" s="62">
        <f t="shared" si="5"/>
        <v>627.84194219714982</v>
      </c>
      <c r="AN54" s="62">
        <f ca="1">AVERAGE(OFFSET($AM$3,0,0,'Données projet'!$E$10+1,1))-AVERAGE(OFFSET($H$3,0,0,'Données projet'!$E$10+1,1))</f>
        <v>472.45436307638545</v>
      </c>
      <c r="AO54" s="62">
        <f t="shared" si="36"/>
        <v>300.53096194142108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1.8187546971745246E-2</v>
      </c>
      <c r="AX54" s="23">
        <f t="shared" si="6"/>
        <v>1.8187546971745246E-2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656.1472407820097</v>
      </c>
      <c r="BI54" s="62">
        <f ca="1">AVERAGE(OFFSET($BH$3,0,0,'Données projet'!$E$11+1,1))-AVERAGE(OFFSET($H$3,0,0,'Données projet'!$E$11+1,1))</f>
        <v>499.92116338695428</v>
      </c>
      <c r="BJ54" s="62">
        <f t="shared" si="38"/>
        <v>316.79403154855652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1.9534772673356016E-2</v>
      </c>
      <c r="BS54" s="24">
        <f t="shared" si="9"/>
        <v>1.9534772673356016E-2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390.67</v>
      </c>
      <c r="BW54" s="13">
        <f>VLOOKUP(A54,'Données projet'!$A$113:$I$133,9,0)</f>
        <v>14.039090909090909</v>
      </c>
      <c r="BX54" s="13">
        <f t="array" ref="BX54">INDEX(BW:BW,MIN(IF(ISNUMBER(BW54:BW250),ROW(BW54:BW250),"")))</f>
        <v>14.039090909090909</v>
      </c>
      <c r="BY54" s="13">
        <f>IF('Données projet'!$A$114&gt;35,BY53+BX54-CG53,IF(A54&lt;'Données projet'!$A$114,$BV$205^A54,IF(A54='Données projet'!$A$114,'Données projet'!$B$114,BY53+BX54-CG53)))</f>
        <v>390.67000000000013</v>
      </c>
      <c r="BZ54" s="14">
        <f>BY54*VLOOKUP('Données projet'!$B$12,Paramètres!$A$1:$I$89,3,0)*VLOOKUP('Données projet'!$B$12,Paramètres!$A$1:$I$89,5,0)</f>
        <v>182.83356000000009</v>
      </c>
      <c r="CA54" s="14">
        <f t="shared" si="39"/>
        <v>45.95202684063149</v>
      </c>
      <c r="CB54" s="22">
        <f t="shared" si="10"/>
        <v>398.46823041409999</v>
      </c>
      <c r="CC54" s="62">
        <f t="shared" si="11"/>
        <v>634.72639529370178</v>
      </c>
      <c r="CD54" s="62">
        <f ca="1">AVERAGE(OFFSET($CC$3,0,0,'Données projet'!$E$12+1,1))-AVERAGE(OFFSET($H$3,0,0,'Données projet'!$E$12+1,1))</f>
        <v>368.77466884726061</v>
      </c>
      <c r="CE54" s="62">
        <f t="shared" si="40"/>
        <v>202.72166179270354</v>
      </c>
      <c r="CF54" s="16">
        <f>IF(ISNA(VLOOKUP(A54,'Données projet'!$A$113:$I$133,3,0)),0,VLOOKUP(A54,'Données projet'!$A$113:$I$133,3,0))</f>
        <v>3</v>
      </c>
      <c r="CG54" s="16">
        <f>IF(ISNA(VLOOKUP(A54,'Données projet'!$A$113:$I$133,4,0)),0,VLOOKUP(A54,'Données projet'!$A$113:$I$133,4,0))</f>
        <v>171.3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211.70619219850786</v>
      </c>
      <c r="T55" s="62">
        <f t="shared" si="34"/>
        <v>426.883837098247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188.19216000000003</v>
      </c>
      <c r="AK55" s="14">
        <f t="shared" si="35"/>
        <v>47.140042972585213</v>
      </c>
      <c r="AL55" s="22">
        <f t="shared" si="4"/>
        <v>409.870253510586</v>
      </c>
      <c r="AM55" s="62">
        <f t="shared" si="5"/>
        <v>647.11854496189937</v>
      </c>
      <c r="AN55" s="62">
        <f ca="1">AVERAGE(OFFSET($AM$3,0,0,'Données projet'!$E$10+1,1))-AVERAGE(OFFSET($H$3,0,0,'Données projet'!$E$10+1,1))</f>
        <v>472.45436307638545</v>
      </c>
      <c r="AO55" s="62">
        <f t="shared" si="36"/>
        <v>300.53096194142108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1.2860537796869921E-2</v>
      </c>
      <c r="AX55" s="23">
        <f t="shared" si="6"/>
        <v>1.2860537796869921E-2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676.74884857791812</v>
      </c>
      <c r="BI55" s="62">
        <f ca="1">AVERAGE(OFFSET($BH$3,0,0,'Données projet'!$E$11+1,1))-AVERAGE(OFFSET($H$3,0,0,'Données projet'!$E$11+1,1))</f>
        <v>499.92116338695428</v>
      </c>
      <c r="BJ55" s="62">
        <f t="shared" si="38"/>
        <v>316.79403154855652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1.38131702262677E-2</v>
      </c>
      <c r="BS55" s="24">
        <f t="shared" si="9"/>
        <v>1.38131702262677E-2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14.344999999999999</v>
      </c>
      <c r="BY55" s="13">
        <f>IF('Données projet'!$A$114&gt;35,BY54+BX55-CG54,IF(A55&lt;'Données projet'!$A$114,$BV$205^A55,IF(A55='Données projet'!$A$114,'Données projet'!$B$114,BY54+BX55-CG54)))</f>
        <v>233.71500000000009</v>
      </c>
      <c r="BZ55" s="14">
        <f>BY55*VLOOKUP('Données projet'!$B$12,Paramètres!$A$1:$I$89,3,0)*VLOOKUP('Données projet'!$B$12,Paramètres!$A$1:$I$89,5,0)</f>
        <v>109.37862000000004</v>
      </c>
      <c r="CA55" s="14">
        <f t="shared" si="39"/>
        <v>29.184534364423758</v>
      </c>
      <c r="CB55" s="22">
        <f t="shared" si="10"/>
        <v>241.33082718470476</v>
      </c>
      <c r="CC55" s="62">
        <f t="shared" si="11"/>
        <v>478.57911863601817</v>
      </c>
      <c r="CD55" s="62">
        <f ca="1">AVERAGE(OFFSET($CC$3,0,0,'Données projet'!$E$12+1,1))-AVERAGE(OFFSET($H$3,0,0,'Données projet'!$E$12+1,1))</f>
        <v>368.77466884726061</v>
      </c>
      <c r="CE55" s="62">
        <f t="shared" si="40"/>
        <v>202.72166179270354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211.70619219850786</v>
      </c>
      <c r="T56" s="62">
        <f t="shared" si="34"/>
        <v>426.883837098247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196.78464000000002</v>
      </c>
      <c r="AK56" s="14">
        <f t="shared" si="35"/>
        <v>49.036863746442876</v>
      </c>
      <c r="AL56" s="22">
        <f t="shared" si="4"/>
        <v>428.1391190250547</v>
      </c>
      <c r="AM56" s="62">
        <f t="shared" si="5"/>
        <v>666.36036056565183</v>
      </c>
      <c r="AN56" s="62">
        <f ca="1">AVERAGE(OFFSET($AM$3,0,0,'Données projet'!$E$10+1,1))-AVERAGE(OFFSET($H$3,0,0,'Données projet'!$E$10+1,1))</f>
        <v>472.45436307638545</v>
      </c>
      <c r="AO56" s="62">
        <f t="shared" si="36"/>
        <v>300.53096194142108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9.0937734858726228E-3</v>
      </c>
      <c r="AX56" s="23">
        <f t="shared" si="6"/>
        <v>9.0937734858726228E-3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697.31452139866781</v>
      </c>
      <c r="BI56" s="62">
        <f ca="1">AVERAGE(OFFSET($BH$3,0,0,'Données projet'!$E$11+1,1))-AVERAGE(OFFSET($H$3,0,0,'Données projet'!$E$11+1,1))</f>
        <v>499.92116338695428</v>
      </c>
      <c r="BJ56" s="62">
        <f t="shared" si="38"/>
        <v>316.79403154855652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9.7673863366780078E-3</v>
      </c>
      <c r="BS56" s="24">
        <f t="shared" si="9"/>
        <v>9.7673863366780078E-3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>
        <f>VLOOKUP(A56,'Données projet'!$A$113:$I$133,2,0)</f>
        <v>248.06</v>
      </c>
      <c r="BW56" s="13">
        <f>VLOOKUP(A56,'Données projet'!$A$113:$I$133,9,0)</f>
        <v>14.344999999999999</v>
      </c>
      <c r="BX56" s="13">
        <f t="array" ref="BX56">INDEX(BW:BW,MIN(IF(ISNUMBER(BW56:BW252),ROW(BW56:BW252),"")))</f>
        <v>14.344999999999999</v>
      </c>
      <c r="BY56" s="13">
        <f>IF('Données projet'!$A$114&gt;35,BY55+BX56-CG55,IF(A56&lt;'Données projet'!$A$114,$BV$205^A56,IF(A56='Données projet'!$A$114,'Données projet'!$B$114,BY55+BX56-CG55)))</f>
        <v>248.06000000000009</v>
      </c>
      <c r="BZ56" s="14">
        <f>BY56*VLOOKUP('Données projet'!$B$12,Paramètres!$A$1:$I$89,3,0)*VLOOKUP('Données projet'!$B$12,Paramètres!$A$1:$I$89,5,0)</f>
        <v>116.09208000000004</v>
      </c>
      <c r="CA56" s="14">
        <f t="shared" si="39"/>
        <v>30.761792301334708</v>
      </c>
      <c r="CB56" s="22">
        <f t="shared" si="10"/>
        <v>255.77049425815801</v>
      </c>
      <c r="CC56" s="62">
        <f t="shared" si="11"/>
        <v>493.99173579875514</v>
      </c>
      <c r="CD56" s="62">
        <f ca="1">AVERAGE(OFFSET($CC$3,0,0,'Données projet'!$E$12+1,1))-AVERAGE(OFFSET($H$3,0,0,'Données projet'!$E$12+1,1))</f>
        <v>368.77466884726061</v>
      </c>
      <c r="CE56" s="62">
        <f t="shared" si="40"/>
        <v>202.72166179270354</v>
      </c>
      <c r="CF56" s="16">
        <f>IF(ISNA(VLOOKUP(A56,'Données projet'!$A$113:$I$133,3,0)),0,VLOOKUP(A56,'Données projet'!$A$113:$I$133,3,0))</f>
        <v>4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211.70619219850786</v>
      </c>
      <c r="T57" s="62">
        <f t="shared" si="34"/>
        <v>426.883837098247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205.37711999999999</v>
      </c>
      <c r="AK57" s="14">
        <f t="shared" si="35"/>
        <v>50.924065093909938</v>
      </c>
      <c r="AL57" s="22">
        <f t="shared" si="4"/>
        <v>446.39123070522641</v>
      </c>
      <c r="AM57" s="62">
        <f t="shared" si="5"/>
        <v>685.56854382624874</v>
      </c>
      <c r="AN57" s="62">
        <f ca="1">AVERAGE(OFFSET($AM$3,0,0,'Données projet'!$E$10+1,1))-AVERAGE(OFFSET($H$3,0,0,'Données projet'!$E$10+1,1))</f>
        <v>472.45436307638545</v>
      </c>
      <c r="AO57" s="62">
        <f t="shared" si="36"/>
        <v>300.53096194142108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6.4302688984349604E-3</v>
      </c>
      <c r="AX57" s="23">
        <f t="shared" si="6"/>
        <v>6.4302688984349604E-3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717.84546990878368</v>
      </c>
      <c r="BI57" s="62">
        <f ca="1">AVERAGE(OFFSET($BH$3,0,0,'Données projet'!$E$11+1,1))-AVERAGE(OFFSET($H$3,0,0,'Données projet'!$E$11+1,1))</f>
        <v>499.92116338695428</v>
      </c>
      <c r="BJ57" s="62">
        <f t="shared" si="38"/>
        <v>316.79403154855652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6.9065851131338502E-3</v>
      </c>
      <c r="BS57" s="24">
        <f t="shared" si="9"/>
        <v>6.9065851131338502E-3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12.518749999999997</v>
      </c>
      <c r="BY57" s="13">
        <f>IF('Données projet'!$A$114&gt;35,BY56+BX57-CG56,IF(A57&lt;'Données projet'!$A$114,$BV$205^A57,IF(A57='Données projet'!$A$114,'Données projet'!$B$114,BY56+BX57-CG56)))</f>
        <v>260.57875000000007</v>
      </c>
      <c r="BZ57" s="14">
        <f>BY57*VLOOKUP('Données projet'!$B$12,Paramètres!$A$1:$I$89,3,0)*VLOOKUP('Données projet'!$B$12,Paramètres!$A$1:$I$89,5,0)</f>
        <v>121.95085500000003</v>
      </c>
      <c r="CA57" s="14">
        <f t="shared" si="39"/>
        <v>32.129576258967205</v>
      </c>
      <c r="CB57" s="22">
        <f t="shared" si="10"/>
        <v>268.35675110936791</v>
      </c>
      <c r="CC57" s="62">
        <f t="shared" si="11"/>
        <v>507.5340642303903</v>
      </c>
      <c r="CD57" s="62">
        <f ca="1">AVERAGE(OFFSET($CC$3,0,0,'Données projet'!$E$12+1,1))-AVERAGE(OFFSET($H$3,0,0,'Données projet'!$E$12+1,1))</f>
        <v>368.77466884726061</v>
      </c>
      <c r="CE57" s="62">
        <f t="shared" si="40"/>
        <v>202.72166179270354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211.70619219850786</v>
      </c>
      <c r="T58" s="62">
        <f t="shared" si="34"/>
        <v>426.883837098247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213.96960000000001</v>
      </c>
      <c r="AK58" s="14">
        <f t="shared" si="35"/>
        <v>52.802095488627479</v>
      </c>
      <c r="AL58" s="22">
        <f t="shared" si="4"/>
        <v>464.62736964269283</v>
      </c>
      <c r="AM58" s="62">
        <f t="shared" si="5"/>
        <v>704.74416863967599</v>
      </c>
      <c r="AN58" s="62">
        <f ca="1">AVERAGE(OFFSET($AM$3,0,0,'Données projet'!$E$10+1,1))-AVERAGE(OFFSET($H$3,0,0,'Données projet'!$E$10+1,1))</f>
        <v>472.45436307638545</v>
      </c>
      <c r="AO58" s="62">
        <f t="shared" si="36"/>
        <v>300.53096194142108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4.5468867429363114E-3</v>
      </c>
      <c r="AX58" s="23">
        <f t="shared" si="6"/>
        <v>4.5468867429363114E-3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738.34281891358955</v>
      </c>
      <c r="BI58" s="62">
        <f ca="1">AVERAGE(OFFSET($BH$3,0,0,'Données projet'!$E$11+1,1))-AVERAGE(OFFSET($H$3,0,0,'Données projet'!$E$11+1,1))</f>
        <v>499.92116338695428</v>
      </c>
      <c r="BJ58" s="62">
        <f t="shared" si="38"/>
        <v>316.79403154855652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4.8836931683390039E-3</v>
      </c>
      <c r="BS58" s="24">
        <f t="shared" si="9"/>
        <v>4.8836931683390039E-3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12.518749999999997</v>
      </c>
      <c r="BY58" s="13">
        <f>IF('Données projet'!$A$114&gt;35,BY57+BX58-CG57,IF(A58&lt;'Données projet'!$A$114,$BV$205^A58,IF(A58='Données projet'!$A$114,'Données projet'!$B$114,BY57+BX58-CG57)))</f>
        <v>273.09750000000008</v>
      </c>
      <c r="BZ58" s="14">
        <f>BY58*VLOOKUP('Données projet'!$B$12,Paramètres!$A$1:$I$89,3,0)*VLOOKUP('Données projet'!$B$12,Paramètres!$A$1:$I$89,5,0)</f>
        <v>127.80963000000004</v>
      </c>
      <c r="CA58" s="14">
        <f t="shared" si="39"/>
        <v>33.489729678969752</v>
      </c>
      <c r="CB58" s="22">
        <f t="shared" si="10"/>
        <v>280.92971810753903</v>
      </c>
      <c r="CC58" s="62">
        <f t="shared" si="11"/>
        <v>521.0465171045222</v>
      </c>
      <c r="CD58" s="62">
        <f ca="1">AVERAGE(OFFSET($CC$3,0,0,'Données projet'!$E$12+1,1))-AVERAGE(OFFSET($H$3,0,0,'Données projet'!$E$12+1,1))</f>
        <v>368.77466884726061</v>
      </c>
      <c r="CE58" s="62">
        <f t="shared" si="40"/>
        <v>202.72166179270354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211.70619219850786</v>
      </c>
      <c r="T59" s="62">
        <f t="shared" si="34"/>
        <v>426.883837098247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672.40126102589647</v>
      </c>
      <c r="AN59" s="62">
        <f ca="1">AVERAGE(OFFSET($AM$3,0,0,'Données projet'!$E$10+1,1))-AVERAGE(OFFSET($H$3,0,0,'Données projet'!$E$10+1,1))</f>
        <v>472.45436307638545</v>
      </c>
      <c r="AO59" s="62">
        <f t="shared" si="36"/>
        <v>300.53096194142108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3.2151344492174802E-3</v>
      </c>
      <c r="AX59" s="23">
        <f t="shared" si="6"/>
        <v>3.2151344492174802E-3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703.58892885664841</v>
      </c>
      <c r="BI59" s="62">
        <f ca="1">AVERAGE(OFFSET($BH$3,0,0,'Données projet'!$E$11+1,1))-AVERAGE(OFFSET($H$3,0,0,'Données projet'!$E$11+1,1))</f>
        <v>499.92116338695428</v>
      </c>
      <c r="BJ59" s="62">
        <f t="shared" si="38"/>
        <v>316.79403154855652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3.4532925565669251E-3</v>
      </c>
      <c r="BS59" s="24">
        <f t="shared" si="9"/>
        <v>3.4532925565669251E-3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12.518749999999997</v>
      </c>
      <c r="BY59" s="13">
        <f>IF('Données projet'!$A$114&gt;35,BY58+BX59-CG58,IF(A59&lt;'Données projet'!$A$114,$BV$205^A59,IF(A59='Données projet'!$A$114,'Données projet'!$B$114,BY58+BX59-CG58)))</f>
        <v>285.61625000000009</v>
      </c>
      <c r="BZ59" s="14">
        <f>BY59*VLOOKUP('Données projet'!$B$12,Paramètres!$A$1:$I$89,3,0)*VLOOKUP('Données projet'!$B$12,Paramètres!$A$1:$I$89,5,0)</f>
        <v>133.66840500000004</v>
      </c>
      <c r="CA59" s="14">
        <f t="shared" si="39"/>
        <v>34.842642297815864</v>
      </c>
      <c r="CB59" s="22">
        <f t="shared" si="10"/>
        <v>293.49007404369604</v>
      </c>
      <c r="CC59" s="62">
        <f t="shared" si="11"/>
        <v>534.53006093706767</v>
      </c>
      <c r="CD59" s="62">
        <f ca="1">AVERAGE(OFFSET($CC$3,0,0,'Données projet'!$E$12+1,1))-AVERAGE(OFFSET($H$3,0,0,'Données projet'!$E$12+1,1))</f>
        <v>368.77466884726061</v>
      </c>
      <c r="CE59" s="62">
        <f t="shared" si="40"/>
        <v>202.72166179270354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211.70619219850786</v>
      </c>
      <c r="T60" s="62">
        <f t="shared" si="34"/>
        <v>426.883837098247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690.12694117277874</v>
      </c>
      <c r="AN60" s="62">
        <f ca="1">AVERAGE(OFFSET($AM$3,0,0,'Données projet'!$E$10+1,1))-AVERAGE(OFFSET($H$3,0,0,'Données projet'!$E$10+1,1))</f>
        <v>472.45436307638545</v>
      </c>
      <c r="AO60" s="62">
        <f t="shared" si="36"/>
        <v>300.53096194142108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2.2734433714681557E-3</v>
      </c>
      <c r="AX60" s="23">
        <f t="shared" si="6"/>
        <v>2.2734433714681557E-3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722.53349330211711</v>
      </c>
      <c r="BI60" s="62">
        <f ca="1">AVERAGE(OFFSET($BH$3,0,0,'Données projet'!$E$11+1,1))-AVERAGE(OFFSET($H$3,0,0,'Données projet'!$E$11+1,1))</f>
        <v>499.92116338695428</v>
      </c>
      <c r="BJ60" s="62">
        <f t="shared" si="38"/>
        <v>316.79403154855652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2.441846584169502E-3</v>
      </c>
      <c r="BS60" s="24">
        <f t="shared" si="9"/>
        <v>2.441846584169502E-3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12.518749999999997</v>
      </c>
      <c r="BY60" s="13">
        <f>IF('Données projet'!$A$114&gt;35,BY59+BX60-CG59,IF(A60&lt;'Données projet'!$A$114,$BV$205^A60,IF(A60='Données projet'!$A$114,'Données projet'!$B$114,BY59+BX60-CG59)))</f>
        <v>298.1350000000001</v>
      </c>
      <c r="BZ60" s="14">
        <f>BY60*VLOOKUP('Données projet'!$B$12,Paramètres!$A$1:$I$89,3,0)*VLOOKUP('Données projet'!$B$12,Paramètres!$A$1:$I$89,5,0)</f>
        <v>139.52718000000004</v>
      </c>
      <c r="CA60" s="14">
        <f t="shared" si="39"/>
        <v>36.188667755296422</v>
      </c>
      <c r="CB60" s="22">
        <f t="shared" si="10"/>
        <v>306.03843484047462</v>
      </c>
      <c r="CC60" s="62">
        <f t="shared" si="11"/>
        <v>547.98559438417146</v>
      </c>
      <c r="CD60" s="62">
        <f ca="1">AVERAGE(OFFSET($CC$3,0,0,'Données projet'!$E$12+1,1))-AVERAGE(OFFSET($H$3,0,0,'Données projet'!$E$12+1,1))</f>
        <v>368.77466884726061</v>
      </c>
      <c r="CE60" s="62">
        <f t="shared" si="40"/>
        <v>202.72166179270354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211.70619219850786</v>
      </c>
      <c r="T61" s="62">
        <f t="shared" si="34"/>
        <v>426.883837098247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707.82338101627431</v>
      </c>
      <c r="AN61" s="62">
        <f ca="1">AVERAGE(OFFSET($AM$3,0,0,'Données projet'!$E$10+1,1))-AVERAGE(OFFSET($H$3,0,0,'Données projet'!$E$10+1,1))</f>
        <v>472.45436307638545</v>
      </c>
      <c r="AO61" s="62">
        <f t="shared" si="36"/>
        <v>300.53096194142108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1.6075672246087401E-3</v>
      </c>
      <c r="AX61" s="23">
        <f t="shared" si="6"/>
        <v>1.6075672246087401E-3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741.44793736432302</v>
      </c>
      <c r="BI61" s="62">
        <f ca="1">AVERAGE(OFFSET($BH$3,0,0,'Données projet'!$E$11+1,1))-AVERAGE(OFFSET($H$3,0,0,'Données projet'!$E$11+1,1))</f>
        <v>499.92116338695428</v>
      </c>
      <c r="BJ61" s="62">
        <f t="shared" si="38"/>
        <v>316.79403154855652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1.7266462782834625E-3</v>
      </c>
      <c r="BS61" s="24">
        <f t="shared" si="9"/>
        <v>1.7266462782834625E-3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12.518749999999997</v>
      </c>
      <c r="BY61" s="13">
        <f>IF('Données projet'!$A$114&gt;35,BY60+BX61-CG60,IF(A61&lt;'Données projet'!$A$114,$BV$205^A61,IF(A61='Données projet'!$A$114,'Données projet'!$B$114,BY60+BX61-CG60)))</f>
        <v>310.65375000000012</v>
      </c>
      <c r="BZ61" s="14">
        <f>BY61*VLOOKUP('Données projet'!$B$12,Paramètres!$A$1:$I$89,3,0)*VLOOKUP('Données projet'!$B$12,Paramètres!$A$1:$I$89,5,0)</f>
        <v>145.38595500000005</v>
      </c>
      <c r="CA61" s="14">
        <f t="shared" si="39"/>
        <v>37.528128312294818</v>
      </c>
      <c r="CB61" s="22">
        <f t="shared" si="10"/>
        <v>318.57536176891358</v>
      </c>
      <c r="CC61" s="62">
        <f t="shared" si="11"/>
        <v>561.41395654558664</v>
      </c>
      <c r="CD61" s="62">
        <f ca="1">AVERAGE(OFFSET($CC$3,0,0,'Données projet'!$E$12+1,1))-AVERAGE(OFFSET($H$3,0,0,'Données projet'!$E$12+1,1))</f>
        <v>368.77466884726061</v>
      </c>
      <c r="CE61" s="62">
        <f t="shared" si="40"/>
        <v>202.72166179270354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211.70619219850786</v>
      </c>
      <c r="T62" s="62">
        <f t="shared" si="34"/>
        <v>426.883837098247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725.49141006625894</v>
      </c>
      <c r="AN62" s="62">
        <f ca="1">AVERAGE(OFFSET($AM$3,0,0,'Données projet'!$E$10+1,1))-AVERAGE(OFFSET($H$3,0,0,'Données projet'!$E$10+1,1))</f>
        <v>472.45436307638545</v>
      </c>
      <c r="AO62" s="62">
        <f t="shared" si="36"/>
        <v>300.53096194142108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1.1367216857340779E-3</v>
      </c>
      <c r="AX62" s="23">
        <f t="shared" si="6"/>
        <v>1.1367216857340779E-3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760.33312682429221</v>
      </c>
      <c r="BI62" s="62">
        <f ca="1">AVERAGE(OFFSET($BH$3,0,0,'Données projet'!$E$11+1,1))-AVERAGE(OFFSET($H$3,0,0,'Données projet'!$E$11+1,1))</f>
        <v>499.92116338695428</v>
      </c>
      <c r="BJ62" s="62">
        <f t="shared" si="38"/>
        <v>316.79403154855652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1.220923292084751E-3</v>
      </c>
      <c r="BS62" s="24">
        <f t="shared" si="9"/>
        <v>1.220923292084751E-3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12.518749999999997</v>
      </c>
      <c r="BY62" s="13">
        <f>IF('Données projet'!$A$114&gt;35,BY61+BX62-CG61,IF(A62&lt;'Données projet'!$A$114,$BV$205^A62,IF(A62='Données projet'!$A$114,'Données projet'!$B$114,BY61+BX62-CG61)))</f>
        <v>323.17250000000013</v>
      </c>
      <c r="BZ62" s="14">
        <f>BY62*VLOOKUP('Données projet'!$B$12,Paramètres!$A$1:$I$89,3,0)*VLOOKUP('Données projet'!$B$12,Paramètres!$A$1:$I$89,5,0)</f>
        <v>151.24473000000006</v>
      </c>
      <c r="CA62" s="14">
        <f t="shared" si="39"/>
        <v>38.861318786682716</v>
      </c>
      <c r="CB62" s="22">
        <f t="shared" si="10"/>
        <v>331.1013683034725</v>
      </c>
      <c r="CC62" s="62">
        <f t="shared" si="11"/>
        <v>574.8159339047802</v>
      </c>
      <c r="CD62" s="62">
        <f ca="1">AVERAGE(OFFSET($CC$3,0,0,'Données projet'!$E$12+1,1))-AVERAGE(OFFSET($H$3,0,0,'Données projet'!$E$12+1,1))</f>
        <v>368.77466884726061</v>
      </c>
      <c r="CE62" s="62">
        <f t="shared" si="40"/>
        <v>202.72166179270354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211.70619219850786</v>
      </c>
      <c r="T63" s="62">
        <f t="shared" si="34"/>
        <v>426.883837098247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743.13181115677764</v>
      </c>
      <c r="AN63" s="62">
        <f ca="1">AVERAGE(OFFSET($AM$3,0,0,'Données projet'!$E$10+1,1))-AVERAGE(OFFSET($H$3,0,0,'Données projet'!$E$10+1,1))</f>
        <v>472.45436307638545</v>
      </c>
      <c r="AO63" s="62">
        <f t="shared" si="36"/>
        <v>300.53096194142108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8.0378361230437005E-4</v>
      </c>
      <c r="AX63" s="23">
        <f t="shared" si="6"/>
        <v>8.0378361230437005E-4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779.18987805370762</v>
      </c>
      <c r="BI63" s="62">
        <f ca="1">AVERAGE(OFFSET($BH$3,0,0,'Données projet'!$E$11+1,1))-AVERAGE(OFFSET($H$3,0,0,'Données projet'!$E$11+1,1))</f>
        <v>499.92116338695428</v>
      </c>
      <c r="BJ63" s="62">
        <f t="shared" si="38"/>
        <v>316.79403154855652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8.6332313914173127E-4</v>
      </c>
      <c r="BS63" s="24">
        <f t="shared" si="9"/>
        <v>8.6332313914173127E-4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12.518749999999997</v>
      </c>
      <c r="BY63" s="13">
        <f>IF('Données projet'!$A$114&gt;35,BY62+BX63-CG62,IF(A63&lt;'Données projet'!$A$114,$BV$205^A63,IF(A63='Données projet'!$A$114,'Données projet'!$B$114,BY62+BX63-CG62)))</f>
        <v>335.69125000000014</v>
      </c>
      <c r="BZ63" s="14">
        <f>BY63*VLOOKUP('Données projet'!$B$12,Paramètres!$A$1:$I$89,3,0)*VLOOKUP('Données projet'!$B$12,Paramètres!$A$1:$I$89,5,0)</f>
        <v>157.10350500000007</v>
      </c>
      <c r="CA63" s="14">
        <f t="shared" si="39"/>
        <v>40.188509862200185</v>
      </c>
      <c r="CB63" s="22">
        <f t="shared" si="10"/>
        <v>343.61692588499881</v>
      </c>
      <c r="CC63" s="62">
        <f t="shared" si="11"/>
        <v>588.19226617551112</v>
      </c>
      <c r="CD63" s="62">
        <f ca="1">AVERAGE(OFFSET($CC$3,0,0,'Données projet'!$E$12+1,1))-AVERAGE(OFFSET($H$3,0,0,'Données projet'!$E$12+1,1))</f>
        <v>368.77466884726061</v>
      </c>
      <c r="CE63" s="62">
        <f t="shared" si="40"/>
        <v>202.72166179270354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211.70619219850786</v>
      </c>
      <c r="T64" s="62">
        <f t="shared" si="34"/>
        <v>426.883837098247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213.80112</v>
      </c>
      <c r="AK64" s="14">
        <f t="shared" si="35"/>
        <v>52.765356850602878</v>
      </c>
      <c r="AL64" s="22">
        <f t="shared" si="4"/>
        <v>464.2699471814667</v>
      </c>
      <c r="AM64" s="62">
        <f t="shared" si="5"/>
        <v>709.69112964472993</v>
      </c>
      <c r="AN64" s="62">
        <f ca="1">AVERAGE(OFFSET($AM$3,0,0,'Données projet'!$E$10+1,1))-AVERAGE(OFFSET($H$3,0,0,'Données projet'!$E$10+1,1))</f>
        <v>472.45436307638545</v>
      </c>
      <c r="AO64" s="62">
        <f t="shared" si="36"/>
        <v>300.53096194142108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5.6836084286703893E-4</v>
      </c>
      <c r="AX64" s="23">
        <f t="shared" si="6"/>
        <v>5.6836084286703893E-4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743.26387346228853</v>
      </c>
      <c r="BI64" s="62">
        <f ca="1">AVERAGE(OFFSET($BH$3,0,0,'Données projet'!$E$11+1,1))-AVERAGE(OFFSET($H$3,0,0,'Données projet'!$E$11+1,1))</f>
        <v>499.92116338695428</v>
      </c>
      <c r="BJ64" s="62">
        <f t="shared" si="38"/>
        <v>316.79403154855652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6.1046164604237549E-4</v>
      </c>
      <c r="BS64" s="24">
        <f t="shared" si="9"/>
        <v>6.1046164604237549E-4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>
        <f>VLOOKUP(A64,'Données projet'!$A$113:$I$133,2,0)</f>
        <v>348.21</v>
      </c>
      <c r="BW64" s="13">
        <f>VLOOKUP(A64,'Données projet'!$A$113:$I$133,9,0)</f>
        <v>12.518749999999997</v>
      </c>
      <c r="BX64" s="13">
        <f t="array" ref="BX64">INDEX(BW:BW,MIN(IF(ISNUMBER(BW64:BW260),ROW(BW64:BW260),"")))</f>
        <v>12.518749999999997</v>
      </c>
      <c r="BY64" s="13">
        <f>IF('Données projet'!$A$114&gt;35,BY63+BX64-CG63,IF(A64&lt;'Données projet'!$A$114,$BV$205^A64,IF(A64='Données projet'!$A$114,'Données projet'!$B$114,BY63+BX64-CG63)))</f>
        <v>348.21000000000015</v>
      </c>
      <c r="BZ64" s="14">
        <f>BY64*VLOOKUP('Données projet'!$B$12,Paramètres!$A$1:$I$89,3,0)*VLOOKUP('Données projet'!$B$12,Paramètres!$A$1:$I$89,5,0)</f>
        <v>162.96228000000008</v>
      </c>
      <c r="CA64" s="14">
        <f t="shared" si="39"/>
        <v>41.509950889873849</v>
      </c>
      <c r="CB64" s="22">
        <f t="shared" si="10"/>
        <v>356.12246879986373</v>
      </c>
      <c r="CC64" s="62">
        <f t="shared" si="11"/>
        <v>601.543651263127</v>
      </c>
      <c r="CD64" s="62">
        <f ca="1">AVERAGE(OFFSET($CC$3,0,0,'Données projet'!$E$12+1,1))-AVERAGE(OFFSET($H$3,0,0,'Données projet'!$E$12+1,1))</f>
        <v>368.77466884726061</v>
      </c>
      <c r="CE64" s="62">
        <f t="shared" si="40"/>
        <v>202.72166179270354</v>
      </c>
      <c r="CF64" s="16">
        <f>IF(ISNA(VLOOKUP(A64,'Données projet'!$A$113:$I$133,3,0)),0,VLOOKUP(A64,'Données projet'!$A$113:$I$133,3,0))</f>
        <v>5</v>
      </c>
      <c r="CG64" s="16">
        <f>IF(ISNA(VLOOKUP(A64,'Données projet'!$A$113:$I$133,4,0)),0,VLOOKUP(A64,'Données projet'!$A$113:$I$133,4,0))</f>
        <v>100.2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211.70619219850786</v>
      </c>
      <c r="T65" s="62">
        <f t="shared" si="34"/>
        <v>426.883837098247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221.21424000000002</v>
      </c>
      <c r="AK65" s="14">
        <f t="shared" si="35"/>
        <v>54.378710185570377</v>
      </c>
      <c r="AL65" s="22">
        <f t="shared" si="4"/>
        <v>479.99105490653511</v>
      </c>
      <c r="AM65" s="62">
        <f t="shared" si="5"/>
        <v>726.24340607187173</v>
      </c>
      <c r="AN65" s="62">
        <f ca="1">AVERAGE(OFFSET($AM$3,0,0,'Données projet'!$E$10+1,1))-AVERAGE(OFFSET($H$3,0,0,'Données projet'!$E$10+1,1))</f>
        <v>472.45436307638545</v>
      </c>
      <c r="AO65" s="62">
        <f t="shared" si="36"/>
        <v>300.53096194142108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4.0189180615218502E-4</v>
      </c>
      <c r="AX65" s="23">
        <f t="shared" si="6"/>
        <v>4.0189180615218502E-4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760.95567676108146</v>
      </c>
      <c r="BI65" s="62">
        <f ca="1">AVERAGE(OFFSET($BH$3,0,0,'Données projet'!$E$11+1,1))-AVERAGE(OFFSET($H$3,0,0,'Données projet'!$E$11+1,1))</f>
        <v>499.92116338695428</v>
      </c>
      <c r="BJ65" s="62">
        <f t="shared" si="38"/>
        <v>316.79403154855652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4.3166156957086564E-4</v>
      </c>
      <c r="BS65" s="24">
        <f t="shared" si="9"/>
        <v>4.3166156957086564E-4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260.2</v>
      </c>
      <c r="BW65" s="13">
        <f>VLOOKUP(A65,'Données projet'!$A$113:$I$133,9,0)</f>
        <v>12.189999999999998</v>
      </c>
      <c r="BX65" s="13">
        <f t="array" ref="BX65">INDEX(BW:BW,MIN(IF(ISNUMBER(BW65:BW261),ROW(BW65:BW261),"")))</f>
        <v>12.189999999999998</v>
      </c>
      <c r="BY65" s="13">
        <f>IF('Données projet'!$A$114&gt;35,BY64+BX65-CG64,IF(A65&lt;'Données projet'!$A$114,$BV$205^A65,IF(A65='Données projet'!$A$114,'Données projet'!$B$114,BY64+BX65-CG64)))</f>
        <v>260.20000000000016</v>
      </c>
      <c r="BZ65" s="14">
        <f>BY65*VLOOKUP('Données projet'!$B$12,Paramètres!$A$1:$I$89,3,0)*VLOOKUP('Données projet'!$B$12,Paramètres!$A$1:$I$89,5,0)</f>
        <v>121.77360000000007</v>
      </c>
      <c r="CA65" s="14">
        <f t="shared" si="39"/>
        <v>32.088308478936305</v>
      </c>
      <c r="CB65" s="22">
        <f t="shared" si="10"/>
        <v>267.97615726748086</v>
      </c>
      <c r="CC65" s="62">
        <f t="shared" si="11"/>
        <v>514.22850843281753</v>
      </c>
      <c r="CD65" s="62">
        <f ca="1">AVERAGE(OFFSET($CC$3,0,0,'Données projet'!$E$12+1,1))-AVERAGE(OFFSET($H$3,0,0,'Données projet'!$E$12+1,1))</f>
        <v>368.77466884726061</v>
      </c>
      <c r="CE65" s="62">
        <f t="shared" si="40"/>
        <v>202.72166179270354</v>
      </c>
      <c r="CF65" s="16">
        <f>IF(ISNA(VLOOKUP(A65,'Données projet'!$A$113:$I$133,3,0)),0,VLOOKUP(A65,'Données projet'!$A$113:$I$133,3,0))</f>
        <v>6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211.70619219850786</v>
      </c>
      <c r="T66" s="62">
        <f t="shared" si="34"/>
        <v>426.883837098247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228.62735999999998</v>
      </c>
      <c r="AK66" s="14">
        <f t="shared" si="35"/>
        <v>55.985781352428695</v>
      </c>
      <c r="AL66" s="22">
        <f t="shared" si="4"/>
        <v>495.70122118881324</v>
      </c>
      <c r="AM66" s="62">
        <f t="shared" si="5"/>
        <v>742.77032213745724</v>
      </c>
      <c r="AN66" s="62">
        <f ca="1">AVERAGE(OFFSET($AM$3,0,0,'Données projet'!$E$10+1,1))-AVERAGE(OFFSET($H$3,0,0,'Données projet'!$E$10+1,1))</f>
        <v>472.45436307638545</v>
      </c>
      <c r="AO66" s="62">
        <f t="shared" si="36"/>
        <v>300.53096194142108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2.8418042143351946E-4</v>
      </c>
      <c r="AX66" s="23">
        <f t="shared" si="6"/>
        <v>2.8418042143351946E-4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778.62140656605959</v>
      </c>
      <c r="BI66" s="62">
        <f ca="1">AVERAGE(OFFSET($BH$3,0,0,'Données projet'!$E$11+1,1))-AVERAGE(OFFSET($H$3,0,0,'Données projet'!$E$11+1,1))</f>
        <v>499.92116338695428</v>
      </c>
      <c r="BJ66" s="62">
        <f t="shared" si="38"/>
        <v>316.79403154855652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3.0523082302118774E-4</v>
      </c>
      <c r="BS66" s="24">
        <f t="shared" si="9"/>
        <v>3.0523082302118774E-4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11.839090909090912</v>
      </c>
      <c r="BY66" s="13">
        <f>IF('Données projet'!$A$114&gt;35,BY65+BX66-CG65,IF(A66&lt;'Données projet'!$A$114,$BV$205^A66,IF(A66='Données projet'!$A$114,'Données projet'!$B$114,BY65+BX66-CG65)))</f>
        <v>272.03909090909104</v>
      </c>
      <c r="BZ66" s="14">
        <f>BY66*VLOOKUP('Données projet'!$B$12,Paramètres!$A$1:$I$89,3,0)*VLOOKUP('Données projet'!$B$12,Paramètres!$A$1:$I$89,5,0)</f>
        <v>127.31429454545462</v>
      </c>
      <c r="CA66" s="14">
        <f t="shared" si="39"/>
        <v>33.375019680128482</v>
      </c>
      <c r="CB66" s="22">
        <f t="shared" si="10"/>
        <v>279.86722227622391</v>
      </c>
      <c r="CC66" s="62">
        <f t="shared" si="11"/>
        <v>526.93632322486792</v>
      </c>
      <c r="CD66" s="62">
        <f ca="1">AVERAGE(OFFSET($CC$3,0,0,'Données projet'!$E$12+1,1))-AVERAGE(OFFSET($H$3,0,0,'Données projet'!$E$12+1,1))</f>
        <v>368.77466884726061</v>
      </c>
      <c r="CE66" s="62">
        <f t="shared" si="40"/>
        <v>202.72166179270354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211.70619219850786</v>
      </c>
      <c r="T67" s="62">
        <f t="shared" si="34"/>
        <v>426.883837098247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236.04048</v>
      </c>
      <c r="AK67" s="14">
        <f t="shared" si="35"/>
        <v>57.586797409506879</v>
      </c>
      <c r="AL67" s="22">
        <f t="shared" si="4"/>
        <v>511.40084148822439</v>
      </c>
      <c r="AM67" s="62">
        <f t="shared" si="5"/>
        <v>759.27252343741418</v>
      </c>
      <c r="AN67" s="62">
        <f ca="1">AVERAGE(OFFSET($AM$3,0,0,'Données projet'!$E$10+1,1))-AVERAGE(OFFSET($H$3,0,0,'Données projet'!$E$10+1,1))</f>
        <v>472.45436307638545</v>
      </c>
      <c r="AO67" s="62">
        <f t="shared" si="36"/>
        <v>300.53096194142108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2.0094590307609251E-4</v>
      </c>
      <c r="AX67" s="23">
        <f t="shared" si="6"/>
        <v>2.0094590307609251E-4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796.26173424810838</v>
      </c>
      <c r="BI67" s="62">
        <f ca="1">AVERAGE(OFFSET($BH$3,0,0,'Données projet'!$E$11+1,1))-AVERAGE(OFFSET($H$3,0,0,'Données projet'!$E$11+1,1))</f>
        <v>499.92116338695428</v>
      </c>
      <c r="BJ67" s="62">
        <f t="shared" si="38"/>
        <v>316.79403154855652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2.1583078478543282E-4</v>
      </c>
      <c r="BS67" s="24">
        <f t="shared" si="9"/>
        <v>2.1583078478543282E-4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11.839090909090912</v>
      </c>
      <c r="BY67" s="13">
        <f>IF('Données projet'!$A$114&gt;35,BY66+BX67-CG66,IF(A67&lt;'Données projet'!$A$114,$BV$205^A67,IF(A67='Données projet'!$A$114,'Données projet'!$B$114,BY66+BX67-CG66)))</f>
        <v>283.87818181818193</v>
      </c>
      <c r="BZ67" s="14">
        <f>BY67*VLOOKUP('Données projet'!$B$12,Paramètres!$A$1:$I$89,3,0)*VLOOKUP('Données projet'!$B$12,Paramètres!$A$1:$I$89,5,0)</f>
        <v>132.85498909090913</v>
      </c>
      <c r="CA67" s="14">
        <f t="shared" si="39"/>
        <v>34.655227093637222</v>
      </c>
      <c r="CB67" s="22">
        <f t="shared" si="10"/>
        <v>291.74695985475154</v>
      </c>
      <c r="CC67" s="62">
        <f t="shared" si="11"/>
        <v>539.61864180394139</v>
      </c>
      <c r="CD67" s="62">
        <f ca="1">AVERAGE(OFFSET($CC$3,0,0,'Données projet'!$E$12+1,1))-AVERAGE(OFFSET($H$3,0,0,'Données projet'!$E$12+1,1))</f>
        <v>368.77466884726061</v>
      </c>
      <c r="CE67" s="62">
        <f t="shared" si="40"/>
        <v>202.72166179270354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211.70619219850786</v>
      </c>
      <c r="T68" s="62">
        <f t="shared" si="34"/>
        <v>426.883837098247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243.45360000000002</v>
      </c>
      <c r="AK68" s="14">
        <f t="shared" si="35"/>
        <v>59.181970343065316</v>
      </c>
      <c r="AL68" s="22">
        <f t="shared" ref="AL68:AL131" si="58">(AJ68+AK68)*0.475*44/12</f>
        <v>527.09028501417208</v>
      </c>
      <c r="AM68" s="62">
        <f t="shared" ref="AM68:AM131" si="59">AL68+(AD68+AE68)*44/12</f>
        <v>775.75062497785063</v>
      </c>
      <c r="AN68" s="62">
        <f ca="1">AVERAGE(OFFSET($AM$3,0,0,'Données projet'!$E$10+1,1))-AVERAGE(OFFSET($H$3,0,0,'Données projet'!$E$10+1,1))</f>
        <v>472.45436307638545</v>
      </c>
      <c r="AO68" s="62">
        <f t="shared" si="36"/>
        <v>300.53096194142108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1.4209021071675973E-4</v>
      </c>
      <c r="AX68" s="23">
        <f t="shared" ref="AX68:AX131" si="60">SUM(AU68:AW68)</f>
        <v>1.4209021071675973E-4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813.87729887735941</v>
      </c>
      <c r="BI68" s="62">
        <f ca="1">AVERAGE(OFFSET($BH$3,0,0,'Données projet'!$E$11+1,1))-AVERAGE(OFFSET($H$3,0,0,'Données projet'!$E$11+1,1))</f>
        <v>499.92116338695428</v>
      </c>
      <c r="BJ68" s="62">
        <f t="shared" si="38"/>
        <v>316.79403154855652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1.5261541151059387E-4</v>
      </c>
      <c r="BS68" s="24">
        <f t="shared" ref="BS68:BS131" si="63">SUM(BP68:BR68)</f>
        <v>1.5261541151059387E-4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11.839090909090912</v>
      </c>
      <c r="BY68" s="13">
        <f>IF('Données projet'!$A$114&gt;35,BY67+BX68-CG67,IF(A68&lt;'Données projet'!$A$114,$BV$205^A68,IF(A68='Données projet'!$A$114,'Données projet'!$B$114,BY67+BX68-CG67)))</f>
        <v>295.71727272727281</v>
      </c>
      <c r="BZ68" s="14">
        <f>BY68*VLOOKUP('Données projet'!$B$12,Paramètres!$A$1:$I$89,3,0)*VLOOKUP('Données projet'!$B$12,Paramètres!$A$1:$I$89,5,0)</f>
        <v>138.39568363636369</v>
      </c>
      <c r="CA68" s="14">
        <f t="shared" si="39"/>
        <v>35.929232975976582</v>
      </c>
      <c r="CB68" s="22">
        <f t="shared" ref="CB68:CB131" si="64">(BZ68+CA68)*0.475*44/12</f>
        <v>303.61589643315932</v>
      </c>
      <c r="CC68" s="62">
        <f t="shared" ref="CC68:CC131" si="65">CB68+(BT68+BU68)*44/12</f>
        <v>552.27623639683793</v>
      </c>
      <c r="CD68" s="62">
        <f ca="1">AVERAGE(OFFSET($CC$3,0,0,'Données projet'!$E$12+1,1))-AVERAGE(OFFSET($H$3,0,0,'Données projet'!$E$12+1,1))</f>
        <v>368.77466884726061</v>
      </c>
      <c r="CE68" s="62">
        <f t="shared" si="40"/>
        <v>202.72166179270354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211.70619219850786</v>
      </c>
      <c r="T69" s="62">
        <f t="shared" ref="T69:T132" si="88">$T$3</f>
        <v>426.883837098247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741.20999980744307</v>
      </c>
      <c r="AN69" s="62">
        <f ca="1">AVERAGE(OFFSET($AM$3,0,0,'Données projet'!$E$10+1,1))-AVERAGE(OFFSET($H$3,0,0,'Données projet'!$E$10+1,1))</f>
        <v>472.45436307638545</v>
      </c>
      <c r="AO69" s="62">
        <f t="shared" ref="AO69:AO132" si="90">$AO$3</f>
        <v>300.53096194142108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1.0047295153804626E-4</v>
      </c>
      <c r="AX69" s="23">
        <f t="shared" si="60"/>
        <v>1.0047295153804626E-4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776.7764462172014</v>
      </c>
      <c r="BI69" s="62">
        <f ca="1">AVERAGE(OFFSET($BH$3,0,0,'Données projet'!$E$11+1,1))-AVERAGE(OFFSET($H$3,0,0,'Données projet'!$E$11+1,1))</f>
        <v>499.92116338695428</v>
      </c>
      <c r="BJ69" s="62">
        <f t="shared" ref="BJ69:BJ132" si="92">$BJ$3</f>
        <v>316.79403154855652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1.0791539239271641E-4</v>
      </c>
      <c r="BS69" s="24">
        <f t="shared" si="63"/>
        <v>1.0791539239271641E-4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11.839090909090912</v>
      </c>
      <c r="BY69" s="13">
        <f>IF('Données projet'!$A$114&gt;35,BY68+BX69-CG68,IF(A69&lt;'Données projet'!$A$114,$BV$205^A69,IF(A69='Données projet'!$A$114,'Données projet'!$B$114,BY68+BX69-CG68)))</f>
        <v>307.5563636363637</v>
      </c>
      <c r="BZ69" s="14">
        <f>BY69*VLOOKUP('Données projet'!$B$12,Paramètres!$A$1:$I$89,3,0)*VLOOKUP('Données projet'!$B$12,Paramètres!$A$1:$I$89,5,0)</f>
        <v>143.93637818181821</v>
      </c>
      <c r="CA69" s="14">
        <f t="shared" ref="CA69:CA132" si="93">EXP(-1.0587+0.8836*LN(BZ69)+0.284)</f>
        <v>37.197314011996127</v>
      </c>
      <c r="CB69" s="22">
        <f t="shared" si="64"/>
        <v>315.47451390422663</v>
      </c>
      <c r="CC69" s="62">
        <f t="shared" si="65"/>
        <v>564.9098304290178</v>
      </c>
      <c r="CD69" s="62">
        <f ca="1">AVERAGE(OFFSET($CC$3,0,0,'Données projet'!$E$12+1,1))-AVERAGE(OFFSET($H$3,0,0,'Données projet'!$E$12+1,1))</f>
        <v>368.77466884726061</v>
      </c>
      <c r="CE69" s="62">
        <f t="shared" ref="CE69:CE132" si="94">$CE$3</f>
        <v>202.72166179270354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211.70619219850786</v>
      </c>
      <c r="T70" s="62">
        <f t="shared" si="88"/>
        <v>426.883837098247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756.60347771643592</v>
      </c>
      <c r="AN70" s="62">
        <f ca="1">AVERAGE(OFFSET($AM$3,0,0,'Données projet'!$E$10+1,1))-AVERAGE(OFFSET($H$3,0,0,'Données projet'!$E$10+1,1))</f>
        <v>472.45436307638545</v>
      </c>
      <c r="AO70" s="62">
        <f t="shared" si="90"/>
        <v>300.53096194142108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7.1045105358379866E-5</v>
      </c>
      <c r="AX70" s="23">
        <f t="shared" si="60"/>
        <v>7.1045105358379866E-5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793.23063046816299</v>
      </c>
      <c r="BI70" s="62">
        <f ca="1">AVERAGE(OFFSET($BH$3,0,0,'Données projet'!$E$11+1,1))-AVERAGE(OFFSET($H$3,0,0,'Données projet'!$E$11+1,1))</f>
        <v>499.92116338695428</v>
      </c>
      <c r="BJ70" s="62">
        <f t="shared" si="92"/>
        <v>316.79403154855652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7.6307705755296936E-5</v>
      </c>
      <c r="BS70" s="24">
        <f t="shared" si="63"/>
        <v>7.6307705755296936E-5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11.839090909090912</v>
      </c>
      <c r="BY70" s="13">
        <f>IF('Données projet'!$A$114&gt;35,BY69+BX70-CG69,IF(A70&lt;'Données projet'!$A$114,$BV$205^A70,IF(A70='Données projet'!$A$114,'Données projet'!$B$114,BY69+BX70-CG69)))</f>
        <v>319.39545454545458</v>
      </c>
      <c r="BZ70" s="14">
        <f>BY70*VLOOKUP('Données projet'!$B$12,Paramètres!$A$1:$I$89,3,0)*VLOOKUP('Données projet'!$B$12,Paramètres!$A$1:$I$89,5,0)</f>
        <v>149.47707272727274</v>
      </c>
      <c r="CA70" s="14">
        <f t="shared" si="93"/>
        <v>38.459724378788593</v>
      </c>
      <c r="CB70" s="22">
        <f t="shared" si="64"/>
        <v>327.32325495972344</v>
      </c>
      <c r="CC70" s="62">
        <f t="shared" si="65"/>
        <v>577.52010393487978</v>
      </c>
      <c r="CD70" s="62">
        <f ca="1">AVERAGE(OFFSET($CC$3,0,0,'Données projet'!$E$12+1,1))-AVERAGE(OFFSET($H$3,0,0,'Données projet'!$E$12+1,1))</f>
        <v>368.77466884726061</v>
      </c>
      <c r="CE70" s="62">
        <f t="shared" si="94"/>
        <v>202.72166179270354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211.70619219850786</v>
      </c>
      <c r="T71" s="62">
        <f t="shared" si="88"/>
        <v>426.883837098247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771.97480896522188</v>
      </c>
      <c r="AN71" s="62">
        <f ca="1">AVERAGE(OFFSET($AM$3,0,0,'Données projet'!$E$10+1,1))-AVERAGE(OFFSET($H$3,0,0,'Données projet'!$E$10+1,1))</f>
        <v>472.45436307638545</v>
      </c>
      <c r="AO71" s="62">
        <f t="shared" si="90"/>
        <v>300.53096194142108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5.0236475769023128E-5</v>
      </c>
      <c r="AX71" s="23">
        <f t="shared" si="60"/>
        <v>5.0236475769023128E-5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809.66208565042405</v>
      </c>
      <c r="BI71" s="62">
        <f ca="1">AVERAGE(OFFSET($BH$3,0,0,'Données projet'!$E$11+1,1))-AVERAGE(OFFSET($H$3,0,0,'Données projet'!$E$11+1,1))</f>
        <v>499.92116338695428</v>
      </c>
      <c r="BJ71" s="62">
        <f t="shared" si="92"/>
        <v>316.79403154855652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5.3957696196358205E-5</v>
      </c>
      <c r="BS71" s="24">
        <f t="shared" si="63"/>
        <v>5.3957696196358205E-5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11.839090909090912</v>
      </c>
      <c r="BY71" s="13">
        <f>IF('Données projet'!$A$114&gt;35,BY70+BX71-CG70,IF(A71&lt;'Données projet'!$A$114,$BV$205^A71,IF(A71='Données projet'!$A$114,'Données projet'!$B$114,BY70+BX71-CG70)))</f>
        <v>331.23454545454547</v>
      </c>
      <c r="BZ71" s="14">
        <f>BY71*VLOOKUP('Données projet'!$B$12,Paramètres!$A$1:$I$89,3,0)*VLOOKUP('Données projet'!$B$12,Paramètres!$A$1:$I$89,5,0)</f>
        <v>155.01776727272727</v>
      </c>
      <c r="CA71" s="14">
        <f t="shared" si="93"/>
        <v>39.716698342545101</v>
      </c>
      <c r="CB71" s="22">
        <f t="shared" si="64"/>
        <v>339.16252761326604</v>
      </c>
      <c r="CC71" s="62">
        <f t="shared" si="65"/>
        <v>590.10769815330525</v>
      </c>
      <c r="CD71" s="62">
        <f ca="1">AVERAGE(OFFSET($CC$3,0,0,'Données projet'!$E$12+1,1))-AVERAGE(OFFSET($H$3,0,0,'Données projet'!$E$12+1,1))</f>
        <v>368.77466884726061</v>
      </c>
      <c r="CE71" s="62">
        <f t="shared" si="94"/>
        <v>202.72166179270354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211.70619219850786</v>
      </c>
      <c r="T72" s="62">
        <f t="shared" si="88"/>
        <v>426.883837098247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787.32450875755501</v>
      </c>
      <c r="AN72" s="62">
        <f ca="1">AVERAGE(OFFSET($AM$3,0,0,'Données projet'!$E$10+1,1))-AVERAGE(OFFSET($H$3,0,0,'Données projet'!$E$10+1,1))</f>
        <v>472.45436307638545</v>
      </c>
      <c r="AO72" s="62">
        <f t="shared" si="90"/>
        <v>300.53096194142108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3.5522552679189933E-5</v>
      </c>
      <c r="AX72" s="23">
        <f t="shared" si="60"/>
        <v>3.5522552679189933E-5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826.07134561000134</v>
      </c>
      <c r="BI72" s="62">
        <f ca="1">AVERAGE(OFFSET($BH$3,0,0,'Données projet'!$E$11+1,1))-AVERAGE(OFFSET($H$3,0,0,'Données projet'!$E$11+1,1))</f>
        <v>499.92116338695428</v>
      </c>
      <c r="BJ72" s="62">
        <f t="shared" si="92"/>
        <v>316.79403154855652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3.8153852877648468E-5</v>
      </c>
      <c r="BS72" s="24">
        <f t="shared" si="63"/>
        <v>3.8153852877648468E-5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11.839090909090912</v>
      </c>
      <c r="BY72" s="13">
        <f>IF('Données projet'!$A$114&gt;35,BY71+BX72-CG71,IF(A72&lt;'Données projet'!$A$114,$BV$205^A72,IF(A72='Données projet'!$A$114,'Données projet'!$B$114,BY71+BX72-CG71)))</f>
        <v>343.07363636363635</v>
      </c>
      <c r="BZ72" s="14">
        <f>BY72*VLOOKUP('Données projet'!$B$12,Paramètres!$A$1:$I$89,3,0)*VLOOKUP('Données projet'!$B$12,Paramètres!$A$1:$I$89,5,0)</f>
        <v>160.5584618181818</v>
      </c>
      <c r="CA72" s="14">
        <f t="shared" si="93"/>
        <v>40.968452473706499</v>
      </c>
      <c r="CB72" s="22">
        <f t="shared" si="64"/>
        <v>350.9927090583721</v>
      </c>
      <c r="CC72" s="62">
        <f t="shared" si="65"/>
        <v>602.67321945713991</v>
      </c>
      <c r="CD72" s="62">
        <f ca="1">AVERAGE(OFFSET($CC$3,0,0,'Données projet'!$E$12+1,1))-AVERAGE(OFFSET($H$3,0,0,'Données projet'!$E$12+1,1))</f>
        <v>368.77466884726061</v>
      </c>
      <c r="CE72" s="62">
        <f t="shared" si="94"/>
        <v>202.72166179270354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211.70619219850786</v>
      </c>
      <c r="T73" s="62">
        <f t="shared" si="88"/>
        <v>426.883837098247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802.65307144704593</v>
      </c>
      <c r="AN73" s="62">
        <f ca="1">AVERAGE(OFFSET($AM$3,0,0,'Données projet'!$E$10+1,1))-AVERAGE(OFFSET($H$3,0,0,'Données projet'!$E$10+1,1))</f>
        <v>472.45436307638545</v>
      </c>
      <c r="AO73" s="62">
        <f t="shared" si="90"/>
        <v>300.53096194142108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2.5118237884511564E-5</v>
      </c>
      <c r="AX73" s="23">
        <f t="shared" si="60"/>
        <v>2.5118237884511564E-5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842.45892224294175</v>
      </c>
      <c r="BI73" s="62">
        <f ca="1">AVERAGE(OFFSET($BH$3,0,0,'Données projet'!$E$11+1,1))-AVERAGE(OFFSET($H$3,0,0,'Données projet'!$E$11+1,1))</f>
        <v>499.92116338695428</v>
      </c>
      <c r="BJ73" s="62">
        <f t="shared" si="92"/>
        <v>316.79403154855652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2.6978848098179102E-5</v>
      </c>
      <c r="BS73" s="24">
        <f t="shared" si="63"/>
        <v>2.6978848098179102E-5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11.839090909090912</v>
      </c>
      <c r="BY73" s="13">
        <f>IF('Données projet'!$A$114&gt;35,BY72+BX73-CG72,IF(A73&lt;'Données projet'!$A$114,$BV$205^A73,IF(A73='Données projet'!$A$114,'Données projet'!$B$114,BY72+BX73-CG72)))</f>
        <v>354.91272727272724</v>
      </c>
      <c r="BZ73" s="14">
        <f>BY73*VLOOKUP('Données projet'!$B$12,Paramètres!$A$1:$I$89,3,0)*VLOOKUP('Données projet'!$B$12,Paramètres!$A$1:$I$89,5,0)</f>
        <v>166.09915636363635</v>
      </c>
      <c r="CA73" s="14">
        <f t="shared" si="93"/>
        <v>42.215187547754574</v>
      </c>
      <c r="CB73" s="22">
        <f t="shared" si="64"/>
        <v>362.81414897900578</v>
      </c>
      <c r="CC73" s="62">
        <f t="shared" si="65"/>
        <v>615.21724273392681</v>
      </c>
      <c r="CD73" s="62">
        <f ca="1">AVERAGE(OFFSET($CC$3,0,0,'Données projet'!$E$12+1,1))-AVERAGE(OFFSET($H$3,0,0,'Données projet'!$E$12+1,1))</f>
        <v>368.77466884726061</v>
      </c>
      <c r="CE73" s="62">
        <f t="shared" si="94"/>
        <v>202.72166179270354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211.70619219850786</v>
      </c>
      <c r="T74" s="62">
        <f t="shared" si="88"/>
        <v>426.883837098247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237.21984</v>
      </c>
      <c r="AK74" s="14">
        <f t="shared" si="89"/>
        <v>57.840960489671517</v>
      </c>
      <c r="AL74" s="22">
        <f t="shared" si="58"/>
        <v>513.89756085284455</v>
      </c>
      <c r="AM74" s="62">
        <f t="shared" si="59"/>
        <v>767.01070275814402</v>
      </c>
      <c r="AN74" s="62">
        <f ca="1">AVERAGE(OFFSET($AM$3,0,0,'Données projet'!$E$10+1,1))-AVERAGE(OFFSET($H$3,0,0,'Données projet'!$E$10+1,1))</f>
        <v>472.45436307638545</v>
      </c>
      <c r="AO74" s="62">
        <f t="shared" si="90"/>
        <v>300.53096194142108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1.7761276339594966E-5</v>
      </c>
      <c r="AX74" s="23">
        <f t="shared" si="60"/>
        <v>1.7761276339594966E-5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804.18091737418047</v>
      </c>
      <c r="BI74" s="62">
        <f ca="1">AVERAGE(OFFSET($BH$3,0,0,'Données projet'!$E$11+1,1))-AVERAGE(OFFSET($H$3,0,0,'Données projet'!$E$11+1,1))</f>
        <v>499.92116338695428</v>
      </c>
      <c r="BJ74" s="62">
        <f t="shared" si="92"/>
        <v>316.79403154855652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1.9076926438824234E-5</v>
      </c>
      <c r="BS74" s="24">
        <f t="shared" si="63"/>
        <v>1.9076926438824234E-5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11.839090909090912</v>
      </c>
      <c r="BY74" s="13">
        <f>IF('Données projet'!$A$114&gt;35,BY73+BX74-CG73,IF(A74&lt;'Données projet'!$A$114,$BV$205^A74,IF(A74='Données projet'!$A$114,'Données projet'!$B$114,BY73+BX74-CG73)))</f>
        <v>366.75181818181812</v>
      </c>
      <c r="BZ74" s="14">
        <f>BY74*VLOOKUP('Données projet'!$B$12,Paramètres!$A$1:$I$89,3,0)*VLOOKUP('Données projet'!$B$12,Paramètres!$A$1:$I$89,5,0)</f>
        <v>171.63985090909088</v>
      </c>
      <c r="CA74" s="14">
        <f t="shared" si="93"/>
        <v>43.45709018525416</v>
      </c>
      <c r="CB74" s="22">
        <f t="shared" si="64"/>
        <v>374.62717240598425</v>
      </c>
      <c r="CC74" s="62">
        <f t="shared" si="65"/>
        <v>627.74031431128378</v>
      </c>
      <c r="CD74" s="62">
        <f ca="1">AVERAGE(OFFSET($CC$3,0,0,'Données projet'!$E$12+1,1))-AVERAGE(OFFSET($H$3,0,0,'Données projet'!$E$12+1,1))</f>
        <v>368.77466884726061</v>
      </c>
      <c r="CE74" s="62">
        <f t="shared" si="94"/>
        <v>202.72166179270354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211.70619219850786</v>
      </c>
      <c r="T75" s="62">
        <f t="shared" si="88"/>
        <v>426.883837098247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243.62208000000001</v>
      </c>
      <c r="AK75" s="14">
        <f t="shared" si="89"/>
        <v>59.218157943988587</v>
      </c>
      <c r="AL75" s="22">
        <f t="shared" si="58"/>
        <v>527.44674775244675</v>
      </c>
      <c r="AM75" s="62">
        <f t="shared" si="59"/>
        <v>781.25762006014543</v>
      </c>
      <c r="AN75" s="62">
        <f ca="1">AVERAGE(OFFSET($AM$3,0,0,'Données projet'!$E$10+1,1))-AVERAGE(OFFSET($H$3,0,0,'Données projet'!$E$10+1,1))</f>
        <v>472.45436307638545</v>
      </c>
      <c r="AO75" s="62">
        <f t="shared" si="90"/>
        <v>300.53096194142108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1.2559118942255782E-5</v>
      </c>
      <c r="AX75" s="23">
        <f t="shared" si="60"/>
        <v>1.2559118942255782E-5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819.41013786398457</v>
      </c>
      <c r="BI75" s="62">
        <f ca="1">AVERAGE(OFFSET($BH$3,0,0,'Données projet'!$E$11+1,1))-AVERAGE(OFFSET($H$3,0,0,'Données projet'!$E$11+1,1))</f>
        <v>499.92116338695428</v>
      </c>
      <c r="BJ75" s="62">
        <f t="shared" si="92"/>
        <v>316.79403154855652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1.3489424049089551E-5</v>
      </c>
      <c r="BS75" s="24">
        <f t="shared" si="63"/>
        <v>1.3489424049089551E-5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11.839090909090912</v>
      </c>
      <c r="BY75" s="13">
        <f>IF('Données projet'!$A$114&gt;35,BY74+BX75-CG74,IF(A75&lt;'Données projet'!$A$114,$BV$205^A75,IF(A75='Données projet'!$A$114,'Données projet'!$B$114,BY74+BX75-CG74)))</f>
        <v>378.59090909090901</v>
      </c>
      <c r="BZ75" s="14">
        <f>BY75*VLOOKUP('Données projet'!$B$12,Paramètres!$A$1:$I$89,3,0)*VLOOKUP('Données projet'!$B$12,Paramètres!$A$1:$I$89,5,0)</f>
        <v>177.18054545454541</v>
      </c>
      <c r="CA75" s="14">
        <f t="shared" si="93"/>
        <v>44.694334274178139</v>
      </c>
      <c r="CB75" s="22">
        <f t="shared" si="64"/>
        <v>386.43208219419353</v>
      </c>
      <c r="CC75" s="62">
        <f t="shared" si="65"/>
        <v>640.2429545018922</v>
      </c>
      <c r="CD75" s="62">
        <f ca="1">AVERAGE(OFFSET($CC$3,0,0,'Données projet'!$E$12+1,1))-AVERAGE(OFFSET($H$3,0,0,'Données projet'!$E$12+1,1))</f>
        <v>368.77466884726061</v>
      </c>
      <c r="CE75" s="62">
        <f t="shared" si="94"/>
        <v>202.72166179270354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211.70619219850786</v>
      </c>
      <c r="T76" s="62">
        <f t="shared" si="88"/>
        <v>426.883837098247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250.02432000000005</v>
      </c>
      <c r="AK76" s="14">
        <f t="shared" si="89"/>
        <v>60.591148584829206</v>
      </c>
      <c r="AL76" s="22">
        <f t="shared" si="58"/>
        <v>540.9886077852442</v>
      </c>
      <c r="AM76" s="62">
        <f t="shared" si="59"/>
        <v>795.48510643275188</v>
      </c>
      <c r="AN76" s="62">
        <f ca="1">AVERAGE(OFFSET($AM$3,0,0,'Données projet'!$E$10+1,1))-AVERAGE(OFFSET($H$3,0,0,'Données projet'!$E$10+1,1))</f>
        <v>472.45436307638545</v>
      </c>
      <c r="AO76" s="62">
        <f t="shared" si="90"/>
        <v>300.53096194142108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8.8806381697974832E-6</v>
      </c>
      <c r="AX76" s="23">
        <f t="shared" si="60"/>
        <v>8.8806381697974832E-6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834.61944987996242</v>
      </c>
      <c r="BI76" s="62">
        <f ca="1">AVERAGE(OFFSET($BH$3,0,0,'Données projet'!$E$11+1,1))-AVERAGE(OFFSET($H$3,0,0,'Données projet'!$E$11+1,1))</f>
        <v>499.92116338695428</v>
      </c>
      <c r="BJ76" s="62">
        <f t="shared" si="92"/>
        <v>316.79403154855652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9.538463219412117E-6</v>
      </c>
      <c r="BS76" s="24">
        <f t="shared" si="63"/>
        <v>9.538463219412117E-6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>
        <f>VLOOKUP(A76,'Données projet'!$A$113:$I$133,2,0)</f>
        <v>390.43</v>
      </c>
      <c r="BW76" s="13">
        <f>VLOOKUP(A76,'Données projet'!$A$113:$I$133,9,0)</f>
        <v>11.839090909090912</v>
      </c>
      <c r="BX76" s="13">
        <f t="array" ref="BX76">INDEX(BW:BW,MIN(IF(ISNUMBER(BW76:BW272),ROW(BW76:BW272),"")))</f>
        <v>11.839090909090912</v>
      </c>
      <c r="BY76" s="13">
        <f>IF('Données projet'!$A$114&gt;35,BY75+BX76-CG75,IF(A76&lt;'Données projet'!$A$114,$BV$205^A76,IF(A76='Données projet'!$A$114,'Données projet'!$B$114,BY75+BX76-CG75)))</f>
        <v>390.42999999999989</v>
      </c>
      <c r="BZ76" s="14">
        <f>BY76*VLOOKUP('Données projet'!$B$12,Paramètres!$A$1:$I$89,3,0)*VLOOKUP('Données projet'!$B$12,Paramètres!$A$1:$I$89,5,0)</f>
        <v>182.72123999999994</v>
      </c>
      <c r="CA76" s="14">
        <f t="shared" si="93"/>
        <v>45.927082209321753</v>
      </c>
      <c r="CB76" s="22">
        <f t="shared" si="64"/>
        <v>398.22916118123521</v>
      </c>
      <c r="CC76" s="62">
        <f t="shared" si="65"/>
        <v>652.72565982874289</v>
      </c>
      <c r="CD76" s="62">
        <f ca="1">AVERAGE(OFFSET($CC$3,0,0,'Données projet'!$E$12+1,1))-AVERAGE(OFFSET($H$3,0,0,'Données projet'!$E$12+1,1))</f>
        <v>368.77466884726061</v>
      </c>
      <c r="CE76" s="62">
        <f t="shared" si="94"/>
        <v>202.72166179270354</v>
      </c>
      <c r="CF76" s="16">
        <f>IF(ISNA(VLOOKUP(A76,'Données projet'!$A$113:$I$133,3,0)),0,VLOOKUP(A76,'Données projet'!$A$113:$I$133,3,0))</f>
        <v>7</v>
      </c>
      <c r="CG76" s="16">
        <f>IF(ISNA(VLOOKUP(A76,'Données projet'!$A$113:$I$133,4,0)),0,VLOOKUP(A76,'Données projet'!$A$113:$I$133,4,0))</f>
        <v>102.1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211.70619219850786</v>
      </c>
      <c r="T77" s="62">
        <f t="shared" si="88"/>
        <v>426.883837098247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256.42656000000005</v>
      </c>
      <c r="AK77" s="14">
        <f t="shared" si="89"/>
        <v>61.960052520146306</v>
      </c>
      <c r="AL77" s="22">
        <f t="shared" si="58"/>
        <v>554.52335013925483</v>
      </c>
      <c r="AM77" s="62">
        <f t="shared" si="59"/>
        <v>809.69358104240678</v>
      </c>
      <c r="AN77" s="62">
        <f ca="1">AVERAGE(OFFSET($AM$3,0,0,'Données projet'!$E$10+1,1))-AVERAGE(OFFSET($H$3,0,0,'Données projet'!$E$10+1,1))</f>
        <v>472.45436307638545</v>
      </c>
      <c r="AO77" s="62">
        <f t="shared" si="90"/>
        <v>300.53096194142108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6.279559471127891E-6</v>
      </c>
      <c r="AX77" s="23">
        <f t="shared" si="60"/>
        <v>6.279559471127891E-6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849.80928622284046</v>
      </c>
      <c r="BI77" s="62">
        <f ca="1">AVERAGE(OFFSET($BH$3,0,0,'Données projet'!$E$11+1,1))-AVERAGE(OFFSET($H$3,0,0,'Données projet'!$E$11+1,1))</f>
        <v>499.92116338695428</v>
      </c>
      <c r="BJ77" s="62">
        <f t="shared" si="92"/>
        <v>316.79403154855652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6.7447120245447756E-6</v>
      </c>
      <c r="BS77" s="24">
        <f t="shared" si="63"/>
        <v>6.7447120245447756E-6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299.35000000000002</v>
      </c>
      <c r="BW77" s="13">
        <f>VLOOKUP(A77,'Données projet'!$A$113:$I$133,9,0)</f>
        <v>11.019999999999982</v>
      </c>
      <c r="BX77" s="13">
        <f t="array" ref="BX77">INDEX(BW:BW,MIN(IF(ISNUMBER(BW77:BW273),ROW(BW77:BW273),"")))</f>
        <v>11.019999999999982</v>
      </c>
      <c r="BY77" s="13">
        <f>IF('Données projet'!$A$114&gt;35,BY76+BX77-CG76,IF(A77&lt;'Données projet'!$A$114,$BV$205^A77,IF(A77='Données projet'!$A$114,'Données projet'!$B$114,BY76+BX77-CG76)))</f>
        <v>299.34999999999991</v>
      </c>
      <c r="BZ77" s="14">
        <f>BY77*VLOOKUP('Données projet'!$B$12,Paramètres!$A$1:$I$89,3,0)*VLOOKUP('Données projet'!$B$12,Paramètres!$A$1:$I$89,5,0)</f>
        <v>140.09579999999997</v>
      </c>
      <c r="CA77" s="14">
        <f t="shared" si="93"/>
        <v>36.318951055936495</v>
      </c>
      <c r="CB77" s="22">
        <f t="shared" si="64"/>
        <v>307.25569142242267</v>
      </c>
      <c r="CC77" s="62">
        <f t="shared" si="65"/>
        <v>562.42592232557467</v>
      </c>
      <c r="CD77" s="62">
        <f ca="1">AVERAGE(OFFSET($CC$3,0,0,'Données projet'!$E$12+1,1))-AVERAGE(OFFSET($H$3,0,0,'Données projet'!$E$12+1,1))</f>
        <v>368.77466884726061</v>
      </c>
      <c r="CE77" s="62">
        <f t="shared" si="94"/>
        <v>202.72166179270354</v>
      </c>
      <c r="CF77" s="16">
        <f>IF(ISNA(VLOOKUP(A77,'Données projet'!$A$113:$I$133,3,0)),0,VLOOKUP(A77,'Données projet'!$A$113:$I$133,3,0))</f>
        <v>8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211.70619219850786</v>
      </c>
      <c r="T78" s="62">
        <f t="shared" si="88"/>
        <v>426.883837098247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262.82880000000006</v>
      </c>
      <c r="AK78" s="14">
        <f t="shared" si="89"/>
        <v>63.324983518559485</v>
      </c>
      <c r="AL78" s="22">
        <f t="shared" si="58"/>
        <v>568.05117296149115</v>
      </c>
      <c r="AM78" s="62">
        <f t="shared" si="59"/>
        <v>823.88344837189152</v>
      </c>
      <c r="AN78" s="62">
        <f ca="1">AVERAGE(OFFSET($AM$3,0,0,'Données projet'!$E$10+1,1))-AVERAGE(OFFSET($H$3,0,0,'Données projet'!$E$10+1,1))</f>
        <v>472.45436307638545</v>
      </c>
      <c r="AO78" s="62">
        <f t="shared" si="90"/>
        <v>300.53096194142108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4.4403190848987416E-6</v>
      </c>
      <c r="AX78" s="23">
        <f t="shared" si="60"/>
        <v>4.4403190848987416E-6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864.98006429006091</v>
      </c>
      <c r="BI78" s="62">
        <f ca="1">AVERAGE(OFFSET($BH$3,0,0,'Données projet'!$E$11+1,1))-AVERAGE(OFFSET($H$3,0,0,'Données projet'!$E$11+1,1))</f>
        <v>499.92116338695428</v>
      </c>
      <c r="BJ78" s="62">
        <f t="shared" si="92"/>
        <v>316.79403154855652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4.7692316097060585E-6</v>
      </c>
      <c r="BS78" s="24">
        <f t="shared" si="63"/>
        <v>4.7692316097060585E-6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10.962</v>
      </c>
      <c r="BY78" s="13">
        <f>IF('Données projet'!$A$114&gt;35,BY77+BX78-CG77,IF(A78&lt;'Données projet'!$A$114,$BV$205^A78,IF(A78='Données projet'!$A$114,'Données projet'!$B$114,BY77+BX78-CG77)))</f>
        <v>310.3119999999999</v>
      </c>
      <c r="BZ78" s="14">
        <f>BY78*VLOOKUP('Données projet'!$B$12,Paramètres!$A$1:$I$89,3,0)*VLOOKUP('Données projet'!$B$12,Paramètres!$A$1:$I$89,5,0)</f>
        <v>145.22601599999996</v>
      </c>
      <c r="CA78" s="14">
        <f t="shared" si="93"/>
        <v>37.491646840474047</v>
      </c>
      <c r="CB78" s="22">
        <f t="shared" si="64"/>
        <v>318.23326278049223</v>
      </c>
      <c r="CC78" s="62">
        <f t="shared" si="65"/>
        <v>574.06553819089254</v>
      </c>
      <c r="CD78" s="62">
        <f ca="1">AVERAGE(OFFSET($CC$3,0,0,'Données projet'!$E$12+1,1))-AVERAGE(OFFSET($H$3,0,0,'Données projet'!$E$12+1,1))</f>
        <v>368.77466884726061</v>
      </c>
      <c r="CE78" s="62">
        <f t="shared" si="94"/>
        <v>202.72166179270354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211.70619219850786</v>
      </c>
      <c r="T79" s="62">
        <f t="shared" si="88"/>
        <v>426.883837098247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787.4939316722033</v>
      </c>
      <c r="AN79" s="62">
        <f ca="1">AVERAGE(OFFSET($AM$3,0,0,'Données projet'!$E$10+1,1))-AVERAGE(OFFSET($H$3,0,0,'Données projet'!$E$10+1,1))</f>
        <v>472.45436307638545</v>
      </c>
      <c r="AO79" s="62">
        <f t="shared" si="90"/>
        <v>300.53096194142108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3.1397797355639455E-6</v>
      </c>
      <c r="AX79" s="23">
        <f t="shared" si="60"/>
        <v>3.1397797355639455E-6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825.90487037476953</v>
      </c>
      <c r="BI79" s="62">
        <f ca="1">AVERAGE(OFFSET($BH$3,0,0,'Données projet'!$E$11+1,1))-AVERAGE(OFFSET($H$3,0,0,'Données projet'!$E$11+1,1))</f>
        <v>499.92116338695428</v>
      </c>
      <c r="BJ79" s="62">
        <f t="shared" si="92"/>
        <v>316.79403154855652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3.3723560122723878E-6</v>
      </c>
      <c r="BS79" s="24">
        <f t="shared" si="63"/>
        <v>3.3723560122723878E-6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10.962</v>
      </c>
      <c r="BY79" s="13">
        <f>IF('Données projet'!$A$114&gt;35,BY78+BX79-CG78,IF(A79&lt;'Données projet'!$A$114,$BV$205^A79,IF(A79='Données projet'!$A$114,'Données projet'!$B$114,BY78+BX79-CG78)))</f>
        <v>321.27399999999989</v>
      </c>
      <c r="BZ79" s="14">
        <f>BY79*VLOOKUP('Données projet'!$B$12,Paramètres!$A$1:$I$89,3,0)*VLOOKUP('Données projet'!$B$12,Paramètres!$A$1:$I$89,5,0)</f>
        <v>150.35623199999995</v>
      </c>
      <c r="CA79" s="14">
        <f t="shared" si="93"/>
        <v>38.659529441580688</v>
      </c>
      <c r="CB79" s="22">
        <f t="shared" si="64"/>
        <v>329.20245117741962</v>
      </c>
      <c r="CC79" s="62">
        <f t="shared" si="65"/>
        <v>585.68528610297744</v>
      </c>
      <c r="CD79" s="62">
        <f ca="1">AVERAGE(OFFSET($CC$3,0,0,'Données projet'!$E$12+1,1))-AVERAGE(OFFSET($H$3,0,0,'Données projet'!$E$12+1,1))</f>
        <v>368.77466884726061</v>
      </c>
      <c r="CE79" s="62">
        <f t="shared" si="94"/>
        <v>202.72166179270354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211.70619219850786</v>
      </c>
      <c r="T80" s="62">
        <f t="shared" si="88"/>
        <v>426.883837098247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800.96072060841743</v>
      </c>
      <c r="AN80" s="62">
        <f ca="1">AVERAGE(OFFSET($AM$3,0,0,'Données projet'!$E$10+1,1))-AVERAGE(OFFSET($H$3,0,0,'Données projet'!$E$10+1,1))</f>
        <v>472.45436307638545</v>
      </c>
      <c r="AO80" s="62">
        <f t="shared" si="90"/>
        <v>300.53096194142108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2.2201595424493708E-6</v>
      </c>
      <c r="AX80" s="23">
        <f t="shared" si="60"/>
        <v>2.2201595424493708E-6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840.30170463439276</v>
      </c>
      <c r="BI80" s="62">
        <f ca="1">AVERAGE(OFFSET($BH$3,0,0,'Données projet'!$E$11+1,1))-AVERAGE(OFFSET($H$3,0,0,'Données projet'!$E$11+1,1))</f>
        <v>499.92116338695428</v>
      </c>
      <c r="BJ80" s="62">
        <f t="shared" si="92"/>
        <v>316.79403154855652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2.3846158048530293E-6</v>
      </c>
      <c r="BS80" s="24">
        <f t="shared" si="63"/>
        <v>2.3846158048530293E-6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10.962</v>
      </c>
      <c r="BY80" s="13">
        <f>IF('Données projet'!$A$114&gt;35,BY79+BX80-CG79,IF(A80&lt;'Données projet'!$A$114,$BV$205^A80,IF(A80='Données projet'!$A$114,'Données projet'!$B$114,BY79+BX80-CG79)))</f>
        <v>332.23599999999988</v>
      </c>
      <c r="BZ80" s="14">
        <f>BY80*VLOOKUP('Données projet'!$B$12,Paramètres!$A$1:$I$89,3,0)*VLOOKUP('Données projet'!$B$12,Paramètres!$A$1:$I$89,5,0)</f>
        <v>155.48644799999994</v>
      </c>
      <c r="CA80" s="14">
        <f t="shared" si="93"/>
        <v>39.822781911720462</v>
      </c>
      <c r="CB80" s="22">
        <f t="shared" si="64"/>
        <v>340.16357542957968</v>
      </c>
      <c r="CC80" s="62">
        <f t="shared" si="65"/>
        <v>597.28568411714025</v>
      </c>
      <c r="CD80" s="62">
        <f ca="1">AVERAGE(OFFSET($CC$3,0,0,'Données projet'!$E$12+1,1))-AVERAGE(OFFSET($H$3,0,0,'Données projet'!$E$12+1,1))</f>
        <v>368.77466884726061</v>
      </c>
      <c r="CE80" s="62">
        <f t="shared" si="94"/>
        <v>202.72166179270354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211.70619219850786</v>
      </c>
      <c r="T81" s="62">
        <f t="shared" si="88"/>
        <v>426.883837098247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814.41006972797618</v>
      </c>
      <c r="AN81" s="62">
        <f ca="1">AVERAGE(OFFSET($AM$3,0,0,'Données projet'!$E$10+1,1))-AVERAGE(OFFSET($H$3,0,0,'Données projet'!$E$10+1,1))</f>
        <v>472.45436307638545</v>
      </c>
      <c r="AO81" s="62">
        <f t="shared" si="90"/>
        <v>300.53096194142108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1.5698898677819727E-6</v>
      </c>
      <c r="AX81" s="23">
        <f t="shared" si="60"/>
        <v>1.5698898677819727E-6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854.68068521237251</v>
      </c>
      <c r="BI81" s="62">
        <f ca="1">AVERAGE(OFFSET($BH$3,0,0,'Données projet'!$E$11+1,1))-AVERAGE(OFFSET($H$3,0,0,'Données projet'!$E$11+1,1))</f>
        <v>499.92116338695428</v>
      </c>
      <c r="BJ81" s="62">
        <f t="shared" si="92"/>
        <v>316.79403154855652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1.6861780061361939E-6</v>
      </c>
      <c r="BS81" s="24">
        <f t="shared" si="63"/>
        <v>1.6861780061361939E-6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10.962</v>
      </c>
      <c r="BY81" s="13">
        <f>IF('Données projet'!$A$114&gt;35,BY80+BX81-CG80,IF(A81&lt;'Données projet'!$A$114,$BV$205^A81,IF(A81='Données projet'!$A$114,'Données projet'!$B$114,BY80+BX81-CG80)))</f>
        <v>343.19799999999987</v>
      </c>
      <c r="BZ81" s="14">
        <f>BY81*VLOOKUP('Données projet'!$B$12,Paramètres!$A$1:$I$89,3,0)*VLOOKUP('Données projet'!$B$12,Paramètres!$A$1:$I$89,5,0)</f>
        <v>160.61666399999993</v>
      </c>
      <c r="CA81" s="14">
        <f t="shared" si="93"/>
        <v>40.981574538312898</v>
      </c>
      <c r="CB81" s="22">
        <f t="shared" si="64"/>
        <v>351.11693212089489</v>
      </c>
      <c r="CC81" s="62">
        <f t="shared" si="65"/>
        <v>608.86722459988937</v>
      </c>
      <c r="CD81" s="62">
        <f ca="1">AVERAGE(OFFSET($CC$3,0,0,'Données projet'!$E$12+1,1))-AVERAGE(OFFSET($H$3,0,0,'Données projet'!$E$12+1,1))</f>
        <v>368.77466884726061</v>
      </c>
      <c r="CE81" s="62">
        <f t="shared" si="94"/>
        <v>202.72166179270354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211.70619219850786</v>
      </c>
      <c r="T82" s="62">
        <f t="shared" si="88"/>
        <v>426.883837098247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827.8423382370438</v>
      </c>
      <c r="AN82" s="62">
        <f ca="1">AVERAGE(OFFSET($AM$3,0,0,'Données projet'!$E$10+1,1))-AVERAGE(OFFSET($H$3,0,0,'Données projet'!$E$10+1,1))</f>
        <v>472.45436307638545</v>
      </c>
      <c r="AO82" s="62">
        <f t="shared" si="90"/>
        <v>300.53096194142108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1.1100797712246854E-6</v>
      </c>
      <c r="AX82" s="23">
        <f t="shared" si="60"/>
        <v>1.1100797712246854E-6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869.04218218772735</v>
      </c>
      <c r="BI82" s="62">
        <f ca="1">AVERAGE(OFFSET($BH$3,0,0,'Données projet'!$E$11+1,1))-AVERAGE(OFFSET($H$3,0,0,'Données projet'!$E$11+1,1))</f>
        <v>499.92116338695428</v>
      </c>
      <c r="BJ82" s="62">
        <f t="shared" si="92"/>
        <v>316.79403154855652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1.1923079024265146E-6</v>
      </c>
      <c r="BS82" s="24">
        <f t="shared" si="63"/>
        <v>1.1923079024265146E-6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10.962</v>
      </c>
      <c r="BY82" s="13">
        <f>IF('Données projet'!$A$114&gt;35,BY81+BX82-CG81,IF(A82&lt;'Données projet'!$A$114,$BV$205^A82,IF(A82='Données projet'!$A$114,'Données projet'!$B$114,BY81+BX82-CG81)))</f>
        <v>354.15999999999985</v>
      </c>
      <c r="BZ82" s="14">
        <f>BY82*VLOOKUP('Données projet'!$B$12,Paramètres!$A$1:$I$89,3,0)*VLOOKUP('Données projet'!$B$12,Paramètres!$A$1:$I$89,5,0)</f>
        <v>165.74687999999995</v>
      </c>
      <c r="CA82" s="14">
        <f t="shared" si="93"/>
        <v>42.136066112888457</v>
      </c>
      <c r="CB82" s="22">
        <f t="shared" si="64"/>
        <v>362.06279781328067</v>
      </c>
      <c r="CC82" s="62">
        <f t="shared" si="65"/>
        <v>620.43037649933626</v>
      </c>
      <c r="CD82" s="62">
        <f ca="1">AVERAGE(OFFSET($CC$3,0,0,'Données projet'!$E$12+1,1))-AVERAGE(OFFSET($H$3,0,0,'Données projet'!$E$12+1,1))</f>
        <v>368.77466884726061</v>
      </c>
      <c r="CE82" s="62">
        <f t="shared" si="94"/>
        <v>202.72166179270354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211.70619219850786</v>
      </c>
      <c r="T83" s="62">
        <f t="shared" si="88"/>
        <v>426.883837098247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841.25787388638582</v>
      </c>
      <c r="AN83" s="62">
        <f ca="1">AVERAGE(OFFSET($AM$3,0,0,'Données projet'!$E$10+1,1))-AVERAGE(OFFSET($H$3,0,0,'Données projet'!$E$10+1,1))</f>
        <v>472.45436307638545</v>
      </c>
      <c r="AO83" s="62">
        <f t="shared" si="90"/>
        <v>300.53096194142108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7.8494493389098637E-7</v>
      </c>
      <c r="AX83" s="23">
        <f t="shared" si="60"/>
        <v>7.8494493389098637E-7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883.38655365497175</v>
      </c>
      <c r="BI83" s="62">
        <f ca="1">AVERAGE(OFFSET($BH$3,0,0,'Données projet'!$E$11+1,1))-AVERAGE(OFFSET($H$3,0,0,'Données projet'!$E$11+1,1))</f>
        <v>499.92116338695428</v>
      </c>
      <c r="BJ83" s="62">
        <f t="shared" si="92"/>
        <v>316.79403154855652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8.4308900306809695E-7</v>
      </c>
      <c r="BS83" s="24">
        <f t="shared" si="63"/>
        <v>8.4308900306809695E-7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10.962</v>
      </c>
      <c r="BY83" s="13">
        <f>IF('Données projet'!$A$114&gt;35,BY82+BX83-CG82,IF(A83&lt;'Données projet'!$A$114,$BV$205^A83,IF(A83='Données projet'!$A$114,'Données projet'!$B$114,BY82+BX83-CG82)))</f>
        <v>365.12199999999984</v>
      </c>
      <c r="BZ83" s="14">
        <f>BY83*VLOOKUP('Données projet'!$B$12,Paramètres!$A$1:$I$89,3,0)*VLOOKUP('Données projet'!$B$12,Paramètres!$A$1:$I$89,5,0)</f>
        <v>170.87709599999991</v>
      </c>
      <c r="CA83" s="14">
        <f t="shared" si="93"/>
        <v>43.286405038697346</v>
      </c>
      <c r="CB83" s="22">
        <f t="shared" si="64"/>
        <v>373.00143097573113</v>
      </c>
      <c r="CC83" s="62">
        <f t="shared" si="65"/>
        <v>631.97558733320068</v>
      </c>
      <c r="CD83" s="62">
        <f ca="1">AVERAGE(OFFSET($CC$3,0,0,'Données projet'!$E$12+1,1))-AVERAGE(OFFSET($H$3,0,0,'Données projet'!$E$12+1,1))</f>
        <v>368.77466884726061</v>
      </c>
      <c r="CE83" s="62">
        <f t="shared" si="94"/>
        <v>202.72166179270354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211.70619219850786</v>
      </c>
      <c r="T84" s="62">
        <f t="shared" si="88"/>
        <v>426.883837098247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251.70912000000001</v>
      </c>
      <c r="AK84" s="14">
        <f t="shared" si="89"/>
        <v>60.951777927910598</v>
      </c>
      <c r="AL84" s="22">
        <f t="shared" si="58"/>
        <v>544.55106389111097</v>
      </c>
      <c r="AM84" s="62">
        <f t="shared" si="59"/>
        <v>804.12127515349971</v>
      </c>
      <c r="AN84" s="62">
        <f ca="1">AVERAGE(OFFSET($AM$3,0,0,'Données projet'!$E$10+1,1))-AVERAGE(OFFSET($H$3,0,0,'Données projet'!$E$10+1,1))</f>
        <v>472.45436307638545</v>
      </c>
      <c r="AO84" s="62">
        <f t="shared" si="90"/>
        <v>300.53096194142108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5.550398856123427E-7</v>
      </c>
      <c r="AX84" s="23">
        <f t="shared" si="60"/>
        <v>5.550398856123427E-7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843.5139161263362</v>
      </c>
      <c r="BI84" s="62">
        <f ca="1">AVERAGE(OFFSET($BH$3,0,0,'Données projet'!$E$11+1,1))-AVERAGE(OFFSET($H$3,0,0,'Données projet'!$E$11+1,1))</f>
        <v>499.92116338695428</v>
      </c>
      <c r="BJ84" s="62">
        <f t="shared" si="92"/>
        <v>316.79403154855652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5.9615395121325731E-7</v>
      </c>
      <c r="BS84" s="24">
        <f t="shared" si="63"/>
        <v>5.9615395121325731E-7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10.962</v>
      </c>
      <c r="BY84" s="13">
        <f>IF('Données projet'!$A$114&gt;35,BY83+BX84-CG83,IF(A84&lt;'Données projet'!$A$114,$BV$205^A84,IF(A84='Données projet'!$A$114,'Données projet'!$B$114,BY83+BX84-CG83)))</f>
        <v>376.08399999999983</v>
      </c>
      <c r="BZ84" s="14">
        <f>BY84*VLOOKUP('Données projet'!$B$12,Paramètres!$A$1:$I$89,3,0)*VLOOKUP('Données projet'!$B$12,Paramètres!$A$1:$I$89,5,0)</f>
        <v>176.00731199999993</v>
      </c>
      <c r="CA84" s="14">
        <f t="shared" si="93"/>
        <v>44.432730301566856</v>
      </c>
      <c r="CB84" s="22">
        <f t="shared" si="64"/>
        <v>383.9330736752288</v>
      </c>
      <c r="CC84" s="62">
        <f t="shared" si="65"/>
        <v>643.50328493761754</v>
      </c>
      <c r="CD84" s="62">
        <f ca="1">AVERAGE(OFFSET($CC$3,0,0,'Données projet'!$E$12+1,1))-AVERAGE(OFFSET($H$3,0,0,'Données projet'!$E$12+1,1))</f>
        <v>368.77466884726061</v>
      </c>
      <c r="CE84" s="62">
        <f t="shared" si="94"/>
        <v>202.72166179270354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211.70619219850786</v>
      </c>
      <c r="T85" s="62">
        <f t="shared" si="88"/>
        <v>426.883837098247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257.43744000000004</v>
      </c>
      <c r="AK85" s="14">
        <f t="shared" si="89"/>
        <v>62.175829233865038</v>
      </c>
      <c r="AL85" s="22">
        <f t="shared" si="58"/>
        <v>556.65977724898164</v>
      </c>
      <c r="AM85" s="62">
        <f t="shared" si="59"/>
        <v>816.8157031962686</v>
      </c>
      <c r="AN85" s="62">
        <f ca="1">AVERAGE(OFFSET($AM$3,0,0,'Données projet'!$E$10+1,1))-AVERAGE(OFFSET($H$3,0,0,'Données projet'!$E$10+1,1))</f>
        <v>472.45436307638545</v>
      </c>
      <c r="AO85" s="62">
        <f t="shared" si="90"/>
        <v>300.53096194142108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3.9247246694549319E-7</v>
      </c>
      <c r="AX85" s="23">
        <f t="shared" si="60"/>
        <v>3.9247246694549319E-7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857.08631868066493</v>
      </c>
      <c r="BI85" s="62">
        <f ca="1">AVERAGE(OFFSET($BH$3,0,0,'Données projet'!$E$11+1,1))-AVERAGE(OFFSET($H$3,0,0,'Données projet'!$E$11+1,1))</f>
        <v>499.92116338695428</v>
      </c>
      <c r="BJ85" s="62">
        <f t="shared" si="92"/>
        <v>316.79403154855652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4.2154450153404847E-7</v>
      </c>
      <c r="BS85" s="24">
        <f t="shared" si="63"/>
        <v>4.2154450153404847E-7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10.962</v>
      </c>
      <c r="BY85" s="13">
        <f>IF('Données projet'!$A$114&gt;35,BY84+BX85-CG84,IF(A85&lt;'Données projet'!$A$114,$BV$205^A85,IF(A85='Données projet'!$A$114,'Données projet'!$B$114,BY84+BX85-CG84)))</f>
        <v>387.04599999999982</v>
      </c>
      <c r="BZ85" s="14">
        <f>BY85*VLOOKUP('Données projet'!$B$12,Paramètres!$A$1:$I$89,3,0)*VLOOKUP('Données projet'!$B$12,Paramètres!$A$1:$I$89,5,0)</f>
        <v>181.13752799999992</v>
      </c>
      <c r="CA85" s="14">
        <f t="shared" si="93"/>
        <v>45.57517232438407</v>
      </c>
      <c r="CB85" s="22">
        <f t="shared" si="64"/>
        <v>394.8579530649688</v>
      </c>
      <c r="CC85" s="62">
        <f t="shared" si="65"/>
        <v>655.01387901225576</v>
      </c>
      <c r="CD85" s="62">
        <f ca="1">AVERAGE(OFFSET($CC$3,0,0,'Données projet'!$E$12+1,1))-AVERAGE(OFFSET($H$3,0,0,'Données projet'!$E$12+1,1))</f>
        <v>368.77466884726061</v>
      </c>
      <c r="CE85" s="62">
        <f t="shared" si="94"/>
        <v>202.72166179270354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211.70619219850786</v>
      </c>
      <c r="T86" s="62">
        <f t="shared" si="88"/>
        <v>426.883837098247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263.16576000000003</v>
      </c>
      <c r="AK86" s="14">
        <f t="shared" si="89"/>
        <v>63.396714008817959</v>
      </c>
      <c r="AL86" s="22">
        <f t="shared" si="58"/>
        <v>568.76297556535803</v>
      </c>
      <c r="AM86" s="62">
        <f t="shared" si="59"/>
        <v>829.49445535722202</v>
      </c>
      <c r="AN86" s="62">
        <f ca="1">AVERAGE(OFFSET($AM$3,0,0,'Données projet'!$E$10+1,1))-AVERAGE(OFFSET($H$3,0,0,'Données projet'!$E$10+1,1))</f>
        <v>472.45436307638545</v>
      </c>
      <c r="AO86" s="62">
        <f t="shared" si="90"/>
        <v>300.53096194142108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2.7751994280617135E-7</v>
      </c>
      <c r="AX86" s="23">
        <f t="shared" si="60"/>
        <v>2.7751994280617135E-7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870.64268589839048</v>
      </c>
      <c r="BI86" s="62">
        <f ca="1">AVERAGE(OFFSET($BH$3,0,0,'Données projet'!$E$11+1,1))-AVERAGE(OFFSET($H$3,0,0,'Données projet'!$E$11+1,1))</f>
        <v>499.92116338695428</v>
      </c>
      <c r="BJ86" s="62">
        <f t="shared" si="92"/>
        <v>316.79403154855652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2.9807697560662866E-7</v>
      </c>
      <c r="BS86" s="24">
        <f t="shared" si="63"/>
        <v>2.9807697560662866E-7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10.962</v>
      </c>
      <c r="BY86" s="13">
        <f>IF('Données projet'!$A$114&gt;35,BY85+BX86-CG85,IF(A86&lt;'Données projet'!$A$114,$BV$205^A86,IF(A86='Données projet'!$A$114,'Données projet'!$B$114,BY85+BX86-CG85)))</f>
        <v>398.00799999999981</v>
      </c>
      <c r="BZ86" s="14">
        <f>BY86*VLOOKUP('Données projet'!$B$12,Paramètres!$A$1:$I$89,3,0)*VLOOKUP('Données projet'!$B$12,Paramètres!$A$1:$I$89,5,0)</f>
        <v>186.26774399999991</v>
      </c>
      <c r="CA86" s="14">
        <f t="shared" si="93"/>
        <v>46.713853722054672</v>
      </c>
      <c r="CB86" s="22">
        <f t="shared" si="64"/>
        <v>405.77628269924503</v>
      </c>
      <c r="CC86" s="62">
        <f t="shared" si="65"/>
        <v>666.50776249110891</v>
      </c>
      <c r="CD86" s="62">
        <f ca="1">AVERAGE(OFFSET($CC$3,0,0,'Données projet'!$E$12+1,1))-AVERAGE(OFFSET($H$3,0,0,'Données projet'!$E$12+1,1))</f>
        <v>368.77466884726061</v>
      </c>
      <c r="CE86" s="62">
        <f t="shared" si="94"/>
        <v>202.72166179270354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211.70619219850786</v>
      </c>
      <c r="T87" s="62">
        <f t="shared" si="88"/>
        <v>426.883837098247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268.89408000000003</v>
      </c>
      <c r="AK87" s="14">
        <f t="shared" si="89"/>
        <v>64.614509116360949</v>
      </c>
      <c r="AL87" s="22">
        <f t="shared" si="58"/>
        <v>580.86079271099538</v>
      </c>
      <c r="AM87" s="62">
        <f t="shared" si="59"/>
        <v>842.15784177497858</v>
      </c>
      <c r="AN87" s="62">
        <f ca="1">AVERAGE(OFFSET($AM$3,0,0,'Données projet'!$E$10+1,1))-AVERAGE(OFFSET($H$3,0,0,'Données projet'!$E$10+1,1))</f>
        <v>472.45436307638545</v>
      </c>
      <c r="AO87" s="62">
        <f t="shared" si="90"/>
        <v>300.53096194142108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1.9623623347274659E-7</v>
      </c>
      <c r="AX87" s="23">
        <f t="shared" si="60"/>
        <v>1.9623623347274659E-7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884.183336643448</v>
      </c>
      <c r="BI87" s="62">
        <f ca="1">AVERAGE(OFFSET($BH$3,0,0,'Données projet'!$E$11+1,1))-AVERAGE(OFFSET($H$3,0,0,'Données projet'!$E$11+1,1))</f>
        <v>499.92116338695428</v>
      </c>
      <c r="BJ87" s="62">
        <f t="shared" si="92"/>
        <v>316.79403154855652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2.1077225076702424E-7</v>
      </c>
      <c r="BS87" s="24">
        <f t="shared" si="63"/>
        <v>2.1077225076702424E-7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408.97</v>
      </c>
      <c r="BW87" s="13">
        <f>VLOOKUP(A87,'Données projet'!$A$113:$I$133,9,0)</f>
        <v>10.962</v>
      </c>
      <c r="BX87" s="13">
        <f t="array" ref="BX87">INDEX(BW:BW,MIN(IF(ISNUMBER(BW87:BW283),ROW(BW87:BW283),"")))</f>
        <v>10.962</v>
      </c>
      <c r="BY87" s="13">
        <f>IF('Données projet'!$A$114&gt;35,BY86+BX87-CG86,IF(A87&lt;'Données projet'!$A$114,$BV$205^A87,IF(A87='Données projet'!$A$114,'Données projet'!$B$114,BY86+BX87-CG86)))</f>
        <v>408.9699999999998</v>
      </c>
      <c r="BZ87" s="14">
        <f>BY87*VLOOKUP('Données projet'!$B$12,Paramètres!$A$1:$I$89,3,0)*VLOOKUP('Données projet'!$B$12,Paramètres!$A$1:$I$89,5,0)</f>
        <v>191.39795999999993</v>
      </c>
      <c r="CA87" s="14">
        <f t="shared" si="93"/>
        <v>47.848889970950232</v>
      </c>
      <c r="CB87" s="22">
        <f t="shared" si="64"/>
        <v>416.68826369940484</v>
      </c>
      <c r="CC87" s="62">
        <f t="shared" si="65"/>
        <v>677.98531276338804</v>
      </c>
      <c r="CD87" s="62">
        <f ca="1">AVERAGE(OFFSET($CC$3,0,0,'Données projet'!$E$12+1,1))-AVERAGE(OFFSET($H$3,0,0,'Données projet'!$E$12+1,1))</f>
        <v>368.77466884726061</v>
      </c>
      <c r="CE87" s="62">
        <f t="shared" si="94"/>
        <v>202.72166179270354</v>
      </c>
      <c r="CF87" s="16">
        <f>IF(ISNA(VLOOKUP(A87,'Données projet'!$A$113:$I$133,3,0)),0,VLOOKUP(A87,'Données projet'!$A$113:$I$133,3,0))</f>
        <v>9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211.70619219850786</v>
      </c>
      <c r="T88" s="62">
        <f t="shared" si="88"/>
        <v>426.883837098247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274.62240000000008</v>
      </c>
      <c r="AK88" s="14">
        <f t="shared" si="89"/>
        <v>65.829287958103762</v>
      </c>
      <c r="AL88" s="22">
        <f t="shared" si="58"/>
        <v>592.95335652703079</v>
      </c>
      <c r="AM88" s="62">
        <f t="shared" si="59"/>
        <v>854.80616350068544</v>
      </c>
      <c r="AN88" s="62">
        <f ca="1">AVERAGE(OFFSET($AM$3,0,0,'Données projet'!$E$10+1,1))-AVERAGE(OFFSET($H$3,0,0,'Données projet'!$E$10+1,1))</f>
        <v>472.45436307638545</v>
      </c>
      <c r="AO88" s="62">
        <f t="shared" si="90"/>
        <v>300.53096194142108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1.3875997140308568E-7</v>
      </c>
      <c r="AX88" s="23">
        <f t="shared" si="60"/>
        <v>1.3875997140308568E-7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897.70858029930787</v>
      </c>
      <c r="BI88" s="62">
        <f ca="1">AVERAGE(OFFSET($BH$3,0,0,'Données projet'!$E$11+1,1))-AVERAGE(OFFSET($H$3,0,0,'Données projet'!$E$11+1,1))</f>
        <v>499.92116338695428</v>
      </c>
      <c r="BJ88" s="62">
        <f t="shared" si="92"/>
        <v>316.79403154855652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1.4903848780331433E-7</v>
      </c>
      <c r="BS88" s="24">
        <f t="shared" si="63"/>
        <v>1.4903848780331433E-7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420.16</v>
      </c>
      <c r="BW88" s="13">
        <f>VLOOKUP(A88,'Données projet'!$A$113:$I$133,9,0)</f>
        <v>11.189999999999998</v>
      </c>
      <c r="BX88" s="13">
        <f t="array" ref="BX88">INDEX(BW:BW,MIN(IF(ISNUMBER(BW88:BW284),ROW(BW88:BW284),"")))</f>
        <v>11.189999999999998</v>
      </c>
      <c r="BY88" s="13">
        <f>IF('Données projet'!$A$114&gt;35,BY87+BX88-CG87,IF(A88&lt;'Données projet'!$A$114,$BV$205^A88,IF(A88='Données projet'!$A$114,'Données projet'!$B$114,BY87+BX88-CG87)))</f>
        <v>420.1599999999998</v>
      </c>
      <c r="BZ88" s="14">
        <f>BY88*VLOOKUP('Données projet'!$B$12,Paramètres!$A$1:$I$89,3,0)*VLOOKUP('Données projet'!$B$12,Paramètres!$A$1:$I$89,5,0)</f>
        <v>196.6348799999999</v>
      </c>
      <c r="CA88" s="14">
        <f t="shared" si="93"/>
        <v>49.003887420349052</v>
      </c>
      <c r="CB88" s="22">
        <f t="shared" si="64"/>
        <v>427.82085325710779</v>
      </c>
      <c r="CC88" s="62">
        <f t="shared" si="65"/>
        <v>689.67366023076238</v>
      </c>
      <c r="CD88" s="62">
        <f ca="1">AVERAGE(OFFSET($CC$3,0,0,'Données projet'!$E$12+1,1))-AVERAGE(OFFSET($H$3,0,0,'Données projet'!$E$12+1,1))</f>
        <v>368.77466884726061</v>
      </c>
      <c r="CE88" s="62">
        <f t="shared" si="94"/>
        <v>202.72166179270354</v>
      </c>
      <c r="CF88" s="16">
        <f>IF(ISNA(VLOOKUP(A88,'Données projet'!$A$113:$I$133,3,0)),0,VLOOKUP(A88,'Données projet'!$A$113:$I$133,3,0))</f>
        <v>10</v>
      </c>
      <c r="CG88" s="16">
        <f>IF(ISNA(VLOOKUP(A88,'Données projet'!$A$113:$I$133,4,0)),0,VLOOKUP(A88,'Données projet'!$A$113:$I$133,4,0))</f>
        <v>94.69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211.70619219850786</v>
      </c>
      <c r="T89" s="62">
        <f t="shared" si="88"/>
        <v>426.883837098247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256.42656000000005</v>
      </c>
      <c r="AK89" s="14">
        <f t="shared" si="89"/>
        <v>61.960052520146306</v>
      </c>
      <c r="AL89" s="22">
        <f t="shared" si="58"/>
        <v>554.52335013925483</v>
      </c>
      <c r="AM89" s="62">
        <f t="shared" si="59"/>
        <v>816.92227386533659</v>
      </c>
      <c r="AN89" s="62">
        <f ca="1">AVERAGE(OFFSET($AM$3,0,0,'Données projet'!$E$10+1,1))-AVERAGE(OFFSET($H$3,0,0,'Données projet'!$E$10+1,1))</f>
        <v>472.45436307638545</v>
      </c>
      <c r="AO89" s="62">
        <f t="shared" si="90"/>
        <v>300.53096194142108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9.8118116736373297E-8</v>
      </c>
      <c r="AX89" s="23">
        <f t="shared" si="60"/>
        <v>9.8118116736373297E-8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857.03797904577027</v>
      </c>
      <c r="BI89" s="62">
        <f ca="1">AVERAGE(OFFSET($BH$3,0,0,'Données projet'!$E$11+1,1))-AVERAGE(OFFSET($H$3,0,0,'Données projet'!$E$11+1,1))</f>
        <v>499.92116338695428</v>
      </c>
      <c r="BJ89" s="62">
        <f t="shared" si="92"/>
        <v>316.79403154855652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1.0538612538351212E-7</v>
      </c>
      <c r="BS89" s="24">
        <f t="shared" si="63"/>
        <v>1.0538612538351212E-7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>
        <f>VLOOKUP(A89,'Données projet'!$A$113:$I$133,2,0)</f>
        <v>335.8</v>
      </c>
      <c r="BW89" s="13">
        <f>VLOOKUP(A89,'Données projet'!$A$113:$I$133,9,0)</f>
        <v>10.329999999999984</v>
      </c>
      <c r="BX89" s="13">
        <f t="array" ref="BX89">INDEX(BW:BW,MIN(IF(ISNUMBER(BW89:BW285),ROW(BW89:BW285),"")))</f>
        <v>10.329999999999984</v>
      </c>
      <c r="BY89" s="13">
        <f>IF('Données projet'!$A$114&gt;35,BY88+BX89-CG88,IF(A89&lt;'Données projet'!$A$114,$BV$205^A89,IF(A89='Données projet'!$A$114,'Données projet'!$B$114,BY88+BX89-CG88)))</f>
        <v>335.79999999999978</v>
      </c>
      <c r="BZ89" s="14">
        <f>BY89*VLOOKUP('Données projet'!$B$12,Paramètres!$A$1:$I$89,3,0)*VLOOKUP('Données projet'!$B$12,Paramètres!$A$1:$I$89,5,0)</f>
        <v>157.1543999999999</v>
      </c>
      <c r="CA89" s="14">
        <f t="shared" si="93"/>
        <v>40.20001359187092</v>
      </c>
      <c r="CB89" s="22">
        <f t="shared" si="64"/>
        <v>343.72560367250827</v>
      </c>
      <c r="CC89" s="62">
        <f t="shared" si="65"/>
        <v>606.12452739858998</v>
      </c>
      <c r="CD89" s="62">
        <f ca="1">AVERAGE(OFFSET($CC$3,0,0,'Données projet'!$E$12+1,1))-AVERAGE(OFFSET($H$3,0,0,'Données projet'!$E$12+1,1))</f>
        <v>368.77466884726061</v>
      </c>
      <c r="CE89" s="62">
        <f t="shared" si="94"/>
        <v>202.72166179270354</v>
      </c>
      <c r="CF89" s="16">
        <f>IF(ISNA(VLOOKUP(A89,'Données projet'!$A$113:$I$133,3,0)),0,VLOOKUP(A89,'Données projet'!$A$113:$I$133,3,0))</f>
        <v>11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211.70619219850786</v>
      </c>
      <c r="T90" s="62">
        <f t="shared" si="88"/>
        <v>426.883837098247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261.81792000000002</v>
      </c>
      <c r="AK90" s="14">
        <f t="shared" si="89"/>
        <v>63.109727755181751</v>
      </c>
      <c r="AL90" s="22">
        <f t="shared" si="58"/>
        <v>565.91565317360812</v>
      </c>
      <c r="AM90" s="62">
        <f t="shared" si="59"/>
        <v>828.8512197473965</v>
      </c>
      <c r="AN90" s="62">
        <f ca="1">AVERAGE(OFFSET($AM$3,0,0,'Données projet'!$E$10+1,1))-AVERAGE(OFFSET($H$3,0,0,'Données projet'!$E$10+1,1))</f>
        <v>472.45436307638545</v>
      </c>
      <c r="AO90" s="62">
        <f t="shared" si="90"/>
        <v>300.53096194142108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6.9379985701542838E-8</v>
      </c>
      <c r="AX90" s="23">
        <f t="shared" si="60"/>
        <v>6.9379985701542838E-8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869.79298449827206</v>
      </c>
      <c r="BI90" s="62">
        <f ca="1">AVERAGE(OFFSET($BH$3,0,0,'Données projet'!$E$11+1,1))-AVERAGE(OFFSET($H$3,0,0,'Données projet'!$E$11+1,1))</f>
        <v>499.92116338695428</v>
      </c>
      <c r="BJ90" s="62">
        <f t="shared" si="92"/>
        <v>316.79403154855652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7.4519243901657164E-8</v>
      </c>
      <c r="BS90" s="24">
        <f t="shared" si="63"/>
        <v>7.4519243901657164E-8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10.035454545454543</v>
      </c>
      <c r="BY90" s="13">
        <f>IF('Données projet'!$A$114&gt;35,BY89+BX90-CG89,IF(A90&lt;'Données projet'!$A$114,$BV$205^A90,IF(A90='Données projet'!$A$114,'Données projet'!$B$114,BY89+BX90-CG89)))</f>
        <v>345.83545454545435</v>
      </c>
      <c r="BZ90" s="14">
        <f>BY90*VLOOKUP('Données projet'!$B$12,Paramètres!$A$1:$I$89,3,0)*VLOOKUP('Données projet'!$B$12,Paramètres!$A$1:$I$89,5,0)</f>
        <v>161.85099272727263</v>
      </c>
      <c r="CA90" s="14">
        <f t="shared" si="93"/>
        <v>41.259732086016619</v>
      </c>
      <c r="CB90" s="22">
        <f t="shared" si="64"/>
        <v>353.75117904981204</v>
      </c>
      <c r="CC90" s="62">
        <f t="shared" si="65"/>
        <v>616.68674562360047</v>
      </c>
      <c r="CD90" s="62">
        <f ca="1">AVERAGE(OFFSET($CC$3,0,0,'Données projet'!$E$12+1,1))-AVERAGE(OFFSET($H$3,0,0,'Données projet'!$E$12+1,1))</f>
        <v>368.77466884726061</v>
      </c>
      <c r="CE90" s="62">
        <f t="shared" si="94"/>
        <v>202.72166179270354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211.70619219850786</v>
      </c>
      <c r="T91" s="62">
        <f t="shared" si="88"/>
        <v>426.883837098247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267.20928000000004</v>
      </c>
      <c r="AK91" s="14">
        <f t="shared" si="89"/>
        <v>64.256650415058076</v>
      </c>
      <c r="AL91" s="22">
        <f t="shared" si="58"/>
        <v>577.3031621395595</v>
      </c>
      <c r="AM91" s="62">
        <f t="shared" si="59"/>
        <v>840.76606200740059</v>
      </c>
      <c r="AN91" s="62">
        <f ca="1">AVERAGE(OFFSET($AM$3,0,0,'Données projet'!$E$10+1,1))-AVERAGE(OFFSET($H$3,0,0,'Données projet'!$E$10+1,1))</f>
        <v>472.45436307638545</v>
      </c>
      <c r="AO91" s="62">
        <f t="shared" si="90"/>
        <v>300.53096194142108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4.9059058368186648E-8</v>
      </c>
      <c r="AX91" s="23">
        <f t="shared" si="60"/>
        <v>4.9059058368186648E-8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882.53357386491405</v>
      </c>
      <c r="BI91" s="62">
        <f ca="1">AVERAGE(OFFSET($BH$3,0,0,'Données projet'!$E$11+1,1))-AVERAGE(OFFSET($H$3,0,0,'Données projet'!$E$11+1,1))</f>
        <v>499.92116338695428</v>
      </c>
      <c r="BJ91" s="62">
        <f t="shared" si="92"/>
        <v>316.79403154855652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5.2693062691756059E-8</v>
      </c>
      <c r="BS91" s="24">
        <f t="shared" si="63"/>
        <v>5.2693062691756059E-8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10.035454545454543</v>
      </c>
      <c r="BY91" s="13">
        <f>IF('Données projet'!$A$114&gt;35,BY90+BX91-CG90,IF(A91&lt;'Données projet'!$A$114,$BV$205^A91,IF(A91='Données projet'!$A$114,'Données projet'!$B$114,BY90+BX91-CG90)))</f>
        <v>355.87090909090892</v>
      </c>
      <c r="BZ91" s="14">
        <f>BY91*VLOOKUP('Données projet'!$B$12,Paramètres!$A$1:$I$89,3,0)*VLOOKUP('Données projet'!$B$12,Paramètres!$A$1:$I$89,5,0)</f>
        <v>166.54758545454536</v>
      </c>
      <c r="CA91" s="14">
        <f t="shared" si="93"/>
        <v>42.315876681924209</v>
      </c>
      <c r="CB91" s="22">
        <f t="shared" si="64"/>
        <v>363.77052988768446</v>
      </c>
      <c r="CC91" s="62">
        <f t="shared" si="65"/>
        <v>627.23342975552555</v>
      </c>
      <c r="CD91" s="62">
        <f ca="1">AVERAGE(OFFSET($CC$3,0,0,'Données projet'!$E$12+1,1))-AVERAGE(OFFSET($H$3,0,0,'Données projet'!$E$12+1,1))</f>
        <v>368.77466884726061</v>
      </c>
      <c r="CE91" s="62">
        <f t="shared" si="94"/>
        <v>202.72166179270354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211.70619219850786</v>
      </c>
      <c r="T92" s="62">
        <f t="shared" si="88"/>
        <v>426.883837098247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272.60064</v>
      </c>
      <c r="AK92" s="14">
        <f t="shared" si="89"/>
        <v>65.400882437522853</v>
      </c>
      <c r="AL92" s="22">
        <f t="shared" si="58"/>
        <v>588.68598491201885</v>
      </c>
      <c r="AM92" s="62">
        <f t="shared" si="59"/>
        <v>852.66707002020144</v>
      </c>
      <c r="AN92" s="62">
        <f ca="1">AVERAGE(OFFSET($AM$3,0,0,'Données projet'!$E$10+1,1))-AVERAGE(OFFSET($H$3,0,0,'Données projet'!$E$10+1,1))</f>
        <v>472.45436307638545</v>
      </c>
      <c r="AO92" s="62">
        <f t="shared" si="90"/>
        <v>300.53096194142108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3.4689992850771419E-8</v>
      </c>
      <c r="AX92" s="23">
        <f t="shared" si="60"/>
        <v>3.4689992850771419E-8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895.26002355153128</v>
      </c>
      <c r="BI92" s="62">
        <f ca="1">AVERAGE(OFFSET($BH$3,0,0,'Données projet'!$E$11+1,1))-AVERAGE(OFFSET($H$3,0,0,'Données projet'!$E$11+1,1))</f>
        <v>499.92116338695428</v>
      </c>
      <c r="BJ92" s="62">
        <f t="shared" si="92"/>
        <v>316.79403154855652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3.7259621950828582E-8</v>
      </c>
      <c r="BS92" s="24">
        <f t="shared" si="63"/>
        <v>3.7259621950828582E-8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10.035454545454543</v>
      </c>
      <c r="BY92" s="13">
        <f>IF('Données projet'!$A$114&gt;35,BY91+BX92-CG91,IF(A92&lt;'Données projet'!$A$114,$BV$205^A92,IF(A92='Données projet'!$A$114,'Données projet'!$B$114,BY91+BX92-CG91)))</f>
        <v>365.90636363636349</v>
      </c>
      <c r="BZ92" s="14">
        <f>BY92*VLOOKUP('Données projet'!$B$12,Paramètres!$A$1:$I$89,3,0)*VLOOKUP('Données projet'!$B$12,Paramètres!$A$1:$I$89,5,0)</f>
        <v>171.24417818181814</v>
      </c>
      <c r="CA92" s="14">
        <f t="shared" si="93"/>
        <v>43.368559739309113</v>
      </c>
      <c r="CB92" s="22">
        <f t="shared" si="64"/>
        <v>373.78385187929661</v>
      </c>
      <c r="CC92" s="62">
        <f t="shared" si="65"/>
        <v>637.76493698747913</v>
      </c>
      <c r="CD92" s="62">
        <f ca="1">AVERAGE(OFFSET($CC$3,0,0,'Données projet'!$E$12+1,1))-AVERAGE(OFFSET($H$3,0,0,'Données projet'!$E$12+1,1))</f>
        <v>368.77466884726061</v>
      </c>
      <c r="CE92" s="62">
        <f t="shared" si="94"/>
        <v>202.72166179270354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211.70619219850786</v>
      </c>
      <c r="T93" s="62">
        <f t="shared" si="88"/>
        <v>426.883837098247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277.99200000000002</v>
      </c>
      <c r="AK93" s="14">
        <f t="shared" si="89"/>
        <v>66.542483170264177</v>
      </c>
      <c r="AL93" s="22">
        <f t="shared" si="58"/>
        <v>600.06422485487678</v>
      </c>
      <c r="AM93" s="62">
        <f t="shared" si="59"/>
        <v>864.55450584796949</v>
      </c>
      <c r="AN93" s="62">
        <f ca="1">AVERAGE(OFFSET($AM$3,0,0,'Données projet'!$E$10+1,1))-AVERAGE(OFFSET($H$3,0,0,'Données projet'!$E$10+1,1))</f>
        <v>472.45436307638545</v>
      </c>
      <c r="AO93" s="62">
        <f t="shared" si="90"/>
        <v>300.53096194142108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2.4529529184093324E-8</v>
      </c>
      <c r="AX93" s="23">
        <f t="shared" si="60"/>
        <v>2.4529529184093324E-8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907.97260235725935</v>
      </c>
      <c r="BI93" s="62">
        <f ca="1">AVERAGE(OFFSET($BH$3,0,0,'Données projet'!$E$11+1,1))-AVERAGE(OFFSET($H$3,0,0,'Données projet'!$E$11+1,1))</f>
        <v>499.92116338695428</v>
      </c>
      <c r="BJ93" s="62">
        <f t="shared" si="92"/>
        <v>316.79403154855652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2.634653134587803E-8</v>
      </c>
      <c r="BS93" s="24">
        <f t="shared" si="63"/>
        <v>2.634653134587803E-8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10.035454545454543</v>
      </c>
      <c r="BY93" s="13">
        <f>IF('Données projet'!$A$114&gt;35,BY92+BX93-CG92,IF(A93&lt;'Données projet'!$A$114,$BV$205^A93,IF(A93='Données projet'!$A$114,'Données projet'!$B$114,BY92+BX93-CG92)))</f>
        <v>375.94181818181806</v>
      </c>
      <c r="BZ93" s="14">
        <f>BY93*VLOOKUP('Données projet'!$B$12,Paramètres!$A$1:$I$89,3,0)*VLOOKUP('Données projet'!$B$12,Paramètres!$A$1:$I$89,5,0)</f>
        <v>175.94077090909087</v>
      </c>
      <c r="CA93" s="14">
        <f t="shared" si="93"/>
        <v>44.417887103898053</v>
      </c>
      <c r="CB93" s="22">
        <f t="shared" si="64"/>
        <v>383.79132937262239</v>
      </c>
      <c r="CC93" s="62">
        <f t="shared" si="65"/>
        <v>648.2816103657151</v>
      </c>
      <c r="CD93" s="62">
        <f ca="1">AVERAGE(OFFSET($CC$3,0,0,'Données projet'!$E$12+1,1))-AVERAGE(OFFSET($H$3,0,0,'Données projet'!$E$12+1,1))</f>
        <v>368.77466884726061</v>
      </c>
      <c r="CE93" s="62">
        <f t="shared" si="94"/>
        <v>202.72166179270354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211.70619219850786</v>
      </c>
      <c r="T94" s="62">
        <f t="shared" si="88"/>
        <v>426.883837098247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259.45920000000001</v>
      </c>
      <c r="AK94" s="14">
        <f t="shared" si="89"/>
        <v>62.607087284635128</v>
      </c>
      <c r="AL94" s="22">
        <f t="shared" si="58"/>
        <v>560.93211702073938</v>
      </c>
      <c r="AM94" s="62">
        <f t="shared" si="59"/>
        <v>825.92276048853057</v>
      </c>
      <c r="AN94" s="62">
        <f ca="1">AVERAGE(OFFSET($AM$3,0,0,'Données projet'!$E$10+1,1))-AVERAGE(OFFSET($H$3,0,0,'Données projet'!$E$10+1,1))</f>
        <v>472.45436307638545</v>
      </c>
      <c r="AO94" s="62">
        <f t="shared" si="90"/>
        <v>300.53096194142108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1.7344996425385709E-8</v>
      </c>
      <c r="AX94" s="23">
        <f t="shared" si="60"/>
        <v>1.7344996425385709E-8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278.67839999999995</v>
      </c>
      <c r="BF94" s="14">
        <f t="shared" si="91"/>
        <v>66.687639951856809</v>
      </c>
      <c r="BG94" s="22">
        <f t="shared" si="61"/>
        <v>601.51251958281716</v>
      </c>
      <c r="BH94" s="62">
        <f t="shared" si="62"/>
        <v>866.50316305060835</v>
      </c>
      <c r="BI94" s="62">
        <f ca="1">AVERAGE(OFFSET($BH$3,0,0,'Données projet'!$E$11+1,1))-AVERAGE(OFFSET($H$3,0,0,'Données projet'!$E$11+1,1))</f>
        <v>499.92116338695428</v>
      </c>
      <c r="BJ94" s="62">
        <f t="shared" si="92"/>
        <v>316.79403154855652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1.8629810975414291E-8</v>
      </c>
      <c r="BS94" s="24">
        <f t="shared" si="63"/>
        <v>1.8629810975414291E-8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10.035454545454543</v>
      </c>
      <c r="BY94" s="13">
        <f>IF('Données projet'!$A$114&gt;35,BY93+BX94-CG93,IF(A94&lt;'Données projet'!$A$114,$BV$205^A94,IF(A94='Données projet'!$A$114,'Données projet'!$B$114,BY93+BX94-CG93)))</f>
        <v>385.97727272727263</v>
      </c>
      <c r="BZ94" s="14">
        <f>BY94*VLOOKUP('Données projet'!$B$12,Paramètres!$A$1:$I$89,3,0)*VLOOKUP('Données projet'!$B$12,Paramètres!$A$1:$I$89,5,0)</f>
        <v>180.6373636363636</v>
      </c>
      <c r="CA94" s="14">
        <f t="shared" si="93"/>
        <v>45.463958648744757</v>
      </c>
      <c r="CB94" s="22">
        <f t="shared" si="64"/>
        <v>393.79313631323038</v>
      </c>
      <c r="CC94" s="62">
        <f t="shared" si="65"/>
        <v>658.78377978102162</v>
      </c>
      <c r="CD94" s="62">
        <f ca="1">AVERAGE(OFFSET($CC$3,0,0,'Données projet'!$E$12+1,1))-AVERAGE(OFFSET($H$3,0,0,'Données projet'!$E$12+1,1))</f>
        <v>368.77466884726061</v>
      </c>
      <c r="CE94" s="62">
        <f t="shared" si="94"/>
        <v>202.72166179270354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211.70619219850786</v>
      </c>
      <c r="T95" s="62">
        <f t="shared" si="88"/>
        <v>426.883837098247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264.51359999999994</v>
      </c>
      <c r="AK95" s="14">
        <f t="shared" si="89"/>
        <v>63.683529223278974</v>
      </c>
      <c r="AL95" s="22">
        <f t="shared" si="58"/>
        <v>571.61000006387746</v>
      </c>
      <c r="AM95" s="62">
        <f t="shared" si="59"/>
        <v>837.092325836074</v>
      </c>
      <c r="AN95" s="62">
        <f ca="1">AVERAGE(OFFSET($AM$3,0,0,'Données projet'!$E$10+1,1))-AVERAGE(OFFSET($H$3,0,0,'Données projet'!$E$10+1,1))</f>
        <v>472.45436307638545</v>
      </c>
      <c r="AO95" s="62">
        <f t="shared" si="90"/>
        <v>300.53096194142108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1.2264764592046662E-8</v>
      </c>
      <c r="AX95" s="23">
        <f t="shared" si="60"/>
        <v>1.2264764592046662E-8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284.10719999999992</v>
      </c>
      <c r="BF95" s="14">
        <f t="shared" si="91"/>
        <v>67.834241327943715</v>
      </c>
      <c r="BG95" s="22">
        <f t="shared" si="61"/>
        <v>612.96467697950186</v>
      </c>
      <c r="BH95" s="62">
        <f t="shared" si="62"/>
        <v>878.44700275169839</v>
      </c>
      <c r="BI95" s="62">
        <f ca="1">AVERAGE(OFFSET($BH$3,0,0,'Données projet'!$E$11+1,1))-AVERAGE(OFFSET($H$3,0,0,'Données projet'!$E$11+1,1))</f>
        <v>499.92116338695428</v>
      </c>
      <c r="BJ95" s="62">
        <f t="shared" si="92"/>
        <v>316.79403154855652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1.3173265672939015E-8</v>
      </c>
      <c r="BS95" s="24">
        <f t="shared" si="63"/>
        <v>1.3173265672939015E-8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10.035454545454543</v>
      </c>
      <c r="BY95" s="13">
        <f>IF('Données projet'!$A$114&gt;35,BY94+BX95-CG94,IF(A95&lt;'Données projet'!$A$114,$BV$205^A95,IF(A95='Données projet'!$A$114,'Données projet'!$B$114,BY94+BX95-CG94)))</f>
        <v>396.0127272727272</v>
      </c>
      <c r="BZ95" s="14">
        <f>BY95*VLOOKUP('Données projet'!$B$12,Paramètres!$A$1:$I$89,3,0)*VLOOKUP('Données projet'!$B$12,Paramètres!$A$1:$I$89,5,0)</f>
        <v>185.33395636363633</v>
      </c>
      <c r="CA95" s="14">
        <f t="shared" si="93"/>
        <v>46.506868757664741</v>
      </c>
      <c r="CB95" s="22">
        <f t="shared" si="64"/>
        <v>403.78943708626599</v>
      </c>
      <c r="CC95" s="62">
        <f t="shared" si="65"/>
        <v>669.27176285846258</v>
      </c>
      <c r="CD95" s="62">
        <f ca="1">AVERAGE(OFFSET($CC$3,0,0,'Données projet'!$E$12+1,1))-AVERAGE(OFFSET($H$3,0,0,'Données projet'!$E$12+1,1))</f>
        <v>368.77466884726061</v>
      </c>
      <c r="CE95" s="62">
        <f t="shared" si="94"/>
        <v>202.72166179270354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211.70619219850786</v>
      </c>
      <c r="T96" s="62">
        <f t="shared" si="88"/>
        <v>426.883837098247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269.56799999999998</v>
      </c>
      <c r="AK96" s="14">
        <f t="shared" si="89"/>
        <v>64.757579442439862</v>
      </c>
      <c r="AL96" s="22">
        <f t="shared" si="58"/>
        <v>582.2837175289161</v>
      </c>
      <c r="AM96" s="62">
        <f t="shared" si="59"/>
        <v>848.24919601677357</v>
      </c>
      <c r="AN96" s="62">
        <f ca="1">AVERAGE(OFFSET($AM$3,0,0,'Données projet'!$E$10+1,1))-AVERAGE(OFFSET($H$3,0,0,'Données projet'!$E$10+1,1))</f>
        <v>472.45436307638545</v>
      </c>
      <c r="AO96" s="62">
        <f t="shared" si="90"/>
        <v>300.53096194142108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8.6724982126928547E-9</v>
      </c>
      <c r="AX96" s="23">
        <f t="shared" si="60"/>
        <v>8.6724982126928547E-9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289.53599999999994</v>
      </c>
      <c r="BF96" s="14">
        <f t="shared" si="91"/>
        <v>68.97829509904436</v>
      </c>
      <c r="BG96" s="22">
        <f t="shared" si="61"/>
        <v>624.41239729750214</v>
      </c>
      <c r="BH96" s="62">
        <f t="shared" si="62"/>
        <v>890.37787578535949</v>
      </c>
      <c r="BI96" s="62">
        <f ca="1">AVERAGE(OFFSET($BH$3,0,0,'Données projet'!$E$11+1,1))-AVERAGE(OFFSET($H$3,0,0,'Données projet'!$E$11+1,1))</f>
        <v>499.92116338695428</v>
      </c>
      <c r="BJ96" s="62">
        <f t="shared" si="92"/>
        <v>316.79403154855652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9.3149054877071455E-9</v>
      </c>
      <c r="BS96" s="24">
        <f t="shared" si="63"/>
        <v>9.3149054877071455E-9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10.035454545454543</v>
      </c>
      <c r="BY96" s="13">
        <f>IF('Données projet'!$A$114&gt;35,BY95+BX96-CG95,IF(A96&lt;'Données projet'!$A$114,$BV$205^A96,IF(A96='Données projet'!$A$114,'Données projet'!$B$114,BY95+BX96-CG95)))</f>
        <v>406.04818181818177</v>
      </c>
      <c r="BZ96" s="14">
        <f>BY96*VLOOKUP('Données projet'!$B$12,Paramètres!$A$1:$I$89,3,0)*VLOOKUP('Données projet'!$B$12,Paramètres!$A$1:$I$89,5,0)</f>
        <v>190.03054909090909</v>
      </c>
      <c r="CA96" s="14">
        <f t="shared" si="93"/>
        <v>47.546706758287876</v>
      </c>
      <c r="CB96" s="22">
        <f t="shared" si="64"/>
        <v>413.78038727068468</v>
      </c>
      <c r="CC96" s="62">
        <f t="shared" si="65"/>
        <v>679.7458657585421</v>
      </c>
      <c r="CD96" s="62">
        <f ca="1">AVERAGE(OFFSET($CC$3,0,0,'Données projet'!$E$12+1,1))-AVERAGE(OFFSET($H$3,0,0,'Données projet'!$E$12+1,1))</f>
        <v>368.77466884726061</v>
      </c>
      <c r="CE96" s="62">
        <f t="shared" si="94"/>
        <v>202.72166179270354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211.70619219850786</v>
      </c>
      <c r="T97" s="62">
        <f t="shared" si="88"/>
        <v>426.883837098247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274.62239999999997</v>
      </c>
      <c r="AK97" s="14">
        <f t="shared" si="89"/>
        <v>65.829287958103762</v>
      </c>
      <c r="AL97" s="22">
        <f t="shared" si="58"/>
        <v>592.95335652703068</v>
      </c>
      <c r="AM97" s="62">
        <f t="shared" si="59"/>
        <v>859.39360611109987</v>
      </c>
      <c r="AN97" s="62">
        <f ca="1">AVERAGE(OFFSET($AM$3,0,0,'Données projet'!$E$10+1,1))-AVERAGE(OFFSET($H$3,0,0,'Données projet'!$E$10+1,1))</f>
        <v>472.45436307638545</v>
      </c>
      <c r="AO97" s="62">
        <f t="shared" si="90"/>
        <v>300.53096194142108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6.132382296023331E-9</v>
      </c>
      <c r="AX97" s="23">
        <f t="shared" si="60"/>
        <v>6.132382296023331E-9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294.96479999999997</v>
      </c>
      <c r="BF97" s="14">
        <f t="shared" si="91"/>
        <v>70.119854541045001</v>
      </c>
      <c r="BG97" s="22">
        <f t="shared" si="61"/>
        <v>635.85577332565333</v>
      </c>
      <c r="BH97" s="62">
        <f t="shared" si="62"/>
        <v>902.29602290972252</v>
      </c>
      <c r="BI97" s="62">
        <f ca="1">AVERAGE(OFFSET($BH$3,0,0,'Données projet'!$E$11+1,1))-AVERAGE(OFFSET($H$3,0,0,'Données projet'!$E$11+1,1))</f>
        <v>499.92116338695428</v>
      </c>
      <c r="BJ97" s="62">
        <f t="shared" si="92"/>
        <v>316.79403154855652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6.5866328364695074E-9</v>
      </c>
      <c r="BS97" s="24">
        <f t="shared" si="63"/>
        <v>6.5866328364695074E-9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10.035454545454543</v>
      </c>
      <c r="BY97" s="13">
        <f>IF('Données projet'!$A$114&gt;35,BY96+BX97-CG96,IF(A97&lt;'Données projet'!$A$114,$BV$205^A97,IF(A97='Données projet'!$A$114,'Données projet'!$B$114,BY96+BX97-CG96)))</f>
        <v>416.08363636363634</v>
      </c>
      <c r="BZ97" s="14">
        <f>BY97*VLOOKUP('Données projet'!$B$12,Paramètres!$A$1:$I$89,3,0)*VLOOKUP('Données projet'!$B$12,Paramètres!$A$1:$I$89,5,0)</f>
        <v>194.72714181818182</v>
      </c>
      <c r="CA97" s="14">
        <f t="shared" si="93"/>
        <v>48.583557311093735</v>
      </c>
      <c r="CB97" s="22">
        <f t="shared" si="64"/>
        <v>423.76613431682154</v>
      </c>
      <c r="CC97" s="62">
        <f t="shared" si="65"/>
        <v>690.20638390089073</v>
      </c>
      <c r="CD97" s="62">
        <f ca="1">AVERAGE(OFFSET($CC$3,0,0,'Données projet'!$E$12+1,1))-AVERAGE(OFFSET($H$3,0,0,'Données projet'!$E$12+1,1))</f>
        <v>368.77466884726061</v>
      </c>
      <c r="CE97" s="62">
        <f t="shared" si="94"/>
        <v>202.72166179270354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211.70619219850786</v>
      </c>
      <c r="T98" s="62">
        <f t="shared" si="88"/>
        <v>426.883837098247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279.67679999999996</v>
      </c>
      <c r="AK98" s="14">
        <f t="shared" si="89"/>
        <v>66.898702839783041</v>
      </c>
      <c r="AL98" s="22">
        <f t="shared" si="58"/>
        <v>603.61900077928863</v>
      </c>
      <c r="AM98" s="62">
        <f t="shared" si="59"/>
        <v>870.52578524247951</v>
      </c>
      <c r="AN98" s="62">
        <f ca="1">AVERAGE(OFFSET($AM$3,0,0,'Données projet'!$E$10+1,1))-AVERAGE(OFFSET($H$3,0,0,'Données projet'!$E$10+1,1))</f>
        <v>472.45436307638545</v>
      </c>
      <c r="AO98" s="62">
        <f t="shared" si="90"/>
        <v>300.53096194142108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4.3362491063464274E-9</v>
      </c>
      <c r="AX98" s="23">
        <f t="shared" si="60"/>
        <v>4.3362491063464274E-9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300.39359999999994</v>
      </c>
      <c r="BF98" s="14">
        <f t="shared" si="91"/>
        <v>71.258970856492667</v>
      </c>
      <c r="BG98" s="22">
        <f t="shared" si="61"/>
        <v>647.29489424172459</v>
      </c>
      <c r="BH98" s="62">
        <f t="shared" si="62"/>
        <v>914.20167870491548</v>
      </c>
      <c r="BI98" s="62">
        <f ca="1">AVERAGE(OFFSET($BH$3,0,0,'Données projet'!$E$11+1,1))-AVERAGE(OFFSET($H$3,0,0,'Données projet'!$E$11+1,1))</f>
        <v>499.92116338695428</v>
      </c>
      <c r="BJ98" s="62">
        <f t="shared" si="92"/>
        <v>316.79403154855652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4.6574527438535728E-9</v>
      </c>
      <c r="BS98" s="24">
        <f t="shared" si="63"/>
        <v>4.6574527438535728E-9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10.035454545454543</v>
      </c>
      <c r="BY98" s="13">
        <f>IF('Données projet'!$A$114&gt;35,BY97+BX98-CG97,IF(A98&lt;'Données projet'!$A$114,$BV$205^A98,IF(A98='Données projet'!$A$114,'Données projet'!$B$114,BY97+BX98-CG97)))</f>
        <v>426.11909090909091</v>
      </c>
      <c r="BZ98" s="14">
        <f>BY98*VLOOKUP('Données projet'!$B$12,Paramètres!$A$1:$I$89,3,0)*VLOOKUP('Données projet'!$B$12,Paramètres!$A$1:$I$89,5,0)</f>
        <v>199.42373454545455</v>
      </c>
      <c r="CA98" s="14">
        <f t="shared" si="93"/>
        <v>49.617500759858309</v>
      </c>
      <c r="CB98" s="22">
        <f t="shared" si="64"/>
        <v>433.74681815675325</v>
      </c>
      <c r="CC98" s="62">
        <f t="shared" si="65"/>
        <v>700.65360261994419</v>
      </c>
      <c r="CD98" s="62">
        <f ca="1">AVERAGE(OFFSET($CC$3,0,0,'Données projet'!$E$12+1,1))-AVERAGE(OFFSET($H$3,0,0,'Données projet'!$E$12+1,1))</f>
        <v>368.77466884726061</v>
      </c>
      <c r="CE98" s="62">
        <f t="shared" si="94"/>
        <v>202.72166179270354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211.70619219850786</v>
      </c>
      <c r="T99" s="62">
        <f t="shared" si="88"/>
        <v>426.883837098247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260.97551999999996</v>
      </c>
      <c r="AK99" s="14">
        <f t="shared" si="89"/>
        <v>62.930274054356879</v>
      </c>
      <c r="AL99" s="22">
        <f t="shared" si="58"/>
        <v>564.13592464467149</v>
      </c>
      <c r="AM99" s="62">
        <f t="shared" si="59"/>
        <v>831.50115064984698</v>
      </c>
      <c r="AN99" s="62">
        <f ca="1">AVERAGE(OFFSET($AM$3,0,0,'Données projet'!$E$10+1,1))-AVERAGE(OFFSET($H$3,0,0,'Données projet'!$E$10+1,1))</f>
        <v>472.45436307638545</v>
      </c>
      <c r="AO99" s="62">
        <f t="shared" si="90"/>
        <v>300.53096194142108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3.0661911480116655E-9</v>
      </c>
      <c r="AX99" s="23">
        <f t="shared" si="60"/>
        <v>3.0661911480116655E-9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280.30703999999997</v>
      </c>
      <c r="BF99" s="14">
        <f t="shared" si="91"/>
        <v>67.03189112007388</v>
      </c>
      <c r="BG99" s="22">
        <f t="shared" si="61"/>
        <v>604.94863836746197</v>
      </c>
      <c r="BH99" s="62">
        <f t="shared" si="62"/>
        <v>872.31386437263745</v>
      </c>
      <c r="BI99" s="62">
        <f ca="1">AVERAGE(OFFSET($BH$3,0,0,'Données projet'!$E$11+1,1))-AVERAGE(OFFSET($H$3,0,0,'Données projet'!$E$11+1,1))</f>
        <v>499.92116338695428</v>
      </c>
      <c r="BJ99" s="62">
        <f t="shared" si="92"/>
        <v>316.79403154855652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3.2933164182347537E-9</v>
      </c>
      <c r="BS99" s="24">
        <f t="shared" si="63"/>
        <v>3.2933164182347537E-9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10.035454545454543</v>
      </c>
      <c r="BY99" s="13">
        <f>IF('Données projet'!$A$114&gt;35,BY98+BX99-CG98,IF(A99&lt;'Données projet'!$A$114,$BV$205^A99,IF(A99='Données projet'!$A$114,'Données projet'!$B$114,BY98+BX99-CG98)))</f>
        <v>436.15454545454548</v>
      </c>
      <c r="BZ99" s="14">
        <f>BY99*VLOOKUP('Données projet'!$B$12,Paramètres!$A$1:$I$89,3,0)*VLOOKUP('Données projet'!$B$12,Paramètres!$A$1:$I$89,5,0)</f>
        <v>204.12032727272728</v>
      </c>
      <c r="CA99" s="14">
        <f t="shared" si="93"/>
        <v>50.648613448156723</v>
      </c>
      <c r="CB99" s="22">
        <f t="shared" si="64"/>
        <v>443.7225717555396</v>
      </c>
      <c r="CC99" s="62">
        <f t="shared" si="65"/>
        <v>711.08779776071515</v>
      </c>
      <c r="CD99" s="62">
        <f ca="1">AVERAGE(OFFSET($CC$3,0,0,'Données projet'!$E$12+1,1))-AVERAGE(OFFSET($H$3,0,0,'Données projet'!$E$12+1,1))</f>
        <v>368.77466884726061</v>
      </c>
      <c r="CE99" s="62">
        <f t="shared" si="94"/>
        <v>202.72166179270354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211.70619219850786</v>
      </c>
      <c r="T100" s="62">
        <f t="shared" si="88"/>
        <v>426.883837098247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265.86144000000002</v>
      </c>
      <c r="AK100" s="14">
        <f t="shared" si="89"/>
        <v>63.970174371268861</v>
      </c>
      <c r="AL100" s="22">
        <f t="shared" si="58"/>
        <v>574.45672836329322</v>
      </c>
      <c r="AM100" s="62">
        <f t="shared" si="59"/>
        <v>842.27244297462175</v>
      </c>
      <c r="AN100" s="62">
        <f ca="1">AVERAGE(OFFSET($AM$3,0,0,'Données projet'!$E$10+1,1))-AVERAGE(OFFSET($H$3,0,0,'Données projet'!$E$10+1,1))</f>
        <v>472.45436307638545</v>
      </c>
      <c r="AO100" s="62">
        <f t="shared" si="90"/>
        <v>300.53096194142108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2.1681245531732137E-9</v>
      </c>
      <c r="AX100" s="23">
        <f t="shared" si="60"/>
        <v>2.1681245531732137E-9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285.55487999999997</v>
      </c>
      <c r="BF100" s="14">
        <f t="shared" si="91"/>
        <v>68.139569194998018</v>
      </c>
      <c r="BG100" s="22">
        <f t="shared" si="61"/>
        <v>616.01783234795482</v>
      </c>
      <c r="BH100" s="62">
        <f t="shared" si="62"/>
        <v>883.83354695928335</v>
      </c>
      <c r="BI100" s="62">
        <f ca="1">AVERAGE(OFFSET($BH$3,0,0,'Données projet'!$E$11+1,1))-AVERAGE(OFFSET($H$3,0,0,'Données projet'!$E$11+1,1))</f>
        <v>499.92116338695428</v>
      </c>
      <c r="BJ100" s="62">
        <f t="shared" si="92"/>
        <v>316.79403154855652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2.3287263719267864E-9</v>
      </c>
      <c r="BS100" s="24">
        <f t="shared" si="63"/>
        <v>2.3287263719267864E-9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>
        <f>VLOOKUP(A100,'Données projet'!$A$113:$I$133,2,0)</f>
        <v>446.19</v>
      </c>
      <c r="BW100" s="13">
        <f>VLOOKUP(A100,'Données projet'!$A$113:$I$133,9,0)</f>
        <v>10.035454545454543</v>
      </c>
      <c r="BX100" s="13">
        <f t="array" ref="BX100">INDEX(BW:BW,MIN(IF(ISNUMBER(BW100:BW296),ROW(BW100:BW296),"")))</f>
        <v>10.035454545454543</v>
      </c>
      <c r="BY100" s="13">
        <f>IF('Données projet'!$A$114&gt;35,BY99+BX100-CG99,IF(A100&lt;'Données projet'!$A$114,$BV$205^A100,IF(A100='Données projet'!$A$114,'Données projet'!$B$114,BY99+BX100-CG99)))</f>
        <v>446.19000000000005</v>
      </c>
      <c r="BZ100" s="14">
        <f>BY100*VLOOKUP('Données projet'!$B$12,Paramètres!$A$1:$I$89,3,0)*VLOOKUP('Données projet'!$B$12,Paramètres!$A$1:$I$89,5,0)</f>
        <v>208.81692000000004</v>
      </c>
      <c r="CA100" s="14">
        <f t="shared" si="93"/>
        <v>51.676968005916031</v>
      </c>
      <c r="CB100" s="22">
        <f t="shared" si="64"/>
        <v>453.69352161030378</v>
      </c>
      <c r="CC100" s="62">
        <f t="shared" si="65"/>
        <v>721.50923622163236</v>
      </c>
      <c r="CD100" s="62">
        <f ca="1">AVERAGE(OFFSET($CC$3,0,0,'Données projet'!$E$12+1,1))-AVERAGE(OFFSET($H$3,0,0,'Données projet'!$E$12+1,1))</f>
        <v>368.77466884726061</v>
      </c>
      <c r="CE100" s="62">
        <f t="shared" si="94"/>
        <v>202.72166179270354</v>
      </c>
      <c r="CF100" s="16">
        <f>IF(ISNA(VLOOKUP(A100,'Données projet'!$A$113:$I$133,3,0)),0,VLOOKUP(A100,'Données projet'!$A$113:$I$133,3,0))</f>
        <v>12</v>
      </c>
      <c r="CG100" s="16">
        <f>IF(ISNA(VLOOKUP(A100,'Données projet'!$A$113:$I$133,4,0)),0,VLOOKUP(A100,'Données projet'!$A$113:$I$133,4,0))</f>
        <v>89.6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211.70619219850786</v>
      </c>
      <c r="T101" s="62">
        <f t="shared" si="88"/>
        <v>426.883837098247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270.74736000000001</v>
      </c>
      <c r="AK101" s="14">
        <f t="shared" si="89"/>
        <v>65.007852416747113</v>
      </c>
      <c r="AL101" s="22">
        <f t="shared" si="58"/>
        <v>584.77366162583451</v>
      </c>
      <c r="AM101" s="62">
        <f t="shared" si="59"/>
        <v>853.03204987314086</v>
      </c>
      <c r="AN101" s="62">
        <f ca="1">AVERAGE(OFFSET($AM$3,0,0,'Données projet'!$E$10+1,1))-AVERAGE(OFFSET($H$3,0,0,'Données projet'!$E$10+1,1))</f>
        <v>472.45436307638545</v>
      </c>
      <c r="AO101" s="62">
        <f t="shared" si="90"/>
        <v>300.53096194142108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1.5330955740058328E-9</v>
      </c>
      <c r="AX101" s="23">
        <f t="shared" si="60"/>
        <v>1.5330955740058328E-9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290.80271999999997</v>
      </c>
      <c r="BF101" s="14">
        <f t="shared" si="91"/>
        <v>69.244880157128961</v>
      </c>
      <c r="BG101" s="22">
        <f t="shared" si="61"/>
        <v>627.08290360699959</v>
      </c>
      <c r="BH101" s="62">
        <f t="shared" si="62"/>
        <v>895.34129185430595</v>
      </c>
      <c r="BI101" s="62">
        <f ca="1">AVERAGE(OFFSET($BH$3,0,0,'Données projet'!$E$11+1,1))-AVERAGE(OFFSET($H$3,0,0,'Données projet'!$E$11+1,1))</f>
        <v>499.92116338695428</v>
      </c>
      <c r="BJ101" s="62">
        <f t="shared" si="92"/>
        <v>316.79403154855652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1.6466582091173768E-9</v>
      </c>
      <c r="BS101" s="24">
        <f t="shared" si="63"/>
        <v>1.6466582091173768E-9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>
        <f>VLOOKUP(A101,'Données projet'!$A$113:$I$133,2,0)</f>
        <v>365.7</v>
      </c>
      <c r="BW101" s="13">
        <f>VLOOKUP(A101,'Données projet'!$A$113:$I$133,9,0)</f>
        <v>9.1099999999999568</v>
      </c>
      <c r="BX101" s="13">
        <f t="array" ref="BX101">INDEX(BW:BW,MIN(IF(ISNUMBER(BW101:BW297),ROW(BW101:BW297),"")))</f>
        <v>9.1099999999999568</v>
      </c>
      <c r="BY101" s="13">
        <f>IF('Données projet'!$A$114&gt;35,BY100+BX101-CG100,IF(A101&lt;'Données projet'!$A$114,$BV$205^A101,IF(A101='Données projet'!$A$114,'Données projet'!$B$114,BY100+BX101-CG100)))</f>
        <v>365.70000000000005</v>
      </c>
      <c r="BZ101" s="14">
        <f>BY101*VLOOKUP('Données projet'!$B$12,Paramètres!$A$1:$I$89,3,0)*VLOOKUP('Données projet'!$B$12,Paramètres!$A$1:$I$89,5,0)</f>
        <v>171.14760000000004</v>
      </c>
      <c r="CA101" s="14">
        <f t="shared" si="93"/>
        <v>43.34694708166306</v>
      </c>
      <c r="CB101" s="22">
        <f t="shared" si="64"/>
        <v>373.57800283389651</v>
      </c>
      <c r="CC101" s="62">
        <f t="shared" si="65"/>
        <v>641.83639108120292</v>
      </c>
      <c r="CD101" s="62">
        <f ca="1">AVERAGE(OFFSET($CC$3,0,0,'Données projet'!$E$12+1,1))-AVERAGE(OFFSET($H$3,0,0,'Données projet'!$E$12+1,1))</f>
        <v>368.77466884726061</v>
      </c>
      <c r="CE101" s="62">
        <f t="shared" si="94"/>
        <v>202.72166179270354</v>
      </c>
      <c r="CF101" s="16">
        <f>IF(ISNA(VLOOKUP(A101,'Données projet'!$A$113:$I$133,3,0)),0,VLOOKUP(A101,'Données projet'!$A$113:$I$133,3,0))</f>
        <v>13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211.70619219850786</v>
      </c>
      <c r="T102" s="62">
        <f t="shared" si="88"/>
        <v>426.883837098247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275.63328000000001</v>
      </c>
      <c r="AK102" s="14">
        <f t="shared" si="89"/>
        <v>66.043352919930101</v>
      </c>
      <c r="AL102" s="22">
        <f t="shared" si="58"/>
        <v>595.08680233554503</v>
      </c>
      <c r="AM102" s="62">
        <f t="shared" si="59"/>
        <v>863.780184820915</v>
      </c>
      <c r="AN102" s="62">
        <f ca="1">AVERAGE(OFFSET($AM$3,0,0,'Données projet'!$E$10+1,1))-AVERAGE(OFFSET($H$3,0,0,'Données projet'!$E$10+1,1))</f>
        <v>472.45436307638545</v>
      </c>
      <c r="AO102" s="62">
        <f t="shared" si="90"/>
        <v>300.53096194142108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1.0840622765866068E-9</v>
      </c>
      <c r="AX102" s="23">
        <f t="shared" si="60"/>
        <v>1.0840622765866068E-9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296.05055999999996</v>
      </c>
      <c r="BF102" s="14">
        <f t="shared" si="91"/>
        <v>70.34787165092402</v>
      </c>
      <c r="BG102" s="22">
        <f t="shared" si="61"/>
        <v>638.14393512535923</v>
      </c>
      <c r="BH102" s="62">
        <f t="shared" si="62"/>
        <v>906.8373176107292</v>
      </c>
      <c r="BI102" s="62">
        <f ca="1">AVERAGE(OFFSET($BH$3,0,0,'Données projet'!$E$11+1,1))-AVERAGE(OFFSET($H$3,0,0,'Données projet'!$E$11+1,1))</f>
        <v>499.92116338695428</v>
      </c>
      <c r="BJ102" s="62">
        <f t="shared" si="92"/>
        <v>316.79403154855652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1.1643631859633932E-9</v>
      </c>
      <c r="BS102" s="24">
        <f t="shared" si="63"/>
        <v>1.1643631859633932E-9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9.0300000000000011</v>
      </c>
      <c r="BY102" s="13">
        <f>IF('Données projet'!$A$114&gt;35,BY101+BX102-CG101,IF(A102&lt;'Données projet'!$A$114,$BV$205^A102,IF(A102='Données projet'!$A$114,'Données projet'!$B$114,BY101+BX102-CG101)))</f>
        <v>374.73</v>
      </c>
      <c r="BZ102" s="14">
        <f>BY102*VLOOKUP('Données projet'!$B$12,Paramètres!$A$1:$I$89,3,0)*VLOOKUP('Données projet'!$B$12,Paramètres!$A$1:$I$89,5,0)</f>
        <v>175.37364000000002</v>
      </c>
      <c r="CA102" s="14">
        <f t="shared" si="93"/>
        <v>44.291351717653299</v>
      </c>
      <c r="CB102" s="22">
        <f t="shared" si="64"/>
        <v>382.58319390824619</v>
      </c>
      <c r="CC102" s="62">
        <f t="shared" si="65"/>
        <v>651.2765763936161</v>
      </c>
      <c r="CD102" s="62">
        <f ca="1">AVERAGE(OFFSET($CC$3,0,0,'Données projet'!$E$12+1,1))-AVERAGE(OFFSET($H$3,0,0,'Données projet'!$E$12+1,1))</f>
        <v>368.77466884726061</v>
      </c>
      <c r="CE102" s="62">
        <f t="shared" si="94"/>
        <v>202.72166179270354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211.70619219850786</v>
      </c>
      <c r="T103" s="62">
        <f t="shared" si="88"/>
        <v>426.883837098247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280.51920000000007</v>
      </c>
      <c r="AK103" s="14">
        <f t="shared" si="89"/>
        <v>67.07671893338123</v>
      </c>
      <c r="AL103" s="22">
        <f t="shared" si="58"/>
        <v>605.39622547563897</v>
      </c>
      <c r="AM103" s="62">
        <f t="shared" si="59"/>
        <v>874.51705602154357</v>
      </c>
      <c r="AN103" s="62">
        <f ca="1">AVERAGE(OFFSET($AM$3,0,0,'Données projet'!$E$10+1,1))-AVERAGE(OFFSET($H$3,0,0,'Données projet'!$E$10+1,1))</f>
        <v>472.45436307638545</v>
      </c>
      <c r="AO103" s="62">
        <f t="shared" si="90"/>
        <v>300.53096194142108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7.6654778700291638E-10</v>
      </c>
      <c r="AX103" s="23">
        <f t="shared" si="60"/>
        <v>7.6654778700291638E-10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918.32183731934651</v>
      </c>
      <c r="BI103" s="62">
        <f ca="1">AVERAGE(OFFSET($BH$3,0,0,'Données projet'!$E$11+1,1))-AVERAGE(OFFSET($H$3,0,0,'Données projet'!$E$11+1,1))</f>
        <v>499.92116338695428</v>
      </c>
      <c r="BJ103" s="62">
        <f t="shared" si="92"/>
        <v>316.79403154855652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8.2332910455868842E-10</v>
      </c>
      <c r="BS103" s="24">
        <f t="shared" si="63"/>
        <v>8.2332910455868842E-10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9.0300000000000011</v>
      </c>
      <c r="BY103" s="13">
        <f>IF('Données projet'!$A$114&gt;35,BY102+BX103-CG102,IF(A103&lt;'Données projet'!$A$114,$BV$205^A103,IF(A103='Données projet'!$A$114,'Données projet'!$B$114,BY102+BX103-CG102)))</f>
        <v>383.76</v>
      </c>
      <c r="BZ103" s="14">
        <f>BY103*VLOOKUP('Données projet'!$B$12,Paramètres!$A$1:$I$89,3,0)*VLOOKUP('Données projet'!$B$12,Paramètres!$A$1:$I$89,5,0)</f>
        <v>179.59967999999998</v>
      </c>
      <c r="CA103" s="14">
        <f t="shared" si="93"/>
        <v>45.233110804333748</v>
      </c>
      <c r="CB103" s="22">
        <f t="shared" si="64"/>
        <v>391.58377731754786</v>
      </c>
      <c r="CC103" s="62">
        <f t="shared" si="65"/>
        <v>660.70460786345257</v>
      </c>
      <c r="CD103" s="62">
        <f ca="1">AVERAGE(OFFSET($CC$3,0,0,'Données projet'!$E$12+1,1))-AVERAGE(OFFSET($H$3,0,0,'Données projet'!$E$12+1,1))</f>
        <v>368.77466884726061</v>
      </c>
      <c r="CE103" s="62">
        <f t="shared" si="94"/>
        <v>202.72166179270354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211.70619219850786</v>
      </c>
      <c r="T104" s="62">
        <f t="shared" si="88"/>
        <v>426.883837098247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262.32336000000004</v>
      </c>
      <c r="AK104" s="14">
        <f t="shared" si="89"/>
        <v>63.217367706132244</v>
      </c>
      <c r="AL104" s="22">
        <f t="shared" si="58"/>
        <v>566.98343408818027</v>
      </c>
      <c r="AM104" s="62">
        <f t="shared" si="59"/>
        <v>836.52429742639993</v>
      </c>
      <c r="AN104" s="62">
        <f ca="1">AVERAGE(OFFSET($AM$3,0,0,'Données projet'!$E$10+1,1))-AVERAGE(OFFSET($H$3,0,0,'Données projet'!$E$10+1,1))</f>
        <v>472.45436307638545</v>
      </c>
      <c r="AO104" s="62">
        <f t="shared" si="90"/>
        <v>300.53096194142108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5.4203113829330342E-10</v>
      </c>
      <c r="AX104" s="23">
        <f t="shared" si="60"/>
        <v>5.4203113829330342E-10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877.54348913098738</v>
      </c>
      <c r="BI104" s="62">
        <f ca="1">AVERAGE(OFFSET($BH$3,0,0,'Données projet'!$E$11+1,1))-AVERAGE(OFFSET($H$3,0,0,'Données projet'!$E$11+1,1))</f>
        <v>499.92116338695428</v>
      </c>
      <c r="BJ104" s="62">
        <f t="shared" si="92"/>
        <v>316.79403154855652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5.8218159298169659E-10</v>
      </c>
      <c r="BS104" s="24">
        <f t="shared" si="63"/>
        <v>5.8218159298169659E-10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9.0300000000000011</v>
      </c>
      <c r="BY104" s="13">
        <f>IF('Données projet'!$A$114&gt;35,BY103+BX104-CG103,IF(A104&lt;'Données projet'!$A$114,$BV$205^A104,IF(A104='Données projet'!$A$114,'Données projet'!$B$114,BY103+BX104-CG103)))</f>
        <v>392.78999999999996</v>
      </c>
      <c r="BZ104" s="14">
        <f>BY104*VLOOKUP('Données projet'!$B$12,Paramètres!$A$1:$I$89,3,0)*VLOOKUP('Données projet'!$B$12,Paramètres!$A$1:$I$89,5,0)</f>
        <v>183.82571999999999</v>
      </c>
      <c r="CA104" s="14">
        <f t="shared" si="93"/>
        <v>46.172293756195444</v>
      </c>
      <c r="CB104" s="22">
        <f t="shared" si="64"/>
        <v>400.57987395870708</v>
      </c>
      <c r="CC104" s="62">
        <f t="shared" si="65"/>
        <v>670.12073729692679</v>
      </c>
      <c r="CD104" s="62">
        <f ca="1">AVERAGE(OFFSET($CC$3,0,0,'Données projet'!$E$12+1,1))-AVERAGE(OFFSET($H$3,0,0,'Données projet'!$E$12+1,1))</f>
        <v>368.77466884726061</v>
      </c>
      <c r="CE104" s="62">
        <f t="shared" si="94"/>
        <v>202.72166179270354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211.70619219850786</v>
      </c>
      <c r="T105" s="62">
        <f t="shared" si="88"/>
        <v>426.883837098247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266.87231999999995</v>
      </c>
      <c r="AK105" s="14">
        <f t="shared" si="89"/>
        <v>64.185047205393062</v>
      </c>
      <c r="AL105" s="22">
        <f t="shared" si="58"/>
        <v>576.59158121605947</v>
      </c>
      <c r="AM105" s="62">
        <f t="shared" si="59"/>
        <v>846.54519071670029</v>
      </c>
      <c r="AN105" s="62">
        <f ca="1">AVERAGE(OFFSET($AM$3,0,0,'Données projet'!$E$10+1,1))-AVERAGE(OFFSET($H$3,0,0,'Données projet'!$E$10+1,1))</f>
        <v>472.45436307638545</v>
      </c>
      <c r="AO105" s="62">
        <f t="shared" si="90"/>
        <v>300.53096194142108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3.8327389350145819E-10</v>
      </c>
      <c r="AX105" s="23">
        <f t="shared" si="60"/>
        <v>3.8327389350145819E-10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888.26110239971354</v>
      </c>
      <c r="BI105" s="62">
        <f ca="1">AVERAGE(OFFSET($BH$3,0,0,'Données projet'!$E$11+1,1))-AVERAGE(OFFSET($H$3,0,0,'Données projet'!$E$11+1,1))</f>
        <v>499.92116338695428</v>
      </c>
      <c r="BJ105" s="62">
        <f t="shared" si="92"/>
        <v>316.79403154855652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4.1166455227934421E-10</v>
      </c>
      <c r="BS105" s="24">
        <f t="shared" si="63"/>
        <v>4.1166455227934421E-10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9.0300000000000011</v>
      </c>
      <c r="BY105" s="13">
        <f>IF('Données projet'!$A$114&gt;35,BY104+BX105-CG104,IF(A105&lt;'Données projet'!$A$114,$BV$205^A105,IF(A105='Données projet'!$A$114,'Données projet'!$B$114,BY104+BX105-CG104)))</f>
        <v>401.81999999999994</v>
      </c>
      <c r="BZ105" s="14">
        <f>BY105*VLOOKUP('Données projet'!$B$12,Paramètres!$A$1:$I$89,3,0)*VLOOKUP('Données projet'!$B$12,Paramètres!$A$1:$I$89,5,0)</f>
        <v>188.05175999999997</v>
      </c>
      <c r="CA105" s="14">
        <f t="shared" si="93"/>
        <v>47.10896661400681</v>
      </c>
      <c r="CB105" s="22">
        <f t="shared" si="64"/>
        <v>409.57159885272853</v>
      </c>
      <c r="CC105" s="62">
        <f t="shared" si="65"/>
        <v>679.52520835336929</v>
      </c>
      <c r="CD105" s="62">
        <f ca="1">AVERAGE(OFFSET($CC$3,0,0,'Données projet'!$E$12+1,1))-AVERAGE(OFFSET($H$3,0,0,'Données projet'!$E$12+1,1))</f>
        <v>368.77466884726061</v>
      </c>
      <c r="CE105" s="62">
        <f t="shared" si="94"/>
        <v>202.72166179270354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211.70619219850786</v>
      </c>
      <c r="T106" s="62">
        <f t="shared" si="88"/>
        <v>426.883837098247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271.42127999999997</v>
      </c>
      <c r="AK106" s="14">
        <f t="shared" si="89"/>
        <v>65.15080854578764</v>
      </c>
      <c r="AL106" s="22">
        <f t="shared" si="58"/>
        <v>586.19638755057997</v>
      </c>
      <c r="AM106" s="62">
        <f t="shared" si="59"/>
        <v>856.55558299048596</v>
      </c>
      <c r="AN106" s="62">
        <f ca="1">AVERAGE(OFFSET($AM$3,0,0,'Données projet'!$E$10+1,1))-AVERAGE(OFFSET($H$3,0,0,'Données projet'!$E$10+1,1))</f>
        <v>472.45436307638545</v>
      </c>
      <c r="AO106" s="62">
        <f t="shared" si="90"/>
        <v>300.53096194142108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2.7101556914665171E-10</v>
      </c>
      <c r="AX106" s="23">
        <f t="shared" si="60"/>
        <v>2.7101556914665171E-10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898.96799690847376</v>
      </c>
      <c r="BI106" s="62">
        <f ca="1">AVERAGE(OFFSET($BH$3,0,0,'Données projet'!$E$11+1,1))-AVERAGE(OFFSET($H$3,0,0,'Données projet'!$E$11+1,1))</f>
        <v>499.92116338695428</v>
      </c>
      <c r="BJ106" s="62">
        <f t="shared" si="92"/>
        <v>316.79403154855652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2.910907964908483E-10</v>
      </c>
      <c r="BS106" s="24">
        <f t="shared" si="63"/>
        <v>2.910907964908483E-10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9.0300000000000011</v>
      </c>
      <c r="BY106" s="13">
        <f>IF('Données projet'!$A$114&gt;35,BY105+BX106-CG105,IF(A106&lt;'Données projet'!$A$114,$BV$205^A106,IF(A106='Données projet'!$A$114,'Données projet'!$B$114,BY105+BX106-CG105)))</f>
        <v>410.84999999999991</v>
      </c>
      <c r="BZ106" s="14">
        <f>BY106*VLOOKUP('Données projet'!$B$12,Paramètres!$A$1:$I$89,3,0)*VLOOKUP('Données projet'!$B$12,Paramètres!$A$1:$I$89,5,0)</f>
        <v>192.27779999999993</v>
      </c>
      <c r="CA106" s="14">
        <f t="shared" si="93"/>
        <v>48.043192280860275</v>
      </c>
      <c r="CB106" s="22">
        <f t="shared" si="64"/>
        <v>418.55906155583148</v>
      </c>
      <c r="CC106" s="62">
        <f t="shared" si="65"/>
        <v>688.91825699573747</v>
      </c>
      <c r="CD106" s="62">
        <f ca="1">AVERAGE(OFFSET($CC$3,0,0,'Données projet'!$E$12+1,1))-AVERAGE(OFFSET($H$3,0,0,'Données projet'!$E$12+1,1))</f>
        <v>368.77466884726061</v>
      </c>
      <c r="CE106" s="62">
        <f t="shared" si="94"/>
        <v>202.72166179270354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211.70619219850786</v>
      </c>
      <c r="T107" s="62">
        <f t="shared" si="88"/>
        <v>426.883837098247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275.97023999999993</v>
      </c>
      <c r="AK107" s="14">
        <f t="shared" si="89"/>
        <v>66.114687585645072</v>
      </c>
      <c r="AL107" s="22">
        <f t="shared" si="58"/>
        <v>595.79791554499843</v>
      </c>
      <c r="AM107" s="62">
        <f t="shared" si="59"/>
        <v>866.55566091487776</v>
      </c>
      <c r="AN107" s="62">
        <f ca="1">AVERAGE(OFFSET($AM$3,0,0,'Données projet'!$E$10+1,1))-AVERAGE(OFFSET($H$3,0,0,'Données projet'!$E$10+1,1))</f>
        <v>472.45436307638545</v>
      </c>
      <c r="AO107" s="62">
        <f t="shared" si="90"/>
        <v>300.53096194142108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1.916369467507291E-10</v>
      </c>
      <c r="AX107" s="23">
        <f t="shared" si="60"/>
        <v>1.916369467507291E-10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909.6643633949152</v>
      </c>
      <c r="BI107" s="62">
        <f ca="1">AVERAGE(OFFSET($BH$3,0,0,'Données projet'!$E$11+1,1))-AVERAGE(OFFSET($H$3,0,0,'Données projet'!$E$11+1,1))</f>
        <v>499.92116338695428</v>
      </c>
      <c r="BJ107" s="62">
        <f t="shared" si="92"/>
        <v>316.79403154855652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2.0583227613967211E-10</v>
      </c>
      <c r="BS107" s="24">
        <f t="shared" si="63"/>
        <v>2.0583227613967211E-10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9.0300000000000011</v>
      </c>
      <c r="BY107" s="13">
        <f>IF('Données projet'!$A$114&gt;35,BY106+BX107-CG106,IF(A107&lt;'Données projet'!$A$114,$BV$205^A107,IF(A107='Données projet'!$A$114,'Données projet'!$B$114,BY106+BX107-CG106)))</f>
        <v>419.87999999999988</v>
      </c>
      <c r="BZ107" s="14">
        <f>BY107*VLOOKUP('Données projet'!$B$12,Paramètres!$A$1:$I$89,3,0)*VLOOKUP('Données projet'!$B$12,Paramètres!$A$1:$I$89,5,0)</f>
        <v>196.50383999999994</v>
      </c>
      <c r="CA107" s="14">
        <f t="shared" si="93"/>
        <v>48.975030736881259</v>
      </c>
      <c r="CB107" s="22">
        <f t="shared" si="64"/>
        <v>427.54236653340143</v>
      </c>
      <c r="CC107" s="62">
        <f t="shared" si="65"/>
        <v>698.30011190328071</v>
      </c>
      <c r="CD107" s="62">
        <f ca="1">AVERAGE(OFFSET($CC$3,0,0,'Données projet'!$E$12+1,1))-AVERAGE(OFFSET($H$3,0,0,'Données projet'!$E$12+1,1))</f>
        <v>368.77466884726061</v>
      </c>
      <c r="CE107" s="62">
        <f t="shared" si="94"/>
        <v>202.72166179270354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211.70619219850786</v>
      </c>
      <c r="T108" s="62">
        <f t="shared" si="88"/>
        <v>426.883837098247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280.5191999999999</v>
      </c>
      <c r="AK108" s="14">
        <f t="shared" si="89"/>
        <v>67.076718933381159</v>
      </c>
      <c r="AL108" s="22">
        <f t="shared" si="58"/>
        <v>605.39622547563874</v>
      </c>
      <c r="AM108" s="62">
        <f t="shared" si="59"/>
        <v>876.54560682523038</v>
      </c>
      <c r="AN108" s="62">
        <f ca="1">AVERAGE(OFFSET($AM$3,0,0,'Données projet'!$E$10+1,1))-AVERAGE(OFFSET($H$3,0,0,'Données projet'!$E$10+1,1))</f>
        <v>472.45436307638545</v>
      </c>
      <c r="AO108" s="62">
        <f t="shared" si="90"/>
        <v>300.53096194142108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1.3550778457332585E-10</v>
      </c>
      <c r="AX108" s="23">
        <f t="shared" si="60"/>
        <v>1.3550778457332585E-10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920.35038812303333</v>
      </c>
      <c r="BI108" s="62">
        <f ca="1">AVERAGE(OFFSET($BH$3,0,0,'Données projet'!$E$11+1,1))-AVERAGE(OFFSET($H$3,0,0,'Données projet'!$E$11+1,1))</f>
        <v>499.92116338695428</v>
      </c>
      <c r="BJ108" s="62">
        <f t="shared" si="92"/>
        <v>316.79403154855652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1.4554539824542415E-10</v>
      </c>
      <c r="BS108" s="24">
        <f t="shared" si="63"/>
        <v>1.4554539824542415E-10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9.0300000000000011</v>
      </c>
      <c r="BY108" s="13">
        <f>IF('Données projet'!$A$114&gt;35,BY107+BX108-CG107,IF(A108&lt;'Données projet'!$A$114,$BV$205^A108,IF(A108='Données projet'!$A$114,'Données projet'!$B$114,BY107+BX108-CG107)))</f>
        <v>428.90999999999985</v>
      </c>
      <c r="BZ108" s="14">
        <f>BY108*VLOOKUP('Données projet'!$B$12,Paramètres!$A$1:$I$89,3,0)*VLOOKUP('Données projet'!$B$12,Paramètres!$A$1:$I$89,5,0)</f>
        <v>200.72987999999992</v>
      </c>
      <c r="CA108" s="14">
        <f t="shared" si="93"/>
        <v>49.904539234946299</v>
      </c>
      <c r="CB108" s="22">
        <f t="shared" si="64"/>
        <v>436.5216135008647</v>
      </c>
      <c r="CC108" s="62">
        <f t="shared" si="65"/>
        <v>707.6709948504564</v>
      </c>
      <c r="CD108" s="62">
        <f ca="1">AVERAGE(OFFSET($CC$3,0,0,'Données projet'!$E$12+1,1))-AVERAGE(OFFSET($H$3,0,0,'Données projet'!$E$12+1,1))</f>
        <v>368.77466884726061</v>
      </c>
      <c r="CE108" s="62">
        <f t="shared" si="94"/>
        <v>202.72166179270354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211.70619219850786</v>
      </c>
      <c r="T109" s="62">
        <f t="shared" si="88"/>
        <v>426.883837098247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262.82879999999994</v>
      </c>
      <c r="AK109" s="14">
        <f t="shared" si="89"/>
        <v>63.324983518559428</v>
      </c>
      <c r="AL109" s="22">
        <f t="shared" si="58"/>
        <v>568.05117296149081</v>
      </c>
      <c r="AM109" s="62">
        <f t="shared" si="59"/>
        <v>839.58539628211383</v>
      </c>
      <c r="AN109" s="62">
        <f ca="1">AVERAGE(OFFSET($AM$3,0,0,'Données projet'!$E$10+1,1))-AVERAGE(OFFSET($H$3,0,0,'Données projet'!$E$10+1,1))</f>
        <v>472.45436307638545</v>
      </c>
      <c r="AO109" s="62">
        <f t="shared" si="90"/>
        <v>300.53096194142108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9.5818473375364548E-11</v>
      </c>
      <c r="AX109" s="23">
        <f t="shared" si="60"/>
        <v>9.5818473375364548E-11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880.68201220028345</v>
      </c>
      <c r="BI109" s="62">
        <f ca="1">AVERAGE(OFFSET($BH$3,0,0,'Données projet'!$E$11+1,1))-AVERAGE(OFFSET($H$3,0,0,'Données projet'!$E$11+1,1))</f>
        <v>499.92116338695428</v>
      </c>
      <c r="BJ109" s="62">
        <f t="shared" si="92"/>
        <v>316.79403154855652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1.0291613806983605E-10</v>
      </c>
      <c r="BS109" s="24">
        <f t="shared" si="63"/>
        <v>1.0291613806983605E-10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9.0300000000000011</v>
      </c>
      <c r="BY109" s="13">
        <f>IF('Données projet'!$A$114&gt;35,BY108+BX109-CG108,IF(A109&lt;'Données projet'!$A$114,$BV$205^A109,IF(A109='Données projet'!$A$114,'Données projet'!$B$114,BY108+BX109-CG108)))</f>
        <v>437.93999999999983</v>
      </c>
      <c r="BZ109" s="14">
        <f>BY109*VLOOKUP('Données projet'!$B$12,Paramètres!$A$1:$I$89,3,0)*VLOOKUP('Données projet'!$B$12,Paramètres!$A$1:$I$89,5,0)</f>
        <v>204.95591999999994</v>
      </c>
      <c r="CA109" s="14">
        <f t="shared" si="93"/>
        <v>50.831772479453385</v>
      </c>
      <c r="CB109" s="22">
        <f t="shared" si="64"/>
        <v>445.49689773504787</v>
      </c>
      <c r="CC109" s="62">
        <f t="shared" si="65"/>
        <v>717.03112105567084</v>
      </c>
      <c r="CD109" s="62">
        <f ca="1">AVERAGE(OFFSET($CC$3,0,0,'Données projet'!$E$12+1,1))-AVERAGE(OFFSET($H$3,0,0,'Données projet'!$E$12+1,1))</f>
        <v>368.77466884726061</v>
      </c>
      <c r="CE109" s="62">
        <f t="shared" si="94"/>
        <v>202.72166179270354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211.70619219850786</v>
      </c>
      <c r="T110" s="62">
        <f t="shared" si="88"/>
        <v>426.883837098247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267.04079999999993</v>
      </c>
      <c r="AK110" s="14">
        <f t="shared" si="89"/>
        <v>64.220850124833518</v>
      </c>
      <c r="AL110" s="22">
        <f t="shared" si="58"/>
        <v>576.94737396741823</v>
      </c>
      <c r="AM110" s="62">
        <f t="shared" si="59"/>
        <v>848.85976311125285</v>
      </c>
      <c r="AN110" s="62">
        <f ca="1">AVERAGE(OFFSET($AM$3,0,0,'Données projet'!$E$10+1,1))-AVERAGE(OFFSET($H$3,0,0,'Données projet'!$E$10+1,1))</f>
        <v>472.45436307638545</v>
      </c>
      <c r="AO110" s="62">
        <f t="shared" si="90"/>
        <v>300.53096194142108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6.7753892286662927E-11</v>
      </c>
      <c r="AX110" s="23">
        <f t="shared" si="60"/>
        <v>6.7753892286662927E-11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890.60147503074643</v>
      </c>
      <c r="BI110" s="62">
        <f ca="1">AVERAGE(OFFSET($BH$3,0,0,'Données projet'!$E$11+1,1))-AVERAGE(OFFSET($H$3,0,0,'Données projet'!$E$11+1,1))</f>
        <v>499.92116338695428</v>
      </c>
      <c r="BJ110" s="62">
        <f t="shared" si="92"/>
        <v>316.79403154855652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7.2772699122712074E-11</v>
      </c>
      <c r="BS110" s="24">
        <f t="shared" si="63"/>
        <v>7.2772699122712074E-11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9.0300000000000011</v>
      </c>
      <c r="BY110" s="13">
        <f>IF('Données projet'!$A$114&gt;35,BY109+BX110-CG109,IF(A110&lt;'Données projet'!$A$114,$BV$205^A110,IF(A110='Données projet'!$A$114,'Données projet'!$B$114,BY109+BX110-CG109)))</f>
        <v>446.9699999999998</v>
      </c>
      <c r="BZ110" s="14">
        <f>BY110*VLOOKUP('Données projet'!$B$12,Paramètres!$A$1:$I$89,3,0)*VLOOKUP('Données projet'!$B$12,Paramètres!$A$1:$I$89,5,0)</f>
        <v>209.18195999999989</v>
      </c>
      <c r="CA110" s="14">
        <f t="shared" si="93"/>
        <v>51.756782789932231</v>
      </c>
      <c r="CB110" s="22">
        <f t="shared" si="64"/>
        <v>454.46831035913175</v>
      </c>
      <c r="CC110" s="62">
        <f t="shared" si="65"/>
        <v>726.38069950296631</v>
      </c>
      <c r="CD110" s="62">
        <f ca="1">AVERAGE(OFFSET($CC$3,0,0,'Données projet'!$E$12+1,1))-AVERAGE(OFFSET($H$3,0,0,'Données projet'!$E$12+1,1))</f>
        <v>368.77466884726061</v>
      </c>
      <c r="CE110" s="62">
        <f t="shared" si="94"/>
        <v>202.72166179270354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211.70619219850786</v>
      </c>
      <c r="T111" s="62">
        <f t="shared" si="88"/>
        <v>426.883837098247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271.25279999999992</v>
      </c>
      <c r="AK111" s="14">
        <f t="shared" si="89"/>
        <v>65.115073390838859</v>
      </c>
      <c r="AL111" s="22">
        <f t="shared" si="58"/>
        <v>585.84071282237755</v>
      </c>
      <c r="AM111" s="62">
        <f t="shared" si="59"/>
        <v>858.12470745784321</v>
      </c>
      <c r="AN111" s="62">
        <f ca="1">AVERAGE(OFFSET($AM$3,0,0,'Données projet'!$E$10+1,1))-AVERAGE(OFFSET($H$3,0,0,'Données projet'!$E$10+1,1))</f>
        <v>472.45436307638545</v>
      </c>
      <c r="AO111" s="62">
        <f t="shared" si="90"/>
        <v>300.53096194142108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4.7909236687682274E-11</v>
      </c>
      <c r="AX111" s="23">
        <f t="shared" si="60"/>
        <v>4.7909236687682274E-11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900.51132883176592</v>
      </c>
      <c r="BI111" s="62">
        <f ca="1">AVERAGE(OFFSET($BH$3,0,0,'Données projet'!$E$11+1,1))-AVERAGE(OFFSET($H$3,0,0,'Données projet'!$E$11+1,1))</f>
        <v>499.92116338695428</v>
      </c>
      <c r="BJ111" s="62">
        <f t="shared" si="92"/>
        <v>316.79403154855652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5.1458069034918027E-11</v>
      </c>
      <c r="BS111" s="24">
        <f t="shared" si="63"/>
        <v>5.1458069034918027E-11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>
        <f>VLOOKUP(A111,'Données projet'!$A$113:$I$133,2,0)</f>
        <v>456</v>
      </c>
      <c r="BW111" s="13">
        <f>VLOOKUP(A111,'Données projet'!$A$113:$I$133,9,0)</f>
        <v>9.0300000000000011</v>
      </c>
      <c r="BX111" s="13">
        <f t="array" ref="BX111">INDEX(BW:BW,MIN(IF(ISNUMBER(BW111:BW307),ROW(BW111:BW307),"")))</f>
        <v>9.0300000000000011</v>
      </c>
      <c r="BY111" s="13">
        <f>IF('Données projet'!$A$114&gt;35,BY110+BX111-CG110,IF(A111&lt;'Données projet'!$A$114,$BV$205^A111,IF(A111='Données projet'!$A$114,'Données projet'!$B$114,BY110+BX111-CG110)))</f>
        <v>455.99999999999977</v>
      </c>
      <c r="BZ111" s="14">
        <f>BY111*VLOOKUP('Données projet'!$B$12,Paramètres!$A$1:$I$89,3,0)*VLOOKUP('Données projet'!$B$12,Paramètres!$A$1:$I$89,5,0)</f>
        <v>213.4079999999999</v>
      </c>
      <c r="CA111" s="14">
        <f t="shared" si="93"/>
        <v>52.679620251058907</v>
      </c>
      <c r="CB111" s="22">
        <f t="shared" si="64"/>
        <v>463.43593860392735</v>
      </c>
      <c r="CC111" s="62">
        <f t="shared" si="65"/>
        <v>735.71993323939307</v>
      </c>
      <c r="CD111" s="62">
        <f ca="1">AVERAGE(OFFSET($CC$3,0,0,'Données projet'!$E$12+1,1))-AVERAGE(OFFSET($H$3,0,0,'Données projet'!$E$12+1,1))</f>
        <v>368.77466884726061</v>
      </c>
      <c r="CE111" s="62">
        <f t="shared" si="94"/>
        <v>202.72166179270354</v>
      </c>
      <c r="CF111" s="16">
        <f>IF(ISNA(VLOOKUP(A111,'Données projet'!$A$113:$I$133,3,0)),0,VLOOKUP(A111,'Données projet'!$A$113:$I$133,3,0))</f>
        <v>14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211.70619219850786</v>
      </c>
      <c r="T112" s="62">
        <f t="shared" si="88"/>
        <v>426.883837098247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275.46479999999997</v>
      </c>
      <c r="AK112" s="14">
        <f t="shared" si="89"/>
        <v>66.007681781116673</v>
      </c>
      <c r="AL112" s="22">
        <f t="shared" si="58"/>
        <v>594.73123910211143</v>
      </c>
      <c r="AM112" s="62">
        <f t="shared" si="59"/>
        <v>867.38039270471381</v>
      </c>
      <c r="AN112" s="62">
        <f ca="1">AVERAGE(OFFSET($AM$3,0,0,'Données projet'!$E$10+1,1))-AVERAGE(OFFSET($H$3,0,0,'Données projet'!$E$10+1,1))</f>
        <v>472.45436307638545</v>
      </c>
      <c r="AO112" s="62">
        <f t="shared" si="90"/>
        <v>300.53096194142108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3.3876946143331464E-11</v>
      </c>
      <c r="AX112" s="23">
        <f t="shared" si="60"/>
        <v>3.3876946143331464E-11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910.41174021737584</v>
      </c>
      <c r="BI112" s="62">
        <f ca="1">AVERAGE(OFFSET($BH$3,0,0,'Données projet'!$E$11+1,1))-AVERAGE(OFFSET($H$3,0,0,'Données projet'!$E$11+1,1))</f>
        <v>499.92116338695428</v>
      </c>
      <c r="BJ112" s="62">
        <f t="shared" si="92"/>
        <v>316.79403154855652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3.6386349561356037E-11</v>
      </c>
      <c r="BS112" s="24">
        <f t="shared" si="63"/>
        <v>3.6386349561356037E-11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465.16</v>
      </c>
      <c r="BW112" s="13">
        <f>VLOOKUP(A112,'Données projet'!$A$113:$I$133,9,0)</f>
        <v>9.160000000000025</v>
      </c>
      <c r="BX112" s="13">
        <f t="array" ref="BX112">INDEX(BW:BW,MIN(IF(ISNUMBER(BW112:BW308),ROW(BW112:BW308),"")))</f>
        <v>9.160000000000025</v>
      </c>
      <c r="BY112" s="13">
        <f>IF('Données projet'!$A$114&gt;35,BY111+BX112-CG111,IF(A112&lt;'Données projet'!$A$114,$BV$205^A112,IF(A112='Données projet'!$A$114,'Données projet'!$B$114,BY111+BX112-CG111)))</f>
        <v>465.1599999999998</v>
      </c>
      <c r="BZ112" s="14">
        <f>BY112*VLOOKUP('Données projet'!$B$12,Paramètres!$A$1:$I$89,3,0)*VLOOKUP('Données projet'!$B$12,Paramètres!$A$1:$I$89,5,0)</f>
        <v>217.69487999999993</v>
      </c>
      <c r="CA112" s="14">
        <f t="shared" si="93"/>
        <v>53.613572561591639</v>
      </c>
      <c r="CB112" s="22">
        <f t="shared" si="64"/>
        <v>472.52888821143864</v>
      </c>
      <c r="CC112" s="62">
        <f t="shared" si="65"/>
        <v>745.17804181404097</v>
      </c>
      <c r="CD112" s="62">
        <f ca="1">AVERAGE(OFFSET($CC$3,0,0,'Données projet'!$E$12+1,1))-AVERAGE(OFFSET($H$3,0,0,'Données projet'!$E$12+1,1))</f>
        <v>368.77466884726061</v>
      </c>
      <c r="CE112" s="62">
        <f t="shared" si="94"/>
        <v>202.72166179270354</v>
      </c>
      <c r="CF112" s="16">
        <f>IF(ISNA(VLOOKUP(A112,'Données projet'!$A$113:$I$133,3,0)),0,VLOOKUP(A112,'Données projet'!$A$113:$I$133,3,0))</f>
        <v>15</v>
      </c>
      <c r="CG112" s="16">
        <f>IF(ISNA(VLOOKUP(A112,'Données projet'!$A$113:$I$133,4,0)),0,VLOOKUP(A112,'Données projet'!$A$113:$I$133,4,0))</f>
        <v>91.09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211.70619219850786</v>
      </c>
      <c r="T113" s="62">
        <f t="shared" si="88"/>
        <v>426.883837098247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279.6767999999999</v>
      </c>
      <c r="AK113" s="14">
        <f t="shared" si="89"/>
        <v>66.898702839783041</v>
      </c>
      <c r="AL113" s="22">
        <f t="shared" si="58"/>
        <v>603.61900077928851</v>
      </c>
      <c r="AM113" s="62">
        <f t="shared" si="59"/>
        <v>876.62697865732093</v>
      </c>
      <c r="AN113" s="62">
        <f ca="1">AVERAGE(OFFSET($AM$3,0,0,'Données projet'!$E$10+1,1))-AVERAGE(OFFSET($H$3,0,0,'Données projet'!$E$10+1,1))</f>
        <v>472.45436307638545</v>
      </c>
      <c r="AO113" s="62">
        <f t="shared" si="90"/>
        <v>300.53096194142108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2.3954618343841137E-11</v>
      </c>
      <c r="AX113" s="23">
        <f t="shared" si="60"/>
        <v>2.3954618343841137E-11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920.30287211975701</v>
      </c>
      <c r="BI113" s="62">
        <f ca="1">AVERAGE(OFFSET($BH$3,0,0,'Données projet'!$E$11+1,1))-AVERAGE(OFFSET($H$3,0,0,'Données projet'!$E$11+1,1))</f>
        <v>499.92116338695428</v>
      </c>
      <c r="BJ113" s="62">
        <f t="shared" si="92"/>
        <v>316.79403154855652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2.5729034517459013E-11</v>
      </c>
      <c r="BS113" s="24">
        <f t="shared" si="63"/>
        <v>2.5729034517459013E-11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382.7</v>
      </c>
      <c r="BW113" s="13">
        <f>VLOOKUP(A113,'Données projet'!$A$113:$I$133,9,0)</f>
        <v>8.6299999999999386</v>
      </c>
      <c r="BX113" s="13">
        <f t="array" ref="BX113">INDEX(BW:BW,MIN(IF(ISNUMBER(BW113:BW309),ROW(BW113:BW309),"")))</f>
        <v>8.6299999999999386</v>
      </c>
      <c r="BY113" s="13">
        <f>IF('Données projet'!$A$114&gt;35,BY112+BX113-CG112,IF(A113&lt;'Données projet'!$A$114,$BV$205^A113,IF(A113='Données projet'!$A$114,'Données projet'!$B$114,BY112+BX113-CG112)))</f>
        <v>382.6999999999997</v>
      </c>
      <c r="BZ113" s="14">
        <f>BY113*VLOOKUP('Données projet'!$B$12,Paramètres!$A$1:$I$89,3,0)*VLOOKUP('Données projet'!$B$12,Paramètres!$A$1:$I$89,5,0)</f>
        <v>179.10359999999986</v>
      </c>
      <c r="CA113" s="14">
        <f t="shared" si="93"/>
        <v>45.12269577163584</v>
      </c>
      <c r="CB113" s="22">
        <f t="shared" si="64"/>
        <v>390.52746513559879</v>
      </c>
      <c r="CC113" s="62">
        <f t="shared" si="65"/>
        <v>663.53544301363115</v>
      </c>
      <c r="CD113" s="62">
        <f ca="1">AVERAGE(OFFSET($CC$3,0,0,'Données projet'!$E$12+1,1))-AVERAGE(OFFSET($H$3,0,0,'Données projet'!$E$12+1,1))</f>
        <v>368.77466884726061</v>
      </c>
      <c r="CE113" s="62">
        <f t="shared" si="94"/>
        <v>202.72166179270354</v>
      </c>
      <c r="CF113" s="16">
        <f>IF(ISNA(VLOOKUP(A113,'Données projet'!$A$113:$I$133,3,0)),0,VLOOKUP(A113,'Données projet'!$A$113:$I$133,3,0))</f>
        <v>16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211.70619219850786</v>
      </c>
      <c r="T114" s="62">
        <f t="shared" si="88"/>
        <v>426.883837098247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262.49183999999991</v>
      </c>
      <c r="AK114" s="14">
        <f t="shared" si="89"/>
        <v>63.253242323102796</v>
      </c>
      <c r="AL114" s="22">
        <f t="shared" si="58"/>
        <v>567.33935171273708</v>
      </c>
      <c r="AM114" s="62">
        <f t="shared" si="59"/>
        <v>840.69992906723155</v>
      </c>
      <c r="AN114" s="62">
        <f ca="1">AVERAGE(OFFSET($AM$3,0,0,'Données projet'!$E$10+1,1))-AVERAGE(OFFSET($H$3,0,0,'Données projet'!$E$10+1,1))</f>
        <v>472.45436307638545</v>
      </c>
      <c r="AO114" s="62">
        <f t="shared" si="90"/>
        <v>300.53096194142108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1.6938473071665732E-11</v>
      </c>
      <c r="AX114" s="23">
        <f t="shared" si="60"/>
        <v>1.6938473071665732E-11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281.93567999999988</v>
      </c>
      <c r="BF114" s="14">
        <f t="shared" si="91"/>
        <v>67.375909546040361</v>
      </c>
      <c r="BG114" s="22">
        <f t="shared" si="61"/>
        <v>608.38435179268674</v>
      </c>
      <c r="BH114" s="62">
        <f t="shared" si="62"/>
        <v>881.74492914718121</v>
      </c>
      <c r="BI114" s="62">
        <f ca="1">AVERAGE(OFFSET($BH$3,0,0,'Données projet'!$E$11+1,1))-AVERAGE(OFFSET($H$3,0,0,'Données projet'!$E$11+1,1))</f>
        <v>499.92116338695428</v>
      </c>
      <c r="BJ114" s="62">
        <f t="shared" si="92"/>
        <v>316.79403154855652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1.8193174780678019E-11</v>
      </c>
      <c r="BS114" s="24">
        <f t="shared" si="63"/>
        <v>1.8193174780678019E-11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8.032</v>
      </c>
      <c r="BY114" s="13">
        <f>IF('Données projet'!$A$114&gt;35,BY113+BX114-CG113,IF(A114&lt;'Données projet'!$A$114,$BV$205^A114,IF(A114='Données projet'!$A$114,'Données projet'!$B$114,BY113+BX114-CG113)))</f>
        <v>390.73199999999969</v>
      </c>
      <c r="BZ114" s="14">
        <f>BY114*VLOOKUP('Données projet'!$B$12,Paramètres!$A$1:$I$89,3,0)*VLOOKUP('Données projet'!$B$12,Paramètres!$A$1:$I$89,5,0)</f>
        <v>182.86257599999988</v>
      </c>
      <c r="CA114" s="14">
        <f t="shared" si="93"/>
        <v>45.958470580428141</v>
      </c>
      <c r="CB114" s="22">
        <f t="shared" si="64"/>
        <v>398.52998946091208</v>
      </c>
      <c r="CC114" s="62">
        <f t="shared" si="65"/>
        <v>671.8905668154066</v>
      </c>
      <c r="CD114" s="62">
        <f ca="1">AVERAGE(OFFSET($CC$3,0,0,'Données projet'!$E$12+1,1))-AVERAGE(OFFSET($H$3,0,0,'Données projet'!$E$12+1,1))</f>
        <v>368.77466884726061</v>
      </c>
      <c r="CE114" s="62">
        <f t="shared" si="94"/>
        <v>202.72166179270354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211.70619219850786</v>
      </c>
      <c r="T115" s="62">
        <f t="shared" si="88"/>
        <v>426.883837098247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266.36687999999992</v>
      </c>
      <c r="AK115" s="14">
        <f t="shared" si="89"/>
        <v>64.077622653233107</v>
      </c>
      <c r="AL115" s="22">
        <f t="shared" si="58"/>
        <v>575.52417545438084</v>
      </c>
      <c r="AM115" s="62">
        <f t="shared" si="59"/>
        <v>849.2312354727153</v>
      </c>
      <c r="AN115" s="62">
        <f ca="1">AVERAGE(OFFSET($AM$3,0,0,'Données projet'!$E$10+1,1))-AVERAGE(OFFSET($H$3,0,0,'Données projet'!$E$10+1,1))</f>
        <v>472.45436307638545</v>
      </c>
      <c r="AO115" s="62">
        <f t="shared" si="90"/>
        <v>300.53096194142108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1.1977309171920568E-11</v>
      </c>
      <c r="AX115" s="23">
        <f t="shared" si="60"/>
        <v>1.1977309171920568E-11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286.09775999999994</v>
      </c>
      <c r="BF115" s="14">
        <f t="shared" si="91"/>
        <v>68.254020651723678</v>
      </c>
      <c r="BG115" s="22">
        <f t="shared" si="61"/>
        <v>617.16268463508527</v>
      </c>
      <c r="BH115" s="62">
        <f t="shared" si="62"/>
        <v>890.86974465341973</v>
      </c>
      <c r="BI115" s="62">
        <f ca="1">AVERAGE(OFFSET($BH$3,0,0,'Données projet'!$E$11+1,1))-AVERAGE(OFFSET($H$3,0,0,'Données projet'!$E$11+1,1))</f>
        <v>499.92116338695428</v>
      </c>
      <c r="BJ115" s="62">
        <f t="shared" si="92"/>
        <v>316.79403154855652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1.2864517258729507E-11</v>
      </c>
      <c r="BS115" s="24">
        <f t="shared" si="63"/>
        <v>1.2864517258729507E-11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8.032</v>
      </c>
      <c r="BY115" s="13">
        <f>IF('Données projet'!$A$114&gt;35,BY114+BX115-CG114,IF(A115&lt;'Données projet'!$A$114,$BV$205^A115,IF(A115='Données projet'!$A$114,'Données projet'!$B$114,BY114+BX115-CG114)))</f>
        <v>398.76399999999967</v>
      </c>
      <c r="BZ115" s="14">
        <f>BY115*VLOOKUP('Données projet'!$B$12,Paramètres!$A$1:$I$89,3,0)*VLOOKUP('Données projet'!$B$12,Paramètres!$A$1:$I$89,5,0)</f>
        <v>186.62155199999984</v>
      </c>
      <c r="CA115" s="14">
        <f t="shared" si="93"/>
        <v>46.792247829221743</v>
      </c>
      <c r="CB115" s="22">
        <f t="shared" si="64"/>
        <v>406.52903470256086</v>
      </c>
      <c r="CC115" s="62">
        <f t="shared" si="65"/>
        <v>680.23609472089527</v>
      </c>
      <c r="CD115" s="62">
        <f ca="1">AVERAGE(OFFSET($CC$3,0,0,'Données projet'!$E$12+1,1))-AVERAGE(OFFSET($H$3,0,0,'Données projet'!$E$12+1,1))</f>
        <v>368.77466884726061</v>
      </c>
      <c r="CE115" s="62">
        <f t="shared" si="94"/>
        <v>202.72166179270354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211.70619219850786</v>
      </c>
      <c r="T116" s="62">
        <f t="shared" si="88"/>
        <v>426.883837098247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270.24191999999999</v>
      </c>
      <c r="AK116" s="14">
        <f t="shared" si="89"/>
        <v>64.900608141065092</v>
      </c>
      <c r="AL116" s="22">
        <f t="shared" si="58"/>
        <v>583.70656984568836</v>
      </c>
      <c r="AM116" s="62">
        <f t="shared" si="59"/>
        <v>857.7541018282642</v>
      </c>
      <c r="AN116" s="62">
        <f ca="1">AVERAGE(OFFSET($AM$3,0,0,'Données projet'!$E$10+1,1))-AVERAGE(OFFSET($H$3,0,0,'Données projet'!$E$10+1,1))</f>
        <v>472.45436307638545</v>
      </c>
      <c r="AO116" s="62">
        <f t="shared" si="90"/>
        <v>300.53096194142108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8.4692365358328659E-12</v>
      </c>
      <c r="AX116" s="23">
        <f t="shared" si="60"/>
        <v>8.4692365358328659E-12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290.25983999999994</v>
      </c>
      <c r="BF116" s="14">
        <f t="shared" si="91"/>
        <v>69.130646003237317</v>
      </c>
      <c r="BG116" s="22">
        <f t="shared" si="61"/>
        <v>625.93842978897146</v>
      </c>
      <c r="BH116" s="62">
        <f t="shared" si="62"/>
        <v>899.9859617715473</v>
      </c>
      <c r="BI116" s="62">
        <f ca="1">AVERAGE(OFFSET($BH$3,0,0,'Données projet'!$E$11+1,1))-AVERAGE(OFFSET($H$3,0,0,'Données projet'!$E$11+1,1))</f>
        <v>499.92116338695428</v>
      </c>
      <c r="BJ116" s="62">
        <f t="shared" si="92"/>
        <v>316.79403154855652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9.0965873903390093E-12</v>
      </c>
      <c r="BS116" s="24">
        <f t="shared" si="63"/>
        <v>9.0965873903390093E-12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8.032</v>
      </c>
      <c r="BY116" s="13">
        <f>IF('Données projet'!$A$114&gt;35,BY115+BX116-CG115,IF(A116&lt;'Données projet'!$A$114,$BV$205^A116,IF(A116='Données projet'!$A$114,'Données projet'!$B$114,BY115+BX116-CG115)))</f>
        <v>406.79599999999965</v>
      </c>
      <c r="BZ116" s="14">
        <f>BY116*VLOOKUP('Données projet'!$B$12,Paramètres!$A$1:$I$89,3,0)*VLOOKUP('Données projet'!$B$12,Paramètres!$A$1:$I$89,5,0)</f>
        <v>190.38052799999983</v>
      </c>
      <c r="CA116" s="14">
        <f t="shared" si="93"/>
        <v>47.624072390249324</v>
      </c>
      <c r="CB116" s="22">
        <f t="shared" si="64"/>
        <v>414.52467901301725</v>
      </c>
      <c r="CC116" s="62">
        <f t="shared" si="65"/>
        <v>688.57221099559308</v>
      </c>
      <c r="CD116" s="62">
        <f ca="1">AVERAGE(OFFSET($CC$3,0,0,'Données projet'!$E$12+1,1))-AVERAGE(OFFSET($H$3,0,0,'Données projet'!$E$12+1,1))</f>
        <v>368.77466884726061</v>
      </c>
      <c r="CE116" s="62">
        <f t="shared" si="94"/>
        <v>202.72166179270354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211.70619219850786</v>
      </c>
      <c r="T117" s="62">
        <f t="shared" si="88"/>
        <v>426.883837098247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274.11696000000001</v>
      </c>
      <c r="AK117" s="14">
        <f t="shared" si="89"/>
        <v>65.722221098469348</v>
      </c>
      <c r="AL117" s="22">
        <f t="shared" si="58"/>
        <v>591.88657374650074</v>
      </c>
      <c r="AM117" s="62">
        <f t="shared" si="59"/>
        <v>866.26867126591969</v>
      </c>
      <c r="AN117" s="62">
        <f ca="1">AVERAGE(OFFSET($AM$3,0,0,'Données projet'!$E$10+1,1))-AVERAGE(OFFSET($H$3,0,0,'Données projet'!$E$10+1,1))</f>
        <v>472.45436307638545</v>
      </c>
      <c r="AO117" s="62">
        <f t="shared" si="90"/>
        <v>300.53096194142108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5.9886545859602842E-12</v>
      </c>
      <c r="AX117" s="23">
        <f t="shared" si="60"/>
        <v>5.9886545859602842E-12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294.42191999999994</v>
      </c>
      <c r="BF117" s="14">
        <f t="shared" si="91"/>
        <v>70.005809366676559</v>
      </c>
      <c r="BG117" s="22">
        <f t="shared" si="61"/>
        <v>634.71162864696146</v>
      </c>
      <c r="BH117" s="62">
        <f t="shared" si="62"/>
        <v>909.09372616638052</v>
      </c>
      <c r="BI117" s="62">
        <f ca="1">AVERAGE(OFFSET($BH$3,0,0,'Données projet'!$E$11+1,1))-AVERAGE(OFFSET($H$3,0,0,'Données projet'!$E$11+1,1))</f>
        <v>499.92116338695428</v>
      </c>
      <c r="BJ117" s="62">
        <f t="shared" si="92"/>
        <v>316.79403154855652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6.4322586293647533E-12</v>
      </c>
      <c r="BS117" s="24">
        <f t="shared" si="63"/>
        <v>6.4322586293647533E-12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8.032</v>
      </c>
      <c r="BY117" s="13">
        <f>IF('Données projet'!$A$114&gt;35,BY116+BX117-CG116,IF(A117&lt;'Données projet'!$A$114,$BV$205^A117,IF(A117='Données projet'!$A$114,'Données projet'!$B$114,BY116+BX117-CG116)))</f>
        <v>414.82799999999963</v>
      </c>
      <c r="BZ117" s="14">
        <f>BY117*VLOOKUP('Données projet'!$B$12,Paramètres!$A$1:$I$89,3,0)*VLOOKUP('Données projet'!$B$12,Paramètres!$A$1:$I$89,5,0)</f>
        <v>194.13950399999982</v>
      </c>
      <c r="CA117" s="14">
        <f t="shared" si="93"/>
        <v>48.453987262440087</v>
      </c>
      <c r="CB117" s="22">
        <f t="shared" si="64"/>
        <v>422.51699728208285</v>
      </c>
      <c r="CC117" s="62">
        <f t="shared" si="65"/>
        <v>696.89909480150186</v>
      </c>
      <c r="CD117" s="62">
        <f ca="1">AVERAGE(OFFSET($CC$3,0,0,'Données projet'!$E$12+1,1))-AVERAGE(OFFSET($H$3,0,0,'Données projet'!$E$12+1,1))</f>
        <v>368.77466884726061</v>
      </c>
      <c r="CE117" s="62">
        <f t="shared" si="94"/>
        <v>202.72166179270354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211.70619219850786</v>
      </c>
      <c r="T118" s="62">
        <f t="shared" si="88"/>
        <v>426.883837098247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277.99200000000002</v>
      </c>
      <c r="AK118" s="14">
        <f t="shared" si="89"/>
        <v>66.542483170264177</v>
      </c>
      <c r="AL118" s="22">
        <f t="shared" si="58"/>
        <v>600.06422485487678</v>
      </c>
      <c r="AM118" s="62">
        <f t="shared" si="59"/>
        <v>874.77508394705114</v>
      </c>
      <c r="AN118" s="62">
        <f ca="1">AVERAGE(OFFSET($AM$3,0,0,'Données projet'!$E$10+1,1))-AVERAGE(OFFSET($H$3,0,0,'Données projet'!$E$10+1,1))</f>
        <v>472.45436307638545</v>
      </c>
      <c r="AO118" s="62">
        <f t="shared" si="90"/>
        <v>300.53096194142108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4.234618267916433E-12</v>
      </c>
      <c r="AX118" s="23">
        <f t="shared" si="60"/>
        <v>4.234618267916433E-12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298.58399999999995</v>
      </c>
      <c r="BF118" s="14">
        <f t="shared" si="91"/>
        <v>70.879533797607607</v>
      </c>
      <c r="BG118" s="22">
        <f t="shared" si="61"/>
        <v>643.48232136416652</v>
      </c>
      <c r="BH118" s="62">
        <f t="shared" si="62"/>
        <v>918.193180456341</v>
      </c>
      <c r="BI118" s="62">
        <f ca="1">AVERAGE(OFFSET($BH$3,0,0,'Données projet'!$E$11+1,1))-AVERAGE(OFFSET($H$3,0,0,'Données projet'!$E$11+1,1))</f>
        <v>499.92116338695428</v>
      </c>
      <c r="BJ118" s="62">
        <f t="shared" si="92"/>
        <v>316.79403154855652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4.5482936951695046E-12</v>
      </c>
      <c r="BS118" s="24">
        <f t="shared" si="63"/>
        <v>4.5482936951695046E-12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8.032</v>
      </c>
      <c r="BY118" s="13">
        <f>IF('Données projet'!$A$114&gt;35,BY117+BX118-CG117,IF(A118&lt;'Données projet'!$A$114,$BV$205^A118,IF(A118='Données projet'!$A$114,'Données projet'!$B$114,BY117+BX118-CG117)))</f>
        <v>422.85999999999962</v>
      </c>
      <c r="BZ118" s="14">
        <f>BY118*VLOOKUP('Données projet'!$B$12,Paramètres!$A$1:$I$89,3,0)*VLOOKUP('Données projet'!$B$12,Paramètres!$A$1:$I$89,5,0)</f>
        <v>197.89847999999984</v>
      </c>
      <c r="CA118" s="14">
        <f t="shared" si="93"/>
        <v>49.282033684356875</v>
      </c>
      <c r="CB118" s="22">
        <f t="shared" si="64"/>
        <v>430.50606133358792</v>
      </c>
      <c r="CC118" s="62">
        <f t="shared" si="65"/>
        <v>705.21692042576228</v>
      </c>
      <c r="CD118" s="62">
        <f ca="1">AVERAGE(OFFSET($CC$3,0,0,'Données projet'!$E$12+1,1))-AVERAGE(OFFSET($H$3,0,0,'Données projet'!$E$12+1,1))</f>
        <v>368.77466884726061</v>
      </c>
      <c r="CE118" s="62">
        <f t="shared" si="94"/>
        <v>202.72166179270354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211.70619219850786</v>
      </c>
      <c r="T119" s="62">
        <f t="shared" si="88"/>
        <v>426.883837098247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472.45436307638545</v>
      </c>
      <c r="AO119" s="62">
        <f t="shared" si="90"/>
        <v>300.53096194142108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2.9943272929801421E-12</v>
      </c>
      <c r="AX119" s="23">
        <f t="shared" si="60"/>
        <v>2.9943272929801421E-12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499.92116338695428</v>
      </c>
      <c r="BJ119" s="62">
        <f t="shared" si="92"/>
        <v>316.79403154855652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3.2161293146823767E-12</v>
      </c>
      <c r="BS119" s="24">
        <f t="shared" si="63"/>
        <v>3.2161293146823767E-12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8.032</v>
      </c>
      <c r="BY119" s="13">
        <f>IF('Données projet'!$A$114&gt;35,BY118+BX119-CG118,IF(A119&lt;'Données projet'!$A$114,$BV$205^A119,IF(A119='Données projet'!$A$114,'Données projet'!$B$114,BY118+BX119-CG118)))</f>
        <v>430.8919999999996</v>
      </c>
      <c r="BZ119" s="14">
        <f>BY119*VLOOKUP('Données projet'!$B$12,Paramètres!$A$1:$I$89,3,0)*VLOOKUP('Données projet'!$B$12,Paramètres!$A$1:$I$89,5,0)</f>
        <v>201.6574559999998</v>
      </c>
      <c r="CA119" s="14">
        <f t="shared" si="93"/>
        <v>50.108251238309741</v>
      </c>
      <c r="CB119" s="22">
        <f t="shared" si="64"/>
        <v>438.49194010672244</v>
      </c>
      <c r="CC119" s="62">
        <f t="shared" si="65"/>
        <v>713.52585749336572</v>
      </c>
      <c r="CD119" s="62">
        <f ca="1">AVERAGE(OFFSET($CC$3,0,0,'Données projet'!$E$12+1,1))-AVERAGE(OFFSET($H$3,0,0,'Données projet'!$E$12+1,1))</f>
        <v>368.77466884726061</v>
      </c>
      <c r="CE119" s="62">
        <f t="shared" si="94"/>
        <v>202.72166179270354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211.70619219850786</v>
      </c>
      <c r="T120" s="62">
        <f t="shared" si="88"/>
        <v>426.883837098247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472.45436307638545</v>
      </c>
      <c r="AO120" s="62">
        <f t="shared" si="90"/>
        <v>300.53096194142108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2.1173091339582165E-12</v>
      </c>
      <c r="AX120" s="23">
        <f t="shared" si="60"/>
        <v>2.1173091339582165E-12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499.92116338695428</v>
      </c>
      <c r="BJ120" s="62">
        <f t="shared" si="92"/>
        <v>316.79403154855652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2.2741468475847523E-12</v>
      </c>
      <c r="BS120" s="24">
        <f t="shared" si="63"/>
        <v>2.2741468475847523E-12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8.032</v>
      </c>
      <c r="BY120" s="13">
        <f>IF('Données projet'!$A$114&gt;35,BY119+BX120-CG119,IF(A120&lt;'Données projet'!$A$114,$BV$205^A120,IF(A120='Données projet'!$A$114,'Données projet'!$B$114,BY119+BX120-CG119)))</f>
        <v>438.92399999999958</v>
      </c>
      <c r="BZ120" s="14">
        <f>BY120*VLOOKUP('Données projet'!$B$12,Paramètres!$A$1:$I$89,3,0)*VLOOKUP('Données projet'!$B$12,Paramètres!$A$1:$I$89,5,0)</f>
        <v>205.41643199999979</v>
      </c>
      <c r="CA120" s="14">
        <f t="shared" si="93"/>
        <v>50.932677946487217</v>
      </c>
      <c r="CB120" s="22">
        <f t="shared" si="64"/>
        <v>446.47469982346485</v>
      </c>
      <c r="CC120" s="62">
        <f t="shared" si="65"/>
        <v>721.82607116541817</v>
      </c>
      <c r="CD120" s="62">
        <f ca="1">AVERAGE(OFFSET($CC$3,0,0,'Données projet'!$E$12+1,1))-AVERAGE(OFFSET($H$3,0,0,'Données projet'!$E$12+1,1))</f>
        <v>368.77466884726061</v>
      </c>
      <c r="CE120" s="62">
        <f t="shared" si="94"/>
        <v>202.72166179270354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211.70619219850786</v>
      </c>
      <c r="T121" s="62">
        <f t="shared" si="88"/>
        <v>426.883837098247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472.45436307638545</v>
      </c>
      <c r="AO121" s="62">
        <f t="shared" si="90"/>
        <v>300.53096194142108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1.4971636464900711E-12</v>
      </c>
      <c r="AX121" s="23">
        <f t="shared" si="60"/>
        <v>1.4971636464900711E-12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499.92116338695428</v>
      </c>
      <c r="BJ121" s="62">
        <f t="shared" si="92"/>
        <v>316.79403154855652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1.6080646573411883E-12</v>
      </c>
      <c r="BS121" s="24">
        <f t="shared" si="63"/>
        <v>1.6080646573411883E-12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8.032</v>
      </c>
      <c r="BY121" s="13">
        <f>IF('Données projet'!$A$114&gt;35,BY120+BX121-CG120,IF(A121&lt;'Données projet'!$A$114,$BV$205^A121,IF(A121='Données projet'!$A$114,'Données projet'!$B$114,BY120+BX121-CG120)))</f>
        <v>446.95599999999956</v>
      </c>
      <c r="BZ121" s="14">
        <f>BY121*VLOOKUP('Données projet'!$B$12,Paramètres!$A$1:$I$89,3,0)*VLOOKUP('Données projet'!$B$12,Paramètres!$A$1:$I$89,5,0)</f>
        <v>209.17540799999981</v>
      </c>
      <c r="CA121" s="14">
        <f t="shared" si="93"/>
        <v>51.755350359851938</v>
      </c>
      <c r="CB121" s="22">
        <f t="shared" si="64"/>
        <v>454.45440414340845</v>
      </c>
      <c r="CC121" s="62">
        <f t="shared" si="65"/>
        <v>730.11772232426779</v>
      </c>
      <c r="CD121" s="62">
        <f ca="1">AVERAGE(OFFSET($CC$3,0,0,'Données projet'!$E$12+1,1))-AVERAGE(OFFSET($H$3,0,0,'Données projet'!$E$12+1,1))</f>
        <v>368.77466884726061</v>
      </c>
      <c r="CE121" s="62">
        <f t="shared" si="94"/>
        <v>202.72166179270354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211.70619219850786</v>
      </c>
      <c r="T122" s="62">
        <f t="shared" si="88"/>
        <v>426.883837098247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472.45436307638545</v>
      </c>
      <c r="AO122" s="62">
        <f t="shared" si="90"/>
        <v>300.53096194142108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1.0586545669791082E-12</v>
      </c>
      <c r="AX122" s="23">
        <f t="shared" si="60"/>
        <v>1.0586545669791082E-12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499.92116338695428</v>
      </c>
      <c r="BJ122" s="62">
        <f t="shared" si="92"/>
        <v>316.79403154855652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1.1370734237923762E-12</v>
      </c>
      <c r="BS122" s="24">
        <f t="shared" si="63"/>
        <v>1.1370734237923762E-12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8.032</v>
      </c>
      <c r="BY122" s="13">
        <f>IF('Données projet'!$A$114&gt;35,BY121+BX122-CG121,IF(A122&lt;'Données projet'!$A$114,$BV$205^A122,IF(A122='Données projet'!$A$114,'Données projet'!$B$114,BY121+BX122-CG121)))</f>
        <v>454.98799999999954</v>
      </c>
      <c r="BZ122" s="14">
        <f>BY122*VLOOKUP('Données projet'!$B$12,Paramètres!$A$1:$I$89,3,0)*VLOOKUP('Données projet'!$B$12,Paramètres!$A$1:$I$89,5,0)</f>
        <v>212.9343839999998</v>
      </c>
      <c r="CA122" s="14">
        <f t="shared" si="93"/>
        <v>52.576303640465319</v>
      </c>
      <c r="CB122" s="22">
        <f t="shared" si="64"/>
        <v>462.43111430714339</v>
      </c>
      <c r="CC122" s="62">
        <f t="shared" si="65"/>
        <v>738.40096774666245</v>
      </c>
      <c r="CD122" s="62">
        <f ca="1">AVERAGE(OFFSET($CC$3,0,0,'Données projet'!$E$12+1,1))-AVERAGE(OFFSET($H$3,0,0,'Données projet'!$E$12+1,1))</f>
        <v>368.77466884726061</v>
      </c>
      <c r="CE122" s="62">
        <f t="shared" si="94"/>
        <v>202.72166179270354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211.70619219850786</v>
      </c>
      <c r="T123" s="62">
        <f t="shared" si="88"/>
        <v>426.883837098247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472.45436307638545</v>
      </c>
      <c r="AO123" s="62">
        <f t="shared" si="90"/>
        <v>300.53096194142108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7.4858182324503553E-13</v>
      </c>
      <c r="AX123" s="23">
        <f t="shared" si="60"/>
        <v>7.4858182324503553E-13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499.92116338695428</v>
      </c>
      <c r="BJ123" s="62">
        <f t="shared" si="92"/>
        <v>316.79403154855652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8.0403232867059416E-13</v>
      </c>
      <c r="BS123" s="24">
        <f t="shared" si="63"/>
        <v>8.0403232867059416E-13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463.02</v>
      </c>
      <c r="BW123" s="13">
        <f>VLOOKUP(A123,'Données projet'!$A$113:$I$133,9,0)</f>
        <v>8.032</v>
      </c>
      <c r="BX123" s="13">
        <f t="array" ref="BX123">INDEX(BW:BW,MIN(IF(ISNUMBER(BW123:BW319),ROW(BW123:BW319),"")))</f>
        <v>8.032</v>
      </c>
      <c r="BY123" s="13">
        <f>IF('Données projet'!$A$114&gt;35,BY122+BX123-CG122,IF(A123&lt;'Données projet'!$A$114,$BV$205^A123,IF(A123='Données projet'!$A$114,'Données projet'!$B$114,BY122+BX123-CG122)))</f>
        <v>463.01999999999953</v>
      </c>
      <c r="BZ123" s="14">
        <f>BY123*VLOOKUP('Données projet'!$B$12,Paramètres!$A$1:$I$89,3,0)*VLOOKUP('Données projet'!$B$12,Paramètres!$A$1:$I$89,5,0)</f>
        <v>216.69335999999979</v>
      </c>
      <c r="CA123" s="14">
        <f t="shared" si="93"/>
        <v>53.395571637834742</v>
      </c>
      <c r="CB123" s="22">
        <f t="shared" si="64"/>
        <v>470.40488926922853</v>
      </c>
      <c r="CC123" s="62">
        <f t="shared" si="65"/>
        <v>746.67596026597971</v>
      </c>
      <c r="CD123" s="62">
        <f ca="1">AVERAGE(OFFSET($CC$3,0,0,'Données projet'!$E$12+1,1))-AVERAGE(OFFSET($H$3,0,0,'Données projet'!$E$12+1,1))</f>
        <v>368.77466884726061</v>
      </c>
      <c r="CE123" s="62">
        <f t="shared" si="94"/>
        <v>202.72166179270354</v>
      </c>
      <c r="CF123" s="16">
        <f>IF(ISNA(VLOOKUP(A123,'Données projet'!$A$113:$I$133,3,0)),0,VLOOKUP(A123,'Données projet'!$A$113:$I$133,3,0))</f>
        <v>17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211.70619219850786</v>
      </c>
      <c r="T124" s="62">
        <f t="shared" si="88"/>
        <v>426.883837098247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472.45436307638545</v>
      </c>
      <c r="AO124" s="62">
        <f t="shared" si="90"/>
        <v>300.53096194142108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5.2932728348955412E-13</v>
      </c>
      <c r="AX124" s="23">
        <f t="shared" si="60"/>
        <v>5.2932728348955412E-13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499.92116338695428</v>
      </c>
      <c r="BJ124" s="62">
        <f t="shared" si="92"/>
        <v>316.79403154855652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5.6853671189618808E-13</v>
      </c>
      <c r="BS124" s="24">
        <f t="shared" si="63"/>
        <v>5.6853671189618808E-13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>
        <f>VLOOKUP(A124,'Données projet'!$A$113:$I$133,2,0)</f>
        <v>471.22</v>
      </c>
      <c r="BW124" s="13">
        <f>VLOOKUP(A124,'Données projet'!$A$113:$I$133,9,0)</f>
        <v>8.2000000000000455</v>
      </c>
      <c r="BX124" s="13">
        <f t="array" ref="BX124">INDEX(BW:BW,MIN(IF(ISNUMBER(BW124:BW320),ROW(BW124:BW320),"")))</f>
        <v>8.2000000000000455</v>
      </c>
      <c r="BY124" s="13">
        <f>IF('Données projet'!$A$114&gt;35,BY123+BX124-CG123,IF(A124&lt;'Données projet'!$A$114,$BV$205^A124,IF(A124='Données projet'!$A$114,'Données projet'!$B$114,BY123+BX124-CG123)))</f>
        <v>471.21999999999957</v>
      </c>
      <c r="BZ124" s="14">
        <f>BY124*VLOOKUP('Données projet'!$B$12,Paramètres!$A$1:$I$89,3,0)*VLOOKUP('Données projet'!$B$12,Paramètres!$A$1:$I$89,5,0)</f>
        <v>220.53095999999979</v>
      </c>
      <c r="CA124" s="14">
        <f t="shared" si="93"/>
        <v>54.230271058113658</v>
      </c>
      <c r="CB124" s="22">
        <f t="shared" si="64"/>
        <v>478.54247742621436</v>
      </c>
      <c r="CC124" s="62">
        <f t="shared" si="65"/>
        <v>755.10954052900126</v>
      </c>
      <c r="CD124" s="62">
        <f ca="1">AVERAGE(OFFSET($CC$3,0,0,'Données projet'!$E$12+1,1))-AVERAGE(OFFSET($H$3,0,0,'Données projet'!$E$12+1,1))</f>
        <v>368.77466884726061</v>
      </c>
      <c r="CE124" s="62">
        <f t="shared" si="94"/>
        <v>202.72166179270354</v>
      </c>
      <c r="CF124" s="16">
        <f>IF(ISNA(VLOOKUP(A124,'Données projet'!$A$113:$I$133,3,0)),0,VLOOKUP(A124,'Données projet'!$A$113:$I$133,3,0))</f>
        <v>18</v>
      </c>
      <c r="CG124" s="16">
        <f>IF(ISNA(VLOOKUP(A124,'Données projet'!$A$113:$I$133,4,0)),0,VLOOKUP(A124,'Données projet'!$A$113:$I$133,4,0))</f>
        <v>233.54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211.70619219850786</v>
      </c>
      <c r="T125" s="62">
        <f t="shared" si="88"/>
        <v>426.883837098247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472.45436307638545</v>
      </c>
      <c r="AO125" s="62">
        <f t="shared" si="90"/>
        <v>300.53096194142108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3.7429091162251776E-13</v>
      </c>
      <c r="AX125" s="23">
        <f t="shared" si="60"/>
        <v>3.7429091162251776E-13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499.92116338695428</v>
      </c>
      <c r="BJ125" s="62">
        <f t="shared" si="92"/>
        <v>316.79403154855652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4.0201616433529708E-13</v>
      </c>
      <c r="BS125" s="24">
        <f t="shared" si="63"/>
        <v>4.0201616433529708E-13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>
        <f>VLOOKUP(A125,'Données projet'!$A$113:$I$133,2,0)</f>
        <v>247.23</v>
      </c>
      <c r="BW125" s="13">
        <f>VLOOKUP(A125,'Données projet'!$A$113:$I$133,9,0)</f>
        <v>9.5499999999999545</v>
      </c>
      <c r="BX125" s="13">
        <f t="array" ref="BX125">INDEX(BW:BW,MIN(IF(ISNUMBER(BW125:BW321),ROW(BW125:BW321),"")))</f>
        <v>9.5499999999999545</v>
      </c>
      <c r="BY125" s="13">
        <f>IF('Données projet'!$A$114&gt;35,BY124+BX125-CG124,IF(A125&lt;'Données projet'!$A$114,$BV$205^A125,IF(A125='Données projet'!$A$114,'Données projet'!$B$114,BY124+BX125-CG124)))</f>
        <v>247.22999999999954</v>
      </c>
      <c r="BZ125" s="14">
        <f>BY125*VLOOKUP('Données projet'!$B$12,Paramètres!$A$1:$I$89,3,0)*VLOOKUP('Données projet'!$B$12,Paramètres!$A$1:$I$89,5,0)</f>
        <v>115.70363999999978</v>
      </c>
      <c r="CA125" s="14">
        <f t="shared" si="93"/>
        <v>30.670827502087405</v>
      </c>
      <c r="CB125" s="22">
        <f t="shared" si="64"/>
        <v>254.93553089946852</v>
      </c>
      <c r="CC125" s="62">
        <f t="shared" si="65"/>
        <v>531.79345130699062</v>
      </c>
      <c r="CD125" s="62">
        <f ca="1">AVERAGE(OFFSET($CC$3,0,0,'Données projet'!$E$12+1,1))-AVERAGE(OFFSET($H$3,0,0,'Données projet'!$E$12+1,1))</f>
        <v>368.77466884726061</v>
      </c>
      <c r="CE125" s="62">
        <f t="shared" si="94"/>
        <v>202.72166179270354</v>
      </c>
      <c r="CF125" s="16">
        <f>IF(ISNA(VLOOKUP(A125,'Données projet'!$A$113:$I$133,3,0)),0,VLOOKUP(A125,'Données projet'!$A$113:$I$133,3,0))</f>
        <v>19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211.70619219850786</v>
      </c>
      <c r="T126" s="62">
        <f t="shared" si="88"/>
        <v>426.883837098247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472.45436307638545</v>
      </c>
      <c r="AO126" s="62">
        <f t="shared" si="90"/>
        <v>300.53096194142108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2.6466364174477706E-13</v>
      </c>
      <c r="AX126" s="23">
        <f t="shared" si="60"/>
        <v>2.6466364174477706E-13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499.92116338695428</v>
      </c>
      <c r="BJ126" s="62">
        <f t="shared" si="92"/>
        <v>316.79403154855652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2.8426835594809404E-13</v>
      </c>
      <c r="BS126" s="24">
        <f t="shared" si="63"/>
        <v>2.8426835594809404E-13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5.2066666666666652</v>
      </c>
      <c r="BY126" s="13">
        <f>IF('Données projet'!$A$114&gt;35,BY125+BX126-CG125,IF(A126&lt;'Données projet'!$A$114,$BV$205^A126,IF(A126='Données projet'!$A$114,'Données projet'!$B$114,BY125+BX126-CG125)))</f>
        <v>252.43666666666621</v>
      </c>
      <c r="BZ126" s="14">
        <f>BY126*VLOOKUP('Données projet'!$B$12,Paramètres!$A$1:$I$89,3,0)*VLOOKUP('Données projet'!$B$12,Paramètres!$A$1:$I$89,5,0)</f>
        <v>118.14035999999979</v>
      </c>
      <c r="CA126" s="14">
        <f t="shared" si="93"/>
        <v>31.240875335665432</v>
      </c>
      <c r="CB126" s="22">
        <f t="shared" si="64"/>
        <v>260.17231820961695</v>
      </c>
      <c r="CC126" s="62">
        <f t="shared" si="65"/>
        <v>537.31605019789663</v>
      </c>
      <c r="CD126" s="62">
        <f ca="1">AVERAGE(OFFSET($CC$3,0,0,'Données projet'!$E$12+1,1))-AVERAGE(OFFSET($H$3,0,0,'Données projet'!$E$12+1,1))</f>
        <v>368.77466884726061</v>
      </c>
      <c r="CE126" s="62">
        <f t="shared" si="94"/>
        <v>202.72166179270354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211.70619219850786</v>
      </c>
      <c r="T127" s="62">
        <f t="shared" si="88"/>
        <v>426.883837098247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472.45436307638545</v>
      </c>
      <c r="AO127" s="62">
        <f t="shared" si="90"/>
        <v>300.53096194142108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1.8714545581125888E-13</v>
      </c>
      <c r="AX127" s="23">
        <f t="shared" si="60"/>
        <v>1.8714545581125888E-13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499.92116338695428</v>
      </c>
      <c r="BJ127" s="62">
        <f t="shared" si="92"/>
        <v>316.79403154855652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2.0100808216764854E-13</v>
      </c>
      <c r="BS127" s="24">
        <f t="shared" si="63"/>
        <v>2.0100808216764854E-13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5.2066666666666652</v>
      </c>
      <c r="BY127" s="13">
        <f>IF('Données projet'!$A$114&gt;35,BY126+BX127-CG126,IF(A127&lt;'Données projet'!$A$114,$BV$205^A127,IF(A127='Données projet'!$A$114,'Données projet'!$B$114,BY126+BX127-CG126)))</f>
        <v>257.64333333333286</v>
      </c>
      <c r="BZ127" s="14">
        <f>BY127*VLOOKUP('Données projet'!$B$12,Paramètres!$A$1:$I$89,3,0)*VLOOKUP('Données projet'!$B$12,Paramètres!$A$1:$I$89,5,0)</f>
        <v>120.57707999999978</v>
      </c>
      <c r="CA127" s="14">
        <f t="shared" si="93"/>
        <v>31.809556123836359</v>
      </c>
      <c r="CB127" s="22">
        <f t="shared" si="64"/>
        <v>265.40672458234792</v>
      </c>
      <c r="CC127" s="62">
        <f t="shared" si="65"/>
        <v>542.83130995943804</v>
      </c>
      <c r="CD127" s="62">
        <f ca="1">AVERAGE(OFFSET($CC$3,0,0,'Données projet'!$E$12+1,1))-AVERAGE(OFFSET($H$3,0,0,'Données projet'!$E$12+1,1))</f>
        <v>368.77466884726061</v>
      </c>
      <c r="CE127" s="62">
        <f t="shared" si="94"/>
        <v>202.72166179270354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211.70619219850786</v>
      </c>
      <c r="T128" s="62">
        <f t="shared" si="88"/>
        <v>426.883837098247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472.45436307638545</v>
      </c>
      <c r="AO128" s="62">
        <f t="shared" si="90"/>
        <v>300.53096194142108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1.3233182087238853E-13</v>
      </c>
      <c r="AX128" s="23">
        <f t="shared" si="60"/>
        <v>1.3233182087238853E-13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499.92116338695428</v>
      </c>
      <c r="BJ128" s="62">
        <f t="shared" si="92"/>
        <v>316.79403154855652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1.4213417797404702E-13</v>
      </c>
      <c r="BS128" s="24">
        <f t="shared" si="63"/>
        <v>1.4213417797404702E-13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5.2066666666666652</v>
      </c>
      <c r="BY128" s="13">
        <f>IF('Données projet'!$A$114&gt;35,BY127+BX128-CG127,IF(A128&lt;'Données projet'!$A$114,$BV$205^A128,IF(A128='Données projet'!$A$114,'Données projet'!$B$114,BY127+BX128-CG127)))</f>
        <v>262.84999999999951</v>
      </c>
      <c r="BZ128" s="14">
        <f>BY128*VLOOKUP('Données projet'!$B$12,Paramètres!$A$1:$I$89,3,0)*VLOOKUP('Données projet'!$B$12,Paramètres!$A$1:$I$89,5,0)</f>
        <v>123.01379999999978</v>
      </c>
      <c r="CA128" s="14">
        <f t="shared" si="93"/>
        <v>32.376900676664697</v>
      </c>
      <c r="CB128" s="22">
        <f t="shared" si="64"/>
        <v>270.63880367852397</v>
      </c>
      <c r="CC128" s="62">
        <f t="shared" si="65"/>
        <v>548.3393702660228</v>
      </c>
      <c r="CD128" s="62">
        <f ca="1">AVERAGE(OFFSET($CC$3,0,0,'Données projet'!$E$12+1,1))-AVERAGE(OFFSET($H$3,0,0,'Données projet'!$E$12+1,1))</f>
        <v>368.77466884726061</v>
      </c>
      <c r="CE128" s="62">
        <f t="shared" si="94"/>
        <v>202.72166179270354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211.70619219850786</v>
      </c>
      <c r="T129" s="62">
        <f t="shared" si="88"/>
        <v>426.883837098247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472.45436307638545</v>
      </c>
      <c r="AO129" s="62">
        <f t="shared" si="90"/>
        <v>300.53096194142108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9.3572727905629441E-14</v>
      </c>
      <c r="AX129" s="23">
        <f t="shared" si="60"/>
        <v>9.3572727905629441E-14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499.92116338695428</v>
      </c>
      <c r="BJ129" s="62">
        <f t="shared" si="92"/>
        <v>316.79403154855652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1.0050404108382427E-13</v>
      </c>
      <c r="BS129" s="24">
        <f t="shared" si="63"/>
        <v>1.0050404108382427E-13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5.2066666666666652</v>
      </c>
      <c r="BY129" s="13">
        <f>IF('Données projet'!$A$114&gt;35,BY128+BX129-CG128,IF(A129&lt;'Données projet'!$A$114,$BV$205^A129,IF(A129='Données projet'!$A$114,'Données projet'!$B$114,BY128+BX129-CG128)))</f>
        <v>268.05666666666616</v>
      </c>
      <c r="BZ129" s="14">
        <f>BY129*VLOOKUP('Données projet'!$B$12,Paramètres!$A$1:$I$89,3,0)*VLOOKUP('Données projet'!$B$12,Paramètres!$A$1:$I$89,5,0)</f>
        <v>125.45051999999977</v>
      </c>
      <c r="CA129" s="14">
        <f t="shared" si="93"/>
        <v>32.942938513807817</v>
      </c>
      <c r="CB129" s="22">
        <f t="shared" si="64"/>
        <v>275.86860691154823</v>
      </c>
      <c r="CC129" s="62">
        <f t="shared" si="65"/>
        <v>553.8403670524566</v>
      </c>
      <c r="CD129" s="62">
        <f ca="1">AVERAGE(OFFSET($CC$3,0,0,'Données projet'!$E$12+1,1))-AVERAGE(OFFSET($H$3,0,0,'Données projet'!$E$12+1,1))</f>
        <v>368.77466884726061</v>
      </c>
      <c r="CE129" s="62">
        <f t="shared" si="94"/>
        <v>202.72166179270354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211.70619219850786</v>
      </c>
      <c r="T130" s="62">
        <f t="shared" si="88"/>
        <v>426.883837098247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472.45436307638545</v>
      </c>
      <c r="AO130" s="62">
        <f t="shared" si="90"/>
        <v>300.53096194142108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6.6165910436194265E-14</v>
      </c>
      <c r="AX130" s="23">
        <f t="shared" si="60"/>
        <v>6.6165910436194265E-14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499.92116338695428</v>
      </c>
      <c r="BJ130" s="62">
        <f t="shared" si="92"/>
        <v>316.79403154855652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7.106708898702351E-14</v>
      </c>
      <c r="BS130" s="24">
        <f t="shared" si="63"/>
        <v>7.106708898702351E-14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5.2066666666666652</v>
      </c>
      <c r="BY130" s="13">
        <f>IF('Données projet'!$A$114&gt;35,BY129+BX130-CG129,IF(A130&lt;'Données projet'!$A$114,$BV$205^A130,IF(A130='Données projet'!$A$114,'Données projet'!$B$114,BY129+BX130-CG129)))</f>
        <v>273.26333333333281</v>
      </c>
      <c r="BZ130" s="14">
        <f>BY130*VLOOKUP('Données projet'!$B$12,Paramètres!$A$1:$I$89,3,0)*VLOOKUP('Données projet'!$B$12,Paramètres!$A$1:$I$89,5,0)</f>
        <v>127.88723999999975</v>
      </c>
      <c r="CA130" s="14">
        <f t="shared" si="93"/>
        <v>33.507697942558515</v>
      </c>
      <c r="CB130" s="22">
        <f t="shared" si="64"/>
        <v>281.09618358328902</v>
      </c>
      <c r="CC130" s="62">
        <f t="shared" si="65"/>
        <v>559.33443267575331</v>
      </c>
      <c r="CD130" s="62">
        <f ca="1">AVERAGE(OFFSET($CC$3,0,0,'Données projet'!$E$12+1,1))-AVERAGE(OFFSET($H$3,0,0,'Données projet'!$E$12+1,1))</f>
        <v>368.77466884726061</v>
      </c>
      <c r="CE130" s="62">
        <f t="shared" si="94"/>
        <v>202.72166179270354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211.70619219850786</v>
      </c>
      <c r="T131" s="62">
        <f t="shared" si="88"/>
        <v>426.883837098247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472.45436307638545</v>
      </c>
      <c r="AO131" s="62">
        <f t="shared" si="90"/>
        <v>300.53096194142108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4.6786363952814721E-14</v>
      </c>
      <c r="AX131" s="23">
        <f t="shared" si="60"/>
        <v>4.6786363952814721E-14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499.92116338695428</v>
      </c>
      <c r="BJ131" s="62">
        <f t="shared" si="92"/>
        <v>316.79403154855652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5.0252020541912135E-14</v>
      </c>
      <c r="BS131" s="24">
        <f t="shared" si="63"/>
        <v>5.0252020541912135E-14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5.2066666666666652</v>
      </c>
      <c r="BY131" s="13">
        <f>IF('Données projet'!$A$114&gt;35,BY130+BX131-CG130,IF(A131&lt;'Données projet'!$A$114,$BV$205^A131,IF(A131='Données projet'!$A$114,'Données projet'!$B$114,BY130+BX131-CG130)))</f>
        <v>278.46999999999946</v>
      </c>
      <c r="BZ131" s="14">
        <f>BY131*VLOOKUP('Données projet'!$B$12,Paramètres!$A$1:$I$89,3,0)*VLOOKUP('Données projet'!$B$12,Paramètres!$A$1:$I$89,5,0)</f>
        <v>130.32395999999974</v>
      </c>
      <c r="CA131" s="14">
        <f t="shared" si="93"/>
        <v>34.071206129771475</v>
      </c>
      <c r="CB131" s="22">
        <f t="shared" si="64"/>
        <v>286.32158100935152</v>
      </c>
      <c r="CC131" s="62">
        <f t="shared" si="65"/>
        <v>564.82169606584227</v>
      </c>
      <c r="CD131" s="62">
        <f ca="1">AVERAGE(OFFSET($CC$3,0,0,'Données projet'!$E$12+1,1))-AVERAGE(OFFSET($H$3,0,0,'Données projet'!$E$12+1,1))</f>
        <v>368.77466884726061</v>
      </c>
      <c r="CE131" s="62">
        <f t="shared" si="94"/>
        <v>202.72166179270354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211.70619219850786</v>
      </c>
      <c r="T132" s="62">
        <f t="shared" si="88"/>
        <v>426.883837098247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472.45436307638545</v>
      </c>
      <c r="AO132" s="62">
        <f t="shared" si="90"/>
        <v>300.53096194142108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3.3082955218097133E-14</v>
      </c>
      <c r="AX132" s="23">
        <f t="shared" ref="AX132:AX153" si="114">SUM(AU132:AW132)</f>
        <v>3.3082955218097133E-14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499.92116338695428</v>
      </c>
      <c r="BJ132" s="62">
        <f t="shared" si="92"/>
        <v>316.79403154855652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3.5533544493511755E-14</v>
      </c>
      <c r="BS132" s="24">
        <f t="shared" ref="BS132:BS153" si="117">SUM(BP132:BR132)</f>
        <v>3.5533544493511755E-14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5.2066666666666652</v>
      </c>
      <c r="BY132" s="13">
        <f>IF('Données projet'!$A$114&gt;35,BY131+BX132-CG131,IF(A132&lt;'Données projet'!$A$114,$BV$205^A132,IF(A132='Données projet'!$A$114,'Données projet'!$B$114,BY131+BX132-CG131)))</f>
        <v>283.67666666666611</v>
      </c>
      <c r="BZ132" s="14">
        <f>BY132*VLOOKUP('Données projet'!$B$12,Paramètres!$A$1:$I$89,3,0)*VLOOKUP('Données projet'!$B$12,Paramètres!$A$1:$I$89,5,0)</f>
        <v>132.76067999999975</v>
      </c>
      <c r="CA132" s="14">
        <f t="shared" si="93"/>
        <v>34.633489168258038</v>
      </c>
      <c r="CB132" s="22">
        <f t="shared" ref="CB132:CB153" si="118">(BZ132+CA132)*0.475*44/12</f>
        <v>291.54484463471567</v>
      </c>
      <c r="CC132" s="62">
        <f t="shared" ref="CC132:CC195" si="119">CB132+(BT132+BU132)*44/12</f>
        <v>570.30228286620161</v>
      </c>
      <c r="CD132" s="62">
        <f ca="1">AVERAGE(OFFSET($CC$3,0,0,'Données projet'!$E$12+1,1))-AVERAGE(OFFSET($H$3,0,0,'Données projet'!$E$12+1,1))</f>
        <v>368.77466884726061</v>
      </c>
      <c r="CE132" s="62">
        <f t="shared" si="94"/>
        <v>202.72166179270354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211.70619219850786</v>
      </c>
      <c r="T133" s="62">
        <f t="shared" ref="T133:T196" si="142">$T$3</f>
        <v>426.883837098247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472.45436307638545</v>
      </c>
      <c r="AO133" s="62">
        <f t="shared" ref="AO133:AO196" si="144">$AO$3</f>
        <v>300.53096194142108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2.339318197640736E-14</v>
      </c>
      <c r="AX133" s="23">
        <f t="shared" si="114"/>
        <v>2.339318197640736E-14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499.92116338695428</v>
      </c>
      <c r="BJ133" s="62">
        <f t="shared" ref="BJ133:BJ196" si="146">$BJ$3</f>
        <v>316.79403154855652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2.5126010270956068E-14</v>
      </c>
      <c r="BS133" s="24">
        <f t="shared" si="117"/>
        <v>2.5126010270956068E-14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5.2066666666666652</v>
      </c>
      <c r="BY133" s="13">
        <f>IF('Données projet'!$A$114&gt;35,BY132+BX133-CG132,IF(A133&lt;'Données projet'!$A$114,$BV$205^A133,IF(A133='Données projet'!$A$114,'Données projet'!$B$114,BY132+BX133-CG132)))</f>
        <v>288.88333333333276</v>
      </c>
      <c r="BZ133" s="14">
        <f>BY133*VLOOKUP('Données projet'!$B$12,Paramètres!$A$1:$I$89,3,0)*VLOOKUP('Données projet'!$B$12,Paramètres!$A$1:$I$89,5,0)</f>
        <v>135.19739999999973</v>
      </c>
      <c r="CA133" s="14">
        <f t="shared" ref="CA133:CA153" si="147">EXP(-1.0587+0.8836*LN(BZ133)+0.284)</f>
        <v>35.194572138168766</v>
      </c>
      <c r="CB133" s="22">
        <f t="shared" si="118"/>
        <v>296.7660181406435</v>
      </c>
      <c r="CC133" s="62">
        <f t="shared" si="119"/>
        <v>575.77631556532697</v>
      </c>
      <c r="CD133" s="62">
        <f ca="1">AVERAGE(OFFSET($CC$3,0,0,'Données projet'!$E$12+1,1))-AVERAGE(OFFSET($H$3,0,0,'Données projet'!$E$12+1,1))</f>
        <v>368.77466884726061</v>
      </c>
      <c r="CE133" s="62">
        <f t="shared" ref="CE133:CE196" si="148">$CE$3</f>
        <v>202.72166179270354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211.70619219850786</v>
      </c>
      <c r="T134" s="62">
        <f t="shared" si="142"/>
        <v>426.883837098247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472.45436307638545</v>
      </c>
      <c r="AO134" s="62">
        <f t="shared" si="144"/>
        <v>300.53096194142108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1.6541477609048566E-14</v>
      </c>
      <c r="AX134" s="23">
        <f t="shared" si="114"/>
        <v>1.6541477609048566E-14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499.92116338695428</v>
      </c>
      <c r="BJ134" s="62">
        <f t="shared" si="146"/>
        <v>316.79403154855652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1.7766772246755878E-14</v>
      </c>
      <c r="BS134" s="24">
        <f t="shared" si="117"/>
        <v>1.7766772246755878E-14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>
        <f>VLOOKUP(A134,'Données projet'!$A$113:$I$133,2,0)</f>
        <v>294.08999999999997</v>
      </c>
      <c r="BW134" s="13">
        <f>VLOOKUP(A134,'Données projet'!$A$113:$I$133,9,0)</f>
        <v>5.2066666666666652</v>
      </c>
      <c r="BX134" s="13">
        <f t="array" ref="BX134">INDEX(BW:BW,MIN(IF(ISNUMBER(BW134:BW330),ROW(BW134:BW330),"")))</f>
        <v>5.2066666666666652</v>
      </c>
      <c r="BY134" s="13">
        <f>IF('Données projet'!$A$114&gt;35,BY133+BX134-CG133,IF(A134&lt;'Données projet'!$A$114,$BV$205^A134,IF(A134='Données projet'!$A$114,'Données projet'!$B$114,BY133+BX134-CG133)))</f>
        <v>294.08999999999941</v>
      </c>
      <c r="BZ134" s="14">
        <f>BY134*VLOOKUP('Données projet'!$B$12,Paramètres!$A$1:$I$89,3,0)*VLOOKUP('Données projet'!$B$12,Paramètres!$A$1:$I$89,5,0)</f>
        <v>137.63411999999974</v>
      </c>
      <c r="CA134" s="14">
        <f t="shared" si="147"/>
        <v>35.754479163825643</v>
      </c>
      <c r="CB134" s="22">
        <f t="shared" si="118"/>
        <v>301.98514354366256</v>
      </c>
      <c r="CC134" s="62">
        <f t="shared" si="119"/>
        <v>581.24391361984999</v>
      </c>
      <c r="CD134" s="62">
        <f ca="1">AVERAGE(OFFSET($CC$3,0,0,'Données projet'!$E$12+1,1))-AVERAGE(OFFSET($H$3,0,0,'Données projet'!$E$12+1,1))</f>
        <v>368.77466884726061</v>
      </c>
      <c r="CE134" s="62">
        <f t="shared" si="148"/>
        <v>202.72166179270354</v>
      </c>
      <c r="CF134" s="16">
        <f>IF(ISNA(VLOOKUP(A134,'Données projet'!$A$113:$I$133,3,0)),0,VLOOKUP(A134,'Données projet'!$A$113:$I$133,3,0))</f>
        <v>20</v>
      </c>
      <c r="CG134" s="16">
        <f>IF(ISNA(VLOOKUP(A134,'Données projet'!$A$113:$I$133,4,0)),0,VLOOKUP(A134,'Données projet'!$A$113:$I$133,4,0))</f>
        <v>294.08999999999997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211.70619219850786</v>
      </c>
      <c r="T135" s="62">
        <f t="shared" si="142"/>
        <v>426.883837098247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472.45436307638545</v>
      </c>
      <c r="AO135" s="62">
        <f t="shared" si="144"/>
        <v>300.53096194142108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1.169659098820368E-14</v>
      </c>
      <c r="AX135" s="23">
        <f t="shared" si="114"/>
        <v>1.169659098820368E-14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499.92116338695428</v>
      </c>
      <c r="BJ135" s="62">
        <f t="shared" si="146"/>
        <v>316.79403154855652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1.2563005135478034E-14</v>
      </c>
      <c r="BS135" s="24">
        <f t="shared" si="117"/>
        <v>1.2563005135478034E-14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-5.6843418860808015E-13</v>
      </c>
      <c r="BZ135" s="14">
        <f>BY135*VLOOKUP('Données projet'!$B$12,Paramètres!$A$1:$I$89,3,0)*VLOOKUP('Données projet'!$B$12,Paramètres!$A$1:$I$89,5,0)</f>
        <v>-2.6602720026858149E-13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368.77466884726061</v>
      </c>
      <c r="CE135" s="62">
        <f t="shared" si="148"/>
        <v>202.72166179270354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211.70619219850786</v>
      </c>
      <c r="T136" s="62">
        <f t="shared" si="142"/>
        <v>426.883837098247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472.45436307638545</v>
      </c>
      <c r="AO136" s="62">
        <f t="shared" si="144"/>
        <v>300.53096194142108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8.2707388045242831E-15</v>
      </c>
      <c r="AX136" s="23">
        <f t="shared" si="114"/>
        <v>8.2707388045242831E-15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499.92116338695428</v>
      </c>
      <c r="BJ136" s="62">
        <f t="shared" si="146"/>
        <v>316.79403154855652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8.8833861233779388E-15</v>
      </c>
      <c r="BS136" s="24">
        <f t="shared" si="117"/>
        <v>8.8833861233779388E-15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-5.6843418860808015E-13</v>
      </c>
      <c r="BZ136" s="14">
        <f>BY136*VLOOKUP('Données projet'!$B$12,Paramètres!$A$1:$I$89,3,0)*VLOOKUP('Données projet'!$B$12,Paramètres!$A$1:$I$89,5,0)</f>
        <v>-2.6602720026858149E-13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368.77466884726061</v>
      </c>
      <c r="CE136" s="62">
        <f t="shared" si="148"/>
        <v>202.72166179270354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211.70619219850786</v>
      </c>
      <c r="T137" s="62">
        <f t="shared" si="142"/>
        <v>426.883837098247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472.45436307638545</v>
      </c>
      <c r="AO137" s="62">
        <f t="shared" si="144"/>
        <v>300.53096194142108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5.8482954941018401E-15</v>
      </c>
      <c r="AX137" s="23">
        <f t="shared" si="114"/>
        <v>5.8482954941018401E-15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499.92116338695428</v>
      </c>
      <c r="BJ137" s="62">
        <f t="shared" si="146"/>
        <v>316.79403154855652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6.2815025677390169E-15</v>
      </c>
      <c r="BS137" s="24">
        <f t="shared" si="117"/>
        <v>6.2815025677390169E-15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-5.6843418860808015E-13</v>
      </c>
      <c r="BZ137" s="14">
        <f>BY137*VLOOKUP('Données projet'!$B$12,Paramètres!$A$1:$I$89,3,0)*VLOOKUP('Données projet'!$B$12,Paramètres!$A$1:$I$89,5,0)</f>
        <v>-2.6602720026858149E-13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368.77466884726061</v>
      </c>
      <c r="CE137" s="62">
        <f t="shared" si="148"/>
        <v>202.72166179270354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211.70619219850786</v>
      </c>
      <c r="T138" s="62">
        <f t="shared" si="142"/>
        <v>426.883837098247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472.45436307638545</v>
      </c>
      <c r="AO138" s="62">
        <f t="shared" si="144"/>
        <v>300.53096194142108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4.1353694022621416E-15</v>
      </c>
      <c r="AX138" s="23">
        <f t="shared" si="114"/>
        <v>4.1353694022621416E-15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499.92116338695428</v>
      </c>
      <c r="BJ138" s="62">
        <f t="shared" si="146"/>
        <v>316.79403154855652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4.4416930616889694E-15</v>
      </c>
      <c r="BS138" s="24">
        <f t="shared" si="117"/>
        <v>4.4416930616889694E-15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-5.6843418860808015E-13</v>
      </c>
      <c r="BZ138" s="14">
        <f>BY138*VLOOKUP('Données projet'!$B$12,Paramètres!$A$1:$I$89,3,0)*VLOOKUP('Données projet'!$B$12,Paramètres!$A$1:$I$89,5,0)</f>
        <v>-2.6602720026858149E-13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368.77466884726061</v>
      </c>
      <c r="CE138" s="62">
        <f t="shared" si="148"/>
        <v>202.72166179270354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211.70619219850786</v>
      </c>
      <c r="T139" s="62">
        <f t="shared" si="142"/>
        <v>426.883837098247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472.45436307638545</v>
      </c>
      <c r="AO139" s="62">
        <f t="shared" si="144"/>
        <v>300.53096194142108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2.92414774705092E-15</v>
      </c>
      <c r="AX139" s="23">
        <f t="shared" si="114"/>
        <v>2.92414774705092E-15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499.92116338695428</v>
      </c>
      <c r="BJ139" s="62">
        <f t="shared" si="146"/>
        <v>316.79403154855652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3.1407512838695085E-15</v>
      </c>
      <c r="BS139" s="24">
        <f t="shared" si="117"/>
        <v>3.1407512838695085E-15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-5.6843418860808015E-13</v>
      </c>
      <c r="BZ139" s="14">
        <f>BY139*VLOOKUP('Données projet'!$B$12,Paramètres!$A$1:$I$89,3,0)*VLOOKUP('Données projet'!$B$12,Paramètres!$A$1:$I$89,5,0)</f>
        <v>-2.6602720026858149E-13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368.77466884726061</v>
      </c>
      <c r="CE139" s="62">
        <f t="shared" si="148"/>
        <v>202.72166179270354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211.70619219850786</v>
      </c>
      <c r="T140" s="62">
        <f t="shared" si="142"/>
        <v>426.883837098247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472.45436307638545</v>
      </c>
      <c r="AO140" s="62">
        <f t="shared" si="144"/>
        <v>300.53096194142108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2.0676847011310708E-15</v>
      </c>
      <c r="AX140" s="23">
        <f t="shared" si="114"/>
        <v>2.0676847011310708E-15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499.92116338695428</v>
      </c>
      <c r="BJ140" s="62">
        <f t="shared" si="146"/>
        <v>316.79403154855652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2.2208465308444847E-15</v>
      </c>
      <c r="BS140" s="24">
        <f t="shared" si="117"/>
        <v>2.2208465308444847E-15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-5.6843418860808015E-13</v>
      </c>
      <c r="BZ140" s="14">
        <f>BY140*VLOOKUP('Données projet'!$B$12,Paramètres!$A$1:$I$89,3,0)*VLOOKUP('Données projet'!$B$12,Paramètres!$A$1:$I$89,5,0)</f>
        <v>-2.6602720026858149E-13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368.77466884726061</v>
      </c>
      <c r="CE140" s="62">
        <f t="shared" si="148"/>
        <v>202.72166179270354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211.70619219850786</v>
      </c>
      <c r="T141" s="62">
        <f t="shared" si="142"/>
        <v>426.883837098247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472.45436307638545</v>
      </c>
      <c r="AO141" s="62">
        <f t="shared" si="144"/>
        <v>300.53096194142108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1.46207387352546E-15</v>
      </c>
      <c r="AX141" s="23">
        <f t="shared" si="114"/>
        <v>1.46207387352546E-15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499.92116338695428</v>
      </c>
      <c r="BJ141" s="62">
        <f t="shared" si="146"/>
        <v>316.79403154855652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1.5703756419347542E-15</v>
      </c>
      <c r="BS141" s="24">
        <f t="shared" si="117"/>
        <v>1.5703756419347542E-15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-5.6843418860808015E-13</v>
      </c>
      <c r="BZ141" s="14">
        <f>BY141*VLOOKUP('Données projet'!$B$12,Paramètres!$A$1:$I$89,3,0)*VLOOKUP('Données projet'!$B$12,Paramètres!$A$1:$I$89,5,0)</f>
        <v>-2.6602720026858149E-13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368.77466884726061</v>
      </c>
      <c r="CE141" s="62">
        <f t="shared" si="148"/>
        <v>202.72166179270354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211.70619219850786</v>
      </c>
      <c r="T142" s="62">
        <f t="shared" si="142"/>
        <v>426.883837098247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472.45436307638545</v>
      </c>
      <c r="AO142" s="62">
        <f t="shared" si="144"/>
        <v>300.53096194142108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1.0338423505655354E-15</v>
      </c>
      <c r="AX142" s="23">
        <f t="shared" si="114"/>
        <v>1.0338423505655354E-15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499.92116338695428</v>
      </c>
      <c r="BJ142" s="62">
        <f t="shared" si="146"/>
        <v>316.79403154855652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1.1104232654222423E-15</v>
      </c>
      <c r="BS142" s="24">
        <f t="shared" si="117"/>
        <v>1.1104232654222423E-15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-5.6843418860808015E-13</v>
      </c>
      <c r="BZ142" s="14">
        <f>BY142*VLOOKUP('Données projet'!$B$12,Paramètres!$A$1:$I$89,3,0)*VLOOKUP('Données projet'!$B$12,Paramètres!$A$1:$I$89,5,0)</f>
        <v>-2.6602720026858149E-13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368.77466884726061</v>
      </c>
      <c r="CE142" s="62">
        <f t="shared" si="148"/>
        <v>202.72166179270354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211.70619219850786</v>
      </c>
      <c r="T143" s="62">
        <f t="shared" si="142"/>
        <v>426.883837098247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472.45436307638545</v>
      </c>
      <c r="AO143" s="62">
        <f t="shared" si="144"/>
        <v>300.53096194142108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7.3103693676273001E-16</v>
      </c>
      <c r="AX143" s="23">
        <f t="shared" si="114"/>
        <v>7.3103693676273001E-16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499.92116338695428</v>
      </c>
      <c r="BJ143" s="62">
        <f t="shared" si="146"/>
        <v>316.79403154855652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7.8518782096737711E-16</v>
      </c>
      <c r="BS143" s="24">
        <f t="shared" si="117"/>
        <v>7.8518782096737711E-16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-5.6843418860808015E-13</v>
      </c>
      <c r="BZ143" s="14">
        <f>BY143*VLOOKUP('Données projet'!$B$12,Paramètres!$A$1:$I$89,3,0)*VLOOKUP('Données projet'!$B$12,Paramètres!$A$1:$I$89,5,0)</f>
        <v>-2.6602720026858149E-13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368.77466884726061</v>
      </c>
      <c r="CE143" s="62">
        <f t="shared" si="148"/>
        <v>202.72166179270354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211.70619219850786</v>
      </c>
      <c r="T144" s="62">
        <f t="shared" si="142"/>
        <v>426.883837098247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472.45436307638545</v>
      </c>
      <c r="AO144" s="62">
        <f t="shared" si="144"/>
        <v>300.53096194142108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5.169211752827677E-16</v>
      </c>
      <c r="AX144" s="23">
        <f t="shared" si="114"/>
        <v>5.169211752827677E-16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499.92116338695428</v>
      </c>
      <c r="BJ144" s="62">
        <f t="shared" si="146"/>
        <v>316.79403154855652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5.5521163271112117E-16</v>
      </c>
      <c r="BS144" s="24">
        <f t="shared" si="117"/>
        <v>5.5521163271112117E-16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-5.6843418860808015E-13</v>
      </c>
      <c r="BZ144" s="14">
        <f>BY144*VLOOKUP('Données projet'!$B$12,Paramètres!$A$1:$I$89,3,0)*VLOOKUP('Données projet'!$B$12,Paramètres!$A$1:$I$89,5,0)</f>
        <v>-2.6602720026858149E-13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368.77466884726061</v>
      </c>
      <c r="CE144" s="62">
        <f t="shared" si="148"/>
        <v>202.72166179270354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211.70619219850786</v>
      </c>
      <c r="T145" s="62">
        <f t="shared" si="142"/>
        <v>426.883837098247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472.45436307638545</v>
      </c>
      <c r="AO145" s="62">
        <f t="shared" si="144"/>
        <v>300.53096194142108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3.65518468381365E-16</v>
      </c>
      <c r="AX145" s="23">
        <f t="shared" si="114"/>
        <v>3.65518468381365E-16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499.92116338695428</v>
      </c>
      <c r="BJ145" s="62">
        <f t="shared" si="146"/>
        <v>316.79403154855652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3.9259391048368856E-16</v>
      </c>
      <c r="BS145" s="24">
        <f t="shared" si="117"/>
        <v>3.9259391048368856E-16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-5.6843418860808015E-13</v>
      </c>
      <c r="BZ145" s="14">
        <f>BY145*VLOOKUP('Données projet'!$B$12,Paramètres!$A$1:$I$89,3,0)*VLOOKUP('Données projet'!$B$12,Paramètres!$A$1:$I$89,5,0)</f>
        <v>-2.6602720026858149E-13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368.77466884726061</v>
      </c>
      <c r="CE145" s="62">
        <f t="shared" si="148"/>
        <v>202.72166179270354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211.70619219850786</v>
      </c>
      <c r="T146" s="62">
        <f t="shared" si="142"/>
        <v>426.883837098247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472.45436307638545</v>
      </c>
      <c r="AO146" s="62">
        <f t="shared" si="144"/>
        <v>300.53096194142108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2.5846058764138385E-16</v>
      </c>
      <c r="AX146" s="23">
        <f t="shared" si="114"/>
        <v>2.5846058764138385E-16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499.92116338695428</v>
      </c>
      <c r="BJ146" s="62">
        <f t="shared" si="146"/>
        <v>316.79403154855652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2.7760581635556059E-16</v>
      </c>
      <c r="BS146" s="24">
        <f t="shared" si="117"/>
        <v>2.7760581635556059E-16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-5.6843418860808015E-13</v>
      </c>
      <c r="BZ146" s="14">
        <f>BY146*VLOOKUP('Données projet'!$B$12,Paramètres!$A$1:$I$89,3,0)*VLOOKUP('Données projet'!$B$12,Paramètres!$A$1:$I$89,5,0)</f>
        <v>-2.6602720026858149E-13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368.77466884726061</v>
      </c>
      <c r="CE146" s="62">
        <f t="shared" si="148"/>
        <v>202.72166179270354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211.70619219850786</v>
      </c>
      <c r="T147" s="62">
        <f t="shared" si="142"/>
        <v>426.883837098247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472.45436307638545</v>
      </c>
      <c r="AO147" s="62">
        <f t="shared" si="144"/>
        <v>300.53096194142108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1.827592341906825E-16</v>
      </c>
      <c r="AX147" s="23">
        <f t="shared" si="114"/>
        <v>1.827592341906825E-16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499.92116338695428</v>
      </c>
      <c r="BJ147" s="62">
        <f t="shared" si="146"/>
        <v>316.79403154855652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1.9629695524184428E-16</v>
      </c>
      <c r="BS147" s="24">
        <f t="shared" si="117"/>
        <v>1.9629695524184428E-16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-5.6843418860808015E-13</v>
      </c>
      <c r="BZ147" s="14">
        <f>BY147*VLOOKUP('Données projet'!$B$12,Paramètres!$A$1:$I$89,3,0)*VLOOKUP('Données projet'!$B$12,Paramètres!$A$1:$I$89,5,0)</f>
        <v>-2.6602720026858149E-13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368.77466884726061</v>
      </c>
      <c r="CE147" s="62">
        <f t="shared" si="148"/>
        <v>202.72166179270354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211.70619219850786</v>
      </c>
      <c r="T148" s="62">
        <f t="shared" si="142"/>
        <v>426.883837098247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472.45436307638545</v>
      </c>
      <c r="AO148" s="62">
        <f t="shared" si="144"/>
        <v>300.53096194142108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1.2923029382069192E-16</v>
      </c>
      <c r="AX148" s="23">
        <f t="shared" si="114"/>
        <v>1.2923029382069192E-16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499.92116338695428</v>
      </c>
      <c r="BJ148" s="62">
        <f t="shared" si="146"/>
        <v>316.79403154855652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1.3880290817778029E-16</v>
      </c>
      <c r="BS148" s="24">
        <f t="shared" si="117"/>
        <v>1.3880290817778029E-16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-5.6843418860808015E-13</v>
      </c>
      <c r="BZ148" s="14">
        <f>BY148*VLOOKUP('Données projet'!$B$12,Paramètres!$A$1:$I$89,3,0)*VLOOKUP('Données projet'!$B$12,Paramètres!$A$1:$I$89,5,0)</f>
        <v>-2.6602720026858149E-13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368.77466884726061</v>
      </c>
      <c r="CE148" s="62">
        <f t="shared" si="148"/>
        <v>202.72166179270354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211.70619219850786</v>
      </c>
      <c r="T149" s="62">
        <f t="shared" si="142"/>
        <v>426.883837098247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472.45436307638545</v>
      </c>
      <c r="AO149" s="62">
        <f t="shared" si="144"/>
        <v>300.53096194142108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9.1379617095341251E-17</v>
      </c>
      <c r="AX149" s="23">
        <f t="shared" si="114"/>
        <v>9.1379617095341251E-17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499.92116338695428</v>
      </c>
      <c r="BJ149" s="62">
        <f t="shared" si="146"/>
        <v>316.79403154855652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9.8148477620922139E-17</v>
      </c>
      <c r="BS149" s="24">
        <f t="shared" si="117"/>
        <v>9.8148477620922139E-17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-5.6843418860808015E-13</v>
      </c>
      <c r="BZ149" s="14">
        <f>BY149*VLOOKUP('Données projet'!$B$12,Paramètres!$A$1:$I$89,3,0)*VLOOKUP('Données projet'!$B$12,Paramètres!$A$1:$I$89,5,0)</f>
        <v>-2.6602720026858149E-13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368.77466884726061</v>
      </c>
      <c r="CE149" s="62">
        <f t="shared" si="148"/>
        <v>202.72166179270354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211.70619219850786</v>
      </c>
      <c r="T150" s="62">
        <f t="shared" si="142"/>
        <v>426.883837098247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472.45436307638545</v>
      </c>
      <c r="AO150" s="62">
        <f t="shared" si="144"/>
        <v>300.53096194142108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6.4615146910345962E-17</v>
      </c>
      <c r="AX150" s="23">
        <f t="shared" si="114"/>
        <v>6.4615146910345962E-17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499.92116338695428</v>
      </c>
      <c r="BJ150" s="62">
        <f t="shared" si="146"/>
        <v>316.79403154855652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6.9401454088890147E-17</v>
      </c>
      <c r="BS150" s="24">
        <f t="shared" si="117"/>
        <v>6.9401454088890147E-17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-5.6843418860808015E-13</v>
      </c>
      <c r="BZ150" s="14">
        <f>BY150*VLOOKUP('Données projet'!$B$12,Paramètres!$A$1:$I$89,3,0)*VLOOKUP('Données projet'!$B$12,Paramètres!$A$1:$I$89,5,0)</f>
        <v>-2.6602720026858149E-13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368.77466884726061</v>
      </c>
      <c r="CE150" s="62">
        <f t="shared" si="148"/>
        <v>202.72166179270354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211.70619219850786</v>
      </c>
      <c r="T151" s="62">
        <f t="shared" si="142"/>
        <v>426.883837098247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472.45436307638545</v>
      </c>
      <c r="AO151" s="62">
        <f t="shared" si="144"/>
        <v>300.53096194142108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4.5689808547670626E-17</v>
      </c>
      <c r="AX151" s="23">
        <f t="shared" si="114"/>
        <v>4.5689808547670626E-17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499.92116338695428</v>
      </c>
      <c r="BJ151" s="62">
        <f t="shared" si="146"/>
        <v>316.79403154855652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4.907423881046107E-17</v>
      </c>
      <c r="BS151" s="24">
        <f t="shared" si="117"/>
        <v>4.907423881046107E-17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-5.6843418860808015E-13</v>
      </c>
      <c r="BZ151" s="14">
        <f>BY151*VLOOKUP('Données projet'!$B$12,Paramètres!$A$1:$I$89,3,0)*VLOOKUP('Données projet'!$B$12,Paramètres!$A$1:$I$89,5,0)</f>
        <v>-2.6602720026858149E-13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368.77466884726061</v>
      </c>
      <c r="CE151" s="62">
        <f t="shared" si="148"/>
        <v>202.72166179270354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211.70619219850786</v>
      </c>
      <c r="T152" s="62">
        <f t="shared" si="142"/>
        <v>426.883837098247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472.45436307638545</v>
      </c>
      <c r="AO152" s="62">
        <f t="shared" si="144"/>
        <v>300.53096194142108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3.2307573455172981E-17</v>
      </c>
      <c r="AX152" s="23">
        <f t="shared" si="114"/>
        <v>3.2307573455172981E-17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499.92116338695428</v>
      </c>
      <c r="BJ152" s="62">
        <f t="shared" si="146"/>
        <v>316.79403154855652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3.4700727044445073E-17</v>
      </c>
      <c r="BS152" s="24">
        <f t="shared" si="117"/>
        <v>3.4700727044445073E-17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-5.6843418860808015E-13</v>
      </c>
      <c r="BZ152" s="14">
        <f>BY152*VLOOKUP('Données projet'!$B$12,Paramètres!$A$1:$I$89,3,0)*VLOOKUP('Données projet'!$B$12,Paramètres!$A$1:$I$89,5,0)</f>
        <v>-2.6602720026858149E-13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368.77466884726061</v>
      </c>
      <c r="CE152" s="62">
        <f t="shared" si="148"/>
        <v>202.72166179270354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211.70619219850786</v>
      </c>
      <c r="T153" s="62">
        <f t="shared" si="142"/>
        <v>426.883837098247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472.45436307638545</v>
      </c>
      <c r="AO153" s="62">
        <f t="shared" si="144"/>
        <v>300.53096194142108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2.2844904273835313E-17</v>
      </c>
      <c r="AX153" s="23">
        <f t="shared" si="114"/>
        <v>2.2844904273835313E-17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499.92116338695428</v>
      </c>
      <c r="BJ153" s="62">
        <f t="shared" si="146"/>
        <v>316.79403154855652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2.4537119405230535E-17</v>
      </c>
      <c r="BS153" s="24">
        <f t="shared" si="117"/>
        <v>2.4537119405230535E-17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-5.6843418860808015E-13</v>
      </c>
      <c r="BZ153" s="14">
        <f>BY153*VLOOKUP('Données projet'!$B$12,Paramètres!$A$1:$I$89,3,0)*VLOOKUP('Données projet'!$B$12,Paramètres!$A$1:$I$89,5,0)</f>
        <v>-2.6602720026858149E-13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368.77466884726061</v>
      </c>
      <c r="CE153" s="62">
        <f t="shared" si="148"/>
        <v>202.72166179270354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211.70619219850786</v>
      </c>
      <c r="T154" s="62">
        <f t="shared" si="142"/>
        <v>426.883837098247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472.45436307638545</v>
      </c>
      <c r="AO154" s="62">
        <f t="shared" si="144"/>
        <v>300.53096194142108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1.6153786727586491E-17</v>
      </c>
      <c r="AX154" s="23">
        <f t="shared" ref="AX154:AX203" si="166">SUM(AU154:AW154)</f>
        <v>1.6153786727586491E-17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499.92116338695428</v>
      </c>
      <c r="BJ154" s="62">
        <f t="shared" si="146"/>
        <v>316.79403154855652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1.7350363522222537E-17</v>
      </c>
      <c r="BS154" s="24">
        <f t="shared" ref="BS154:BS203" si="169">SUM(BP154:BR154)</f>
        <v>1.7350363522222537E-17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-5.6843418860808015E-13</v>
      </c>
      <c r="BZ154" s="14">
        <f>BY154*VLOOKUP('Données projet'!$B$12,Paramètres!$A$1:$I$89,3,0)*VLOOKUP('Données projet'!$B$12,Paramètres!$A$1:$I$89,5,0)</f>
        <v>-2.6602720026858149E-13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368.77466884726061</v>
      </c>
      <c r="CE154" s="62">
        <f t="shared" si="148"/>
        <v>202.72166179270354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211.70619219850786</v>
      </c>
      <c r="T155" s="62">
        <f t="shared" si="142"/>
        <v>426.883837098247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472.45436307638545</v>
      </c>
      <c r="AO155" s="62">
        <f t="shared" si="144"/>
        <v>300.53096194142108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1.1422452136917656E-17</v>
      </c>
      <c r="AX155" s="23">
        <f t="shared" si="166"/>
        <v>1.1422452136917656E-17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499.92116338695428</v>
      </c>
      <c r="BJ155" s="62">
        <f t="shared" si="146"/>
        <v>316.79403154855652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1.2268559702615267E-17</v>
      </c>
      <c r="BS155" s="24">
        <f t="shared" si="169"/>
        <v>1.2268559702615267E-17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-5.6843418860808015E-13</v>
      </c>
      <c r="BZ155" s="14">
        <f>BY155*VLOOKUP('Données projet'!$B$12,Paramètres!$A$1:$I$89,3,0)*VLOOKUP('Données projet'!$B$12,Paramètres!$A$1:$I$89,5,0)</f>
        <v>-2.6602720026858149E-13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368.77466884726061</v>
      </c>
      <c r="CE155" s="62">
        <f t="shared" si="148"/>
        <v>202.72166179270354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211.70619219850786</v>
      </c>
      <c r="T156" s="62">
        <f t="shared" si="142"/>
        <v>426.883837098247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472.45436307638545</v>
      </c>
      <c r="AO156" s="62">
        <f t="shared" si="144"/>
        <v>300.53096194142108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8.0768933637932453E-18</v>
      </c>
      <c r="AX156" s="23">
        <f t="shared" si="166"/>
        <v>8.0768933637932453E-18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499.92116338695428</v>
      </c>
      <c r="BJ156" s="62">
        <f t="shared" si="146"/>
        <v>316.79403154855652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8.6751817611112683E-18</v>
      </c>
      <c r="BS156" s="24">
        <f t="shared" si="169"/>
        <v>8.6751817611112683E-18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-5.6843418860808015E-13</v>
      </c>
      <c r="BZ156" s="14">
        <f>BY156*VLOOKUP('Données projet'!$B$12,Paramètres!$A$1:$I$89,3,0)*VLOOKUP('Données projet'!$B$12,Paramètres!$A$1:$I$89,5,0)</f>
        <v>-2.6602720026858149E-13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368.77466884726061</v>
      </c>
      <c r="CE156" s="62">
        <f t="shared" si="148"/>
        <v>202.72166179270354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211.70619219850786</v>
      </c>
      <c r="T157" s="62">
        <f t="shared" si="142"/>
        <v>426.883837098247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472.45436307638545</v>
      </c>
      <c r="AO157" s="62">
        <f t="shared" si="144"/>
        <v>300.53096194142108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5.7112260684588282E-18</v>
      </c>
      <c r="AX157" s="23">
        <f t="shared" si="166"/>
        <v>5.7112260684588282E-18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499.92116338695428</v>
      </c>
      <c r="BJ157" s="62">
        <f t="shared" si="146"/>
        <v>316.79403154855652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6.1342798513076337E-18</v>
      </c>
      <c r="BS157" s="24">
        <f t="shared" si="169"/>
        <v>6.1342798513076337E-18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-5.6843418860808015E-13</v>
      </c>
      <c r="BZ157" s="14">
        <f>BY157*VLOOKUP('Données projet'!$B$12,Paramètres!$A$1:$I$89,3,0)*VLOOKUP('Données projet'!$B$12,Paramètres!$A$1:$I$89,5,0)</f>
        <v>-2.6602720026858149E-13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368.77466884726061</v>
      </c>
      <c r="CE157" s="62">
        <f t="shared" si="148"/>
        <v>202.72166179270354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211.70619219850786</v>
      </c>
      <c r="T158" s="62">
        <f t="shared" si="142"/>
        <v>426.883837098247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472.45436307638545</v>
      </c>
      <c r="AO158" s="62">
        <f t="shared" si="144"/>
        <v>300.53096194142108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4.0384466818966226E-18</v>
      </c>
      <c r="AX158" s="23">
        <f t="shared" si="166"/>
        <v>4.0384466818966226E-18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499.92116338695428</v>
      </c>
      <c r="BJ158" s="62">
        <f t="shared" si="146"/>
        <v>316.79403154855652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4.3375908805556342E-18</v>
      </c>
      <c r="BS158" s="24">
        <f t="shared" si="169"/>
        <v>4.3375908805556342E-18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-5.6843418860808015E-13</v>
      </c>
      <c r="BZ158" s="14">
        <f>BY158*VLOOKUP('Données projet'!$B$12,Paramètres!$A$1:$I$89,3,0)*VLOOKUP('Données projet'!$B$12,Paramètres!$A$1:$I$89,5,0)</f>
        <v>-2.6602720026858149E-13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368.77466884726061</v>
      </c>
      <c r="CE158" s="62">
        <f t="shared" si="148"/>
        <v>202.72166179270354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211.70619219850786</v>
      </c>
      <c r="T159" s="62">
        <f t="shared" si="142"/>
        <v>426.883837098247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472.45436307638545</v>
      </c>
      <c r="AO159" s="62">
        <f t="shared" si="144"/>
        <v>300.53096194142108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2.8556130342294141E-18</v>
      </c>
      <c r="AX159" s="23">
        <f t="shared" si="166"/>
        <v>2.8556130342294141E-18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499.92116338695428</v>
      </c>
      <c r="BJ159" s="62">
        <f t="shared" si="146"/>
        <v>316.79403154855652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3.0671399256538169E-18</v>
      </c>
      <c r="BS159" s="24">
        <f t="shared" si="169"/>
        <v>3.0671399256538169E-18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-5.6843418860808015E-13</v>
      </c>
      <c r="BZ159" s="14">
        <f>BY159*VLOOKUP('Données projet'!$B$12,Paramètres!$A$1:$I$89,3,0)*VLOOKUP('Données projet'!$B$12,Paramètres!$A$1:$I$89,5,0)</f>
        <v>-2.6602720026858149E-13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368.77466884726061</v>
      </c>
      <c r="CE159" s="62">
        <f t="shared" si="148"/>
        <v>202.72166179270354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211.70619219850786</v>
      </c>
      <c r="T160" s="62">
        <f t="shared" si="142"/>
        <v>426.883837098247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472.45436307638545</v>
      </c>
      <c r="AO160" s="62">
        <f t="shared" si="144"/>
        <v>300.53096194142108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2.0192233409483113E-18</v>
      </c>
      <c r="AX160" s="23">
        <f t="shared" si="166"/>
        <v>2.0192233409483113E-18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499.92116338695428</v>
      </c>
      <c r="BJ160" s="62">
        <f t="shared" si="146"/>
        <v>316.79403154855652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2.1687954402778171E-18</v>
      </c>
      <c r="BS160" s="24">
        <f t="shared" si="169"/>
        <v>2.1687954402778171E-18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-5.6843418860808015E-13</v>
      </c>
      <c r="BZ160" s="14">
        <f>BY160*VLOOKUP('Données projet'!$B$12,Paramètres!$A$1:$I$89,3,0)*VLOOKUP('Données projet'!$B$12,Paramètres!$A$1:$I$89,5,0)</f>
        <v>-2.6602720026858149E-13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368.77466884726061</v>
      </c>
      <c r="CE160" s="62">
        <f t="shared" si="148"/>
        <v>202.72166179270354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211.70619219850786</v>
      </c>
      <c r="T161" s="62">
        <f t="shared" si="142"/>
        <v>426.883837098247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472.45436307638545</v>
      </c>
      <c r="AO161" s="62">
        <f t="shared" si="144"/>
        <v>300.53096194142108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1.427806517114707E-18</v>
      </c>
      <c r="AX161" s="23">
        <f t="shared" si="166"/>
        <v>1.427806517114707E-18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499.92116338695428</v>
      </c>
      <c r="BJ161" s="62">
        <f t="shared" si="146"/>
        <v>316.79403154855652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1.5335699628269084E-18</v>
      </c>
      <c r="BS161" s="24">
        <f t="shared" si="169"/>
        <v>1.5335699628269084E-18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-5.6843418860808015E-13</v>
      </c>
      <c r="BZ161" s="14">
        <f>BY161*VLOOKUP('Données projet'!$B$12,Paramètres!$A$1:$I$89,3,0)*VLOOKUP('Données projet'!$B$12,Paramètres!$A$1:$I$89,5,0)</f>
        <v>-2.6602720026858149E-13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368.77466884726061</v>
      </c>
      <c r="CE161" s="62">
        <f t="shared" si="148"/>
        <v>202.72166179270354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211.70619219850786</v>
      </c>
      <c r="T162" s="62">
        <f t="shared" si="142"/>
        <v>426.883837098247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472.45436307638545</v>
      </c>
      <c r="AO162" s="62">
        <f t="shared" si="144"/>
        <v>300.53096194142108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1.0096116704741557E-18</v>
      </c>
      <c r="AX162" s="23">
        <f t="shared" si="166"/>
        <v>1.0096116704741557E-18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499.92116338695428</v>
      </c>
      <c r="BJ162" s="62">
        <f t="shared" si="146"/>
        <v>316.79403154855652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1.0843977201389085E-18</v>
      </c>
      <c r="BS162" s="24">
        <f t="shared" si="169"/>
        <v>1.0843977201389085E-18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-5.6843418860808015E-13</v>
      </c>
      <c r="BZ162" s="14">
        <f>BY162*VLOOKUP('Données projet'!$B$12,Paramètres!$A$1:$I$89,3,0)*VLOOKUP('Données projet'!$B$12,Paramètres!$A$1:$I$89,5,0)</f>
        <v>-2.6602720026858149E-13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368.77466884726061</v>
      </c>
      <c r="CE162" s="62">
        <f t="shared" si="148"/>
        <v>202.72166179270354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211.70619219850786</v>
      </c>
      <c r="T163" s="62">
        <f t="shared" si="142"/>
        <v>426.883837098247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472.45436307638545</v>
      </c>
      <c r="AO163" s="62">
        <f t="shared" si="144"/>
        <v>300.53096194142108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7.1390325855735352E-19</v>
      </c>
      <c r="AX163" s="23">
        <f t="shared" si="166"/>
        <v>7.1390325855735352E-19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499.92116338695428</v>
      </c>
      <c r="BJ163" s="62">
        <f t="shared" si="146"/>
        <v>316.79403154855652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7.6678498141345421E-19</v>
      </c>
      <c r="BS163" s="24">
        <f t="shared" si="169"/>
        <v>7.6678498141345421E-19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-5.6843418860808015E-13</v>
      </c>
      <c r="BZ163" s="14">
        <f>BY163*VLOOKUP('Données projet'!$B$12,Paramètres!$A$1:$I$89,3,0)*VLOOKUP('Données projet'!$B$12,Paramètres!$A$1:$I$89,5,0)</f>
        <v>-2.6602720026858149E-13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368.77466884726061</v>
      </c>
      <c r="CE163" s="62">
        <f t="shared" si="148"/>
        <v>202.72166179270354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211.70619219850786</v>
      </c>
      <c r="T164" s="62">
        <f t="shared" si="142"/>
        <v>426.883837098247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472.45436307638545</v>
      </c>
      <c r="AO164" s="62">
        <f t="shared" si="144"/>
        <v>300.53096194142108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5.0480583523707783E-19</v>
      </c>
      <c r="AX164" s="23">
        <f t="shared" si="166"/>
        <v>5.0480583523707783E-19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499.92116338695428</v>
      </c>
      <c r="BJ164" s="62">
        <f t="shared" si="146"/>
        <v>316.79403154855652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5.4219886006945427E-19</v>
      </c>
      <c r="BS164" s="24">
        <f t="shared" si="169"/>
        <v>5.4219886006945427E-19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-5.6843418860808015E-13</v>
      </c>
      <c r="BZ164" s="14">
        <f>BY164*VLOOKUP('Données projet'!$B$12,Paramètres!$A$1:$I$89,3,0)*VLOOKUP('Données projet'!$B$12,Paramètres!$A$1:$I$89,5,0)</f>
        <v>-2.6602720026858149E-13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368.77466884726061</v>
      </c>
      <c r="CE164" s="62">
        <f t="shared" si="148"/>
        <v>202.72166179270354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211.70619219850786</v>
      </c>
      <c r="T165" s="62">
        <f t="shared" si="142"/>
        <v>426.883837098247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472.45436307638545</v>
      </c>
      <c r="AO165" s="62">
        <f t="shared" si="144"/>
        <v>300.53096194142108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3.5695162927867676E-19</v>
      </c>
      <c r="AX165" s="23">
        <f t="shared" si="166"/>
        <v>3.5695162927867676E-19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499.92116338695428</v>
      </c>
      <c r="BJ165" s="62">
        <f t="shared" si="146"/>
        <v>316.79403154855652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3.8339249070672711E-19</v>
      </c>
      <c r="BS165" s="24">
        <f t="shared" si="169"/>
        <v>3.8339249070672711E-19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-5.6843418860808015E-13</v>
      </c>
      <c r="BZ165" s="14">
        <f>BY165*VLOOKUP('Données projet'!$B$12,Paramètres!$A$1:$I$89,3,0)*VLOOKUP('Données projet'!$B$12,Paramètres!$A$1:$I$89,5,0)</f>
        <v>-2.6602720026858149E-13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368.77466884726061</v>
      </c>
      <c r="CE165" s="62">
        <f t="shared" si="148"/>
        <v>202.72166179270354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211.70619219850786</v>
      </c>
      <c r="T166" s="62">
        <f t="shared" si="142"/>
        <v>426.883837098247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472.45436307638545</v>
      </c>
      <c r="AO166" s="62">
        <f t="shared" si="144"/>
        <v>300.53096194142108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2.5240291761853891E-19</v>
      </c>
      <c r="AX166" s="23">
        <f t="shared" si="166"/>
        <v>2.5240291761853891E-19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499.92116338695428</v>
      </c>
      <c r="BJ166" s="62">
        <f t="shared" si="146"/>
        <v>316.79403154855652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2.7109943003472714E-19</v>
      </c>
      <c r="BS166" s="24">
        <f t="shared" si="169"/>
        <v>2.7109943003472714E-19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-5.6843418860808015E-13</v>
      </c>
      <c r="BZ166" s="14">
        <f>BY166*VLOOKUP('Données projet'!$B$12,Paramètres!$A$1:$I$89,3,0)*VLOOKUP('Données projet'!$B$12,Paramètres!$A$1:$I$89,5,0)</f>
        <v>-2.6602720026858149E-13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368.77466884726061</v>
      </c>
      <c r="CE166" s="62">
        <f t="shared" si="148"/>
        <v>202.72166179270354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211.70619219850786</v>
      </c>
      <c r="T167" s="62">
        <f t="shared" si="142"/>
        <v>426.883837098247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472.45436307638545</v>
      </c>
      <c r="AO167" s="62">
        <f t="shared" si="144"/>
        <v>300.53096194142108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1.7847581463933838E-19</v>
      </c>
      <c r="AX167" s="23">
        <f t="shared" si="166"/>
        <v>1.7847581463933838E-19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499.92116338695428</v>
      </c>
      <c r="BJ167" s="62">
        <f t="shared" si="146"/>
        <v>316.79403154855652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1.9169624535336355E-19</v>
      </c>
      <c r="BS167" s="24">
        <f t="shared" si="169"/>
        <v>1.9169624535336355E-19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-5.6843418860808015E-13</v>
      </c>
      <c r="BZ167" s="14">
        <f>BY167*VLOOKUP('Données projet'!$B$12,Paramètres!$A$1:$I$89,3,0)*VLOOKUP('Données projet'!$B$12,Paramètres!$A$1:$I$89,5,0)</f>
        <v>-2.6602720026858149E-13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368.77466884726061</v>
      </c>
      <c r="CE167" s="62">
        <f t="shared" si="148"/>
        <v>202.72166179270354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211.70619219850786</v>
      </c>
      <c r="T168" s="62">
        <f t="shared" si="142"/>
        <v>426.883837098247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472.45436307638545</v>
      </c>
      <c r="AO168" s="62">
        <f t="shared" si="144"/>
        <v>300.53096194142108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1.2620145880926946E-19</v>
      </c>
      <c r="AX168" s="23">
        <f t="shared" si="166"/>
        <v>1.2620145880926946E-19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499.92116338695428</v>
      </c>
      <c r="BJ168" s="62">
        <f t="shared" si="146"/>
        <v>316.79403154855652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1.3554971501736357E-19</v>
      </c>
      <c r="BS168" s="24">
        <f t="shared" si="169"/>
        <v>1.3554971501736357E-19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-5.6843418860808015E-13</v>
      </c>
      <c r="BZ168" s="14">
        <f>BY168*VLOOKUP('Données projet'!$B$12,Paramètres!$A$1:$I$89,3,0)*VLOOKUP('Données projet'!$B$12,Paramètres!$A$1:$I$89,5,0)</f>
        <v>-2.6602720026858149E-13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368.77466884726061</v>
      </c>
      <c r="CE168" s="62">
        <f t="shared" si="148"/>
        <v>202.72166179270354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211.70619219850786</v>
      </c>
      <c r="T169" s="62">
        <f t="shared" si="142"/>
        <v>426.883837098247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472.45436307638545</v>
      </c>
      <c r="AO169" s="62">
        <f t="shared" si="144"/>
        <v>300.53096194142108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8.923790731966919E-20</v>
      </c>
      <c r="AX169" s="23">
        <f t="shared" si="166"/>
        <v>8.923790731966919E-20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499.92116338695428</v>
      </c>
      <c r="BJ169" s="62">
        <f t="shared" si="146"/>
        <v>316.79403154855652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9.5848122676681777E-20</v>
      </c>
      <c r="BS169" s="24">
        <f t="shared" si="169"/>
        <v>9.5848122676681777E-20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-5.6843418860808015E-13</v>
      </c>
      <c r="BZ169" s="14">
        <f>BY169*VLOOKUP('Données projet'!$B$12,Paramètres!$A$1:$I$89,3,0)*VLOOKUP('Données projet'!$B$12,Paramètres!$A$1:$I$89,5,0)</f>
        <v>-2.6602720026858149E-13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368.77466884726061</v>
      </c>
      <c r="CE169" s="62">
        <f t="shared" si="148"/>
        <v>202.72166179270354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211.70619219850786</v>
      </c>
      <c r="T170" s="62">
        <f t="shared" si="142"/>
        <v>426.883837098247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472.45436307638545</v>
      </c>
      <c r="AO170" s="62">
        <f t="shared" si="144"/>
        <v>300.53096194142108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6.3100729404634729E-20</v>
      </c>
      <c r="AX170" s="23">
        <f t="shared" si="166"/>
        <v>6.3100729404634729E-20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499.92116338695428</v>
      </c>
      <c r="BJ170" s="62">
        <f t="shared" si="146"/>
        <v>316.79403154855652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6.7774857508681784E-20</v>
      </c>
      <c r="BS170" s="24">
        <f t="shared" si="169"/>
        <v>6.7774857508681784E-20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-5.6843418860808015E-13</v>
      </c>
      <c r="BZ170" s="14">
        <f>BY170*VLOOKUP('Données projet'!$B$12,Paramètres!$A$1:$I$89,3,0)*VLOOKUP('Données projet'!$B$12,Paramètres!$A$1:$I$89,5,0)</f>
        <v>-2.6602720026858149E-13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368.77466884726061</v>
      </c>
      <c r="CE170" s="62">
        <f t="shared" si="148"/>
        <v>202.72166179270354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211.70619219850786</v>
      </c>
      <c r="T171" s="62">
        <f t="shared" si="142"/>
        <v>426.883837098247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472.45436307638545</v>
      </c>
      <c r="AO171" s="62">
        <f t="shared" si="144"/>
        <v>300.53096194142108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4.4618953659834595E-20</v>
      </c>
      <c r="AX171" s="23">
        <f t="shared" si="166"/>
        <v>4.4618953659834595E-20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499.92116338695428</v>
      </c>
      <c r="BJ171" s="62">
        <f t="shared" si="146"/>
        <v>316.79403154855652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4.7924061338340888E-20</v>
      </c>
      <c r="BS171" s="24">
        <f t="shared" si="169"/>
        <v>4.7924061338340888E-20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-5.6843418860808015E-13</v>
      </c>
      <c r="BZ171" s="14">
        <f>BY171*VLOOKUP('Données projet'!$B$12,Paramètres!$A$1:$I$89,3,0)*VLOOKUP('Données projet'!$B$12,Paramètres!$A$1:$I$89,5,0)</f>
        <v>-2.6602720026858149E-13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368.77466884726061</v>
      </c>
      <c r="CE171" s="62">
        <f t="shared" si="148"/>
        <v>202.72166179270354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211.70619219850786</v>
      </c>
      <c r="T172" s="62">
        <f t="shared" si="142"/>
        <v>426.883837098247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472.45436307638545</v>
      </c>
      <c r="AO172" s="62">
        <f t="shared" si="144"/>
        <v>300.53096194142108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3.1550364702317364E-20</v>
      </c>
      <c r="AX172" s="23">
        <f t="shared" si="166"/>
        <v>3.1550364702317364E-20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499.92116338695428</v>
      </c>
      <c r="BJ172" s="62">
        <f t="shared" si="146"/>
        <v>316.79403154855652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3.3887428754340892E-20</v>
      </c>
      <c r="BS172" s="24">
        <f t="shared" si="169"/>
        <v>3.3887428754340892E-20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-5.6843418860808015E-13</v>
      </c>
      <c r="BZ172" s="14">
        <f>BY172*VLOOKUP('Données projet'!$B$12,Paramètres!$A$1:$I$89,3,0)*VLOOKUP('Données projet'!$B$12,Paramètres!$A$1:$I$89,5,0)</f>
        <v>-2.6602720026858149E-13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368.77466884726061</v>
      </c>
      <c r="CE172" s="62">
        <f t="shared" si="148"/>
        <v>202.72166179270354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211.70619219850786</v>
      </c>
      <c r="T173" s="62">
        <f t="shared" si="142"/>
        <v>426.883837098247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472.45436307638545</v>
      </c>
      <c r="AO173" s="62">
        <f t="shared" si="144"/>
        <v>300.53096194142108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2.2309476829917298E-20</v>
      </c>
      <c r="AX173" s="23">
        <f t="shared" si="166"/>
        <v>2.2309476829917298E-20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499.92116338695428</v>
      </c>
      <c r="BJ173" s="62">
        <f t="shared" si="146"/>
        <v>316.79403154855652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2.3962030669170444E-20</v>
      </c>
      <c r="BS173" s="24">
        <f t="shared" si="169"/>
        <v>2.3962030669170444E-20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-5.6843418860808015E-13</v>
      </c>
      <c r="BZ173" s="14">
        <f>BY173*VLOOKUP('Données projet'!$B$12,Paramètres!$A$1:$I$89,3,0)*VLOOKUP('Données projet'!$B$12,Paramètres!$A$1:$I$89,5,0)</f>
        <v>-2.6602720026858149E-13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368.77466884726061</v>
      </c>
      <c r="CE173" s="62">
        <f t="shared" si="148"/>
        <v>202.72166179270354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211.70619219850786</v>
      </c>
      <c r="T174" s="62">
        <f t="shared" si="142"/>
        <v>426.883837098247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472.45436307638545</v>
      </c>
      <c r="AO174" s="62">
        <f t="shared" si="144"/>
        <v>300.53096194142108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1.5775182351158682E-20</v>
      </c>
      <c r="AX174" s="23">
        <f t="shared" si="166"/>
        <v>1.5775182351158682E-20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499.92116338695428</v>
      </c>
      <c r="BJ174" s="62">
        <f t="shared" si="146"/>
        <v>316.79403154855652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1.6943714377170446E-20</v>
      </c>
      <c r="BS174" s="24">
        <f t="shared" si="169"/>
        <v>1.6943714377170446E-20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-5.6843418860808015E-13</v>
      </c>
      <c r="BZ174" s="14">
        <f>BY174*VLOOKUP('Données projet'!$B$12,Paramètres!$A$1:$I$89,3,0)*VLOOKUP('Données projet'!$B$12,Paramètres!$A$1:$I$89,5,0)</f>
        <v>-2.6602720026858149E-13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368.77466884726061</v>
      </c>
      <c r="CE174" s="62">
        <f t="shared" si="148"/>
        <v>202.72166179270354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211.70619219850786</v>
      </c>
      <c r="T175" s="62">
        <f t="shared" si="142"/>
        <v>426.883837098247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472.45436307638545</v>
      </c>
      <c r="AO175" s="62">
        <f t="shared" si="144"/>
        <v>300.53096194142108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1.1154738414958649E-20</v>
      </c>
      <c r="AX175" s="23">
        <f t="shared" si="166"/>
        <v>1.1154738414958649E-20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499.92116338695428</v>
      </c>
      <c r="BJ175" s="62">
        <f t="shared" si="146"/>
        <v>316.79403154855652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1.1981015334585222E-20</v>
      </c>
      <c r="BS175" s="24">
        <f t="shared" si="169"/>
        <v>1.1981015334585222E-20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-5.6843418860808015E-13</v>
      </c>
      <c r="BZ175" s="14">
        <f>BY175*VLOOKUP('Données projet'!$B$12,Paramètres!$A$1:$I$89,3,0)*VLOOKUP('Données projet'!$B$12,Paramètres!$A$1:$I$89,5,0)</f>
        <v>-2.6602720026858149E-13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368.77466884726061</v>
      </c>
      <c r="CE175" s="62">
        <f t="shared" si="148"/>
        <v>202.72166179270354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211.70619219850786</v>
      </c>
      <c r="T176" s="62">
        <f t="shared" si="142"/>
        <v>426.883837098247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472.45436307638545</v>
      </c>
      <c r="AO176" s="62">
        <f t="shared" si="144"/>
        <v>300.53096194142108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7.8875911755793411E-21</v>
      </c>
      <c r="AX176" s="23">
        <f t="shared" si="166"/>
        <v>7.8875911755793411E-21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499.92116338695428</v>
      </c>
      <c r="BJ176" s="62">
        <f t="shared" si="146"/>
        <v>316.79403154855652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8.471857188585223E-21</v>
      </c>
      <c r="BS176" s="24">
        <f t="shared" si="169"/>
        <v>8.471857188585223E-21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-5.6843418860808015E-13</v>
      </c>
      <c r="BZ176" s="14">
        <f>BY176*VLOOKUP('Données projet'!$B$12,Paramètres!$A$1:$I$89,3,0)*VLOOKUP('Données projet'!$B$12,Paramètres!$A$1:$I$89,5,0)</f>
        <v>-2.6602720026858149E-13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368.77466884726061</v>
      </c>
      <c r="CE176" s="62">
        <f t="shared" si="148"/>
        <v>202.72166179270354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211.70619219850786</v>
      </c>
      <c r="T177" s="62">
        <f t="shared" si="142"/>
        <v>426.883837098247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472.45436307638545</v>
      </c>
      <c r="AO177" s="62">
        <f t="shared" si="144"/>
        <v>300.53096194142108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5.5773692074793244E-21</v>
      </c>
      <c r="AX177" s="23">
        <f t="shared" si="166"/>
        <v>5.5773692074793244E-21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499.92116338695428</v>
      </c>
      <c r="BJ177" s="62">
        <f t="shared" si="146"/>
        <v>316.79403154855652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5.990507667292611E-21</v>
      </c>
      <c r="BS177" s="24">
        <f t="shared" si="169"/>
        <v>5.990507667292611E-21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-5.6843418860808015E-13</v>
      </c>
      <c r="BZ177" s="14">
        <f>BY177*VLOOKUP('Données projet'!$B$12,Paramètres!$A$1:$I$89,3,0)*VLOOKUP('Données projet'!$B$12,Paramètres!$A$1:$I$89,5,0)</f>
        <v>-2.6602720026858149E-13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368.77466884726061</v>
      </c>
      <c r="CE177" s="62">
        <f t="shared" si="148"/>
        <v>202.72166179270354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211.70619219850786</v>
      </c>
      <c r="T178" s="62">
        <f t="shared" si="142"/>
        <v>426.883837098247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472.45436307638545</v>
      </c>
      <c r="AO178" s="62">
        <f t="shared" si="144"/>
        <v>300.53096194142108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3.9437955877896705E-21</v>
      </c>
      <c r="AX178" s="23">
        <f t="shared" si="166"/>
        <v>3.9437955877896705E-21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499.92116338695428</v>
      </c>
      <c r="BJ178" s="62">
        <f t="shared" si="146"/>
        <v>316.79403154855652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4.2359285942926115E-21</v>
      </c>
      <c r="BS178" s="24">
        <f t="shared" si="169"/>
        <v>4.2359285942926115E-21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-5.6843418860808015E-13</v>
      </c>
      <c r="BZ178" s="14">
        <f>BY178*VLOOKUP('Données projet'!$B$12,Paramètres!$A$1:$I$89,3,0)*VLOOKUP('Données projet'!$B$12,Paramètres!$A$1:$I$89,5,0)</f>
        <v>-2.6602720026858149E-13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368.77466884726061</v>
      </c>
      <c r="CE178" s="62">
        <f t="shared" si="148"/>
        <v>202.72166179270354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211.70619219850786</v>
      </c>
      <c r="T179" s="62">
        <f t="shared" si="142"/>
        <v>426.883837098247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472.45436307638545</v>
      </c>
      <c r="AO179" s="62">
        <f t="shared" si="144"/>
        <v>300.53096194142108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2.7886846037396622E-21</v>
      </c>
      <c r="AX179" s="23">
        <f t="shared" si="166"/>
        <v>2.7886846037396622E-21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499.92116338695428</v>
      </c>
      <c r="BJ179" s="62">
        <f t="shared" si="146"/>
        <v>316.79403154855652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2.9952538336463055E-21</v>
      </c>
      <c r="BS179" s="24">
        <f t="shared" si="169"/>
        <v>2.9952538336463055E-21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-5.6843418860808015E-13</v>
      </c>
      <c r="BZ179" s="14">
        <f>BY179*VLOOKUP('Données projet'!$B$12,Paramètres!$A$1:$I$89,3,0)*VLOOKUP('Données projet'!$B$12,Paramètres!$A$1:$I$89,5,0)</f>
        <v>-2.6602720026858149E-13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368.77466884726061</v>
      </c>
      <c r="CE179" s="62">
        <f t="shared" si="148"/>
        <v>202.72166179270354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211.70619219850786</v>
      </c>
      <c r="T180" s="62">
        <f t="shared" si="142"/>
        <v>426.883837098247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472.45436307638545</v>
      </c>
      <c r="AO180" s="62">
        <f t="shared" si="144"/>
        <v>300.53096194142108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1.9718977938948353E-21</v>
      </c>
      <c r="AX180" s="23">
        <f t="shared" si="166"/>
        <v>1.9718977938948353E-21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499.92116338695428</v>
      </c>
      <c r="BJ180" s="62">
        <f t="shared" si="146"/>
        <v>316.79403154855652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2.1179642971463057E-21</v>
      </c>
      <c r="BS180" s="24">
        <f t="shared" si="169"/>
        <v>2.1179642971463057E-21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-5.6843418860808015E-13</v>
      </c>
      <c r="BZ180" s="14">
        <f>BY180*VLOOKUP('Données projet'!$B$12,Paramètres!$A$1:$I$89,3,0)*VLOOKUP('Données projet'!$B$12,Paramètres!$A$1:$I$89,5,0)</f>
        <v>-2.6602720026858149E-13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368.77466884726061</v>
      </c>
      <c r="CE180" s="62">
        <f t="shared" si="148"/>
        <v>202.72166179270354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211.70619219850786</v>
      </c>
      <c r="T181" s="62">
        <f t="shared" si="142"/>
        <v>426.883837098247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472.45436307638545</v>
      </c>
      <c r="AO181" s="62">
        <f t="shared" si="144"/>
        <v>300.53096194142108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1.3943423018698311E-21</v>
      </c>
      <c r="AX181" s="23">
        <f t="shared" si="166"/>
        <v>1.3943423018698311E-21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499.92116338695428</v>
      </c>
      <c r="BJ181" s="62">
        <f t="shared" si="146"/>
        <v>316.79403154855652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1.4976269168231528E-21</v>
      </c>
      <c r="BS181" s="24">
        <f t="shared" si="169"/>
        <v>1.4976269168231528E-21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-5.6843418860808015E-13</v>
      </c>
      <c r="BZ181" s="14">
        <f>BY181*VLOOKUP('Données projet'!$B$12,Paramètres!$A$1:$I$89,3,0)*VLOOKUP('Données projet'!$B$12,Paramètres!$A$1:$I$89,5,0)</f>
        <v>-2.6602720026858149E-13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368.77466884726061</v>
      </c>
      <c r="CE181" s="62">
        <f t="shared" si="148"/>
        <v>202.72166179270354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211.70619219850786</v>
      </c>
      <c r="T182" s="62">
        <f t="shared" si="142"/>
        <v>426.883837098247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472.45436307638545</v>
      </c>
      <c r="AO182" s="62">
        <f t="shared" si="144"/>
        <v>300.53096194142108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9.8594889694741763E-22</v>
      </c>
      <c r="AX182" s="23">
        <f t="shared" si="166"/>
        <v>9.8594889694741763E-22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499.92116338695428</v>
      </c>
      <c r="BJ182" s="62">
        <f t="shared" si="146"/>
        <v>316.79403154855652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1.0589821485731529E-21</v>
      </c>
      <c r="BS182" s="24">
        <f t="shared" si="169"/>
        <v>1.0589821485731529E-21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-5.6843418860808015E-13</v>
      </c>
      <c r="BZ182" s="14">
        <f>BY182*VLOOKUP('Données projet'!$B$12,Paramètres!$A$1:$I$89,3,0)*VLOOKUP('Données projet'!$B$12,Paramètres!$A$1:$I$89,5,0)</f>
        <v>-2.6602720026858149E-13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368.77466884726061</v>
      </c>
      <c r="CE182" s="62">
        <f t="shared" si="148"/>
        <v>202.72166179270354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211.70619219850786</v>
      </c>
      <c r="T183" s="62">
        <f t="shared" si="142"/>
        <v>426.883837098247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472.45436307638545</v>
      </c>
      <c r="AO183" s="62">
        <f t="shared" si="144"/>
        <v>300.53096194142108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6.9717115093491555E-22</v>
      </c>
      <c r="AX183" s="23">
        <f t="shared" si="166"/>
        <v>6.9717115093491555E-22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499.92116338695428</v>
      </c>
      <c r="BJ183" s="62">
        <f t="shared" si="146"/>
        <v>316.79403154855652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7.4881345841157638E-22</v>
      </c>
      <c r="BS183" s="24">
        <f t="shared" si="169"/>
        <v>7.4881345841157638E-22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-5.6843418860808015E-13</v>
      </c>
      <c r="BZ183" s="14">
        <f>BY183*VLOOKUP('Données projet'!$B$12,Paramètres!$A$1:$I$89,3,0)*VLOOKUP('Données projet'!$B$12,Paramètres!$A$1:$I$89,5,0)</f>
        <v>-2.6602720026858149E-13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368.77466884726061</v>
      </c>
      <c r="CE183" s="62">
        <f t="shared" si="148"/>
        <v>202.72166179270354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211.70619219850786</v>
      </c>
      <c r="T184" s="62">
        <f t="shared" si="142"/>
        <v>426.883837098247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472.45436307638545</v>
      </c>
      <c r="AO184" s="62">
        <f t="shared" si="144"/>
        <v>300.53096194142108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4.9297444847370882E-22</v>
      </c>
      <c r="AX184" s="23">
        <f t="shared" si="166"/>
        <v>4.9297444847370882E-22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499.92116338695428</v>
      </c>
      <c r="BJ184" s="62">
        <f t="shared" si="146"/>
        <v>316.79403154855652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5.2949107428657644E-22</v>
      </c>
      <c r="BS184" s="24">
        <f t="shared" si="169"/>
        <v>5.2949107428657644E-22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-5.6843418860808015E-13</v>
      </c>
      <c r="BZ184" s="14">
        <f>BY184*VLOOKUP('Données projet'!$B$12,Paramètres!$A$1:$I$89,3,0)*VLOOKUP('Données projet'!$B$12,Paramètres!$A$1:$I$89,5,0)</f>
        <v>-2.6602720026858149E-13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368.77466884726061</v>
      </c>
      <c r="CE184" s="62">
        <f t="shared" si="148"/>
        <v>202.72166179270354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211.70619219850786</v>
      </c>
      <c r="T185" s="62">
        <f t="shared" si="142"/>
        <v>426.883837098247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472.45436307638545</v>
      </c>
      <c r="AO185" s="62">
        <f t="shared" si="144"/>
        <v>300.53096194142108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3.4858557546745778E-22</v>
      </c>
      <c r="AX185" s="23">
        <f t="shared" si="166"/>
        <v>3.4858557546745778E-22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499.92116338695428</v>
      </c>
      <c r="BJ185" s="62">
        <f t="shared" si="146"/>
        <v>316.79403154855652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3.7440672920578819E-22</v>
      </c>
      <c r="BS185" s="24">
        <f t="shared" si="169"/>
        <v>3.7440672920578819E-22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-5.6843418860808015E-13</v>
      </c>
      <c r="BZ185" s="14">
        <f>BY185*VLOOKUP('Données projet'!$B$12,Paramètres!$A$1:$I$89,3,0)*VLOOKUP('Données projet'!$B$12,Paramètres!$A$1:$I$89,5,0)</f>
        <v>-2.6602720026858149E-13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368.77466884726061</v>
      </c>
      <c r="CE185" s="62">
        <f t="shared" si="148"/>
        <v>202.72166179270354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211.70619219850786</v>
      </c>
      <c r="T186" s="62">
        <f t="shared" si="142"/>
        <v>426.883837098247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472.45436307638545</v>
      </c>
      <c r="AO186" s="62">
        <f t="shared" si="144"/>
        <v>300.53096194142108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2.4648722423685441E-22</v>
      </c>
      <c r="AX186" s="23">
        <f t="shared" si="166"/>
        <v>2.4648722423685441E-22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499.92116338695428</v>
      </c>
      <c r="BJ186" s="62">
        <f t="shared" si="146"/>
        <v>316.79403154855652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2.6474553714328822E-22</v>
      </c>
      <c r="BS186" s="24">
        <f t="shared" si="169"/>
        <v>2.6474553714328822E-22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-5.6843418860808015E-13</v>
      </c>
      <c r="BZ186" s="14">
        <f>BY186*VLOOKUP('Données projet'!$B$12,Paramètres!$A$1:$I$89,3,0)*VLOOKUP('Données projet'!$B$12,Paramètres!$A$1:$I$89,5,0)</f>
        <v>-2.6602720026858149E-13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368.77466884726061</v>
      </c>
      <c r="CE186" s="62">
        <f t="shared" si="148"/>
        <v>202.72166179270354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211.70619219850786</v>
      </c>
      <c r="T187" s="62">
        <f t="shared" si="142"/>
        <v>426.883837098247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472.45436307638545</v>
      </c>
      <c r="AO187" s="62">
        <f t="shared" si="144"/>
        <v>300.53096194142108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1.7429278773372889E-22</v>
      </c>
      <c r="AX187" s="23">
        <f t="shared" si="166"/>
        <v>1.7429278773372889E-22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499.92116338695428</v>
      </c>
      <c r="BJ187" s="62">
        <f t="shared" si="146"/>
        <v>316.79403154855652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1.8720336460289409E-22</v>
      </c>
      <c r="BS187" s="24">
        <f t="shared" si="169"/>
        <v>1.8720336460289409E-22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-5.6843418860808015E-13</v>
      </c>
      <c r="BZ187" s="14">
        <f>BY187*VLOOKUP('Données projet'!$B$12,Paramètres!$A$1:$I$89,3,0)*VLOOKUP('Données projet'!$B$12,Paramètres!$A$1:$I$89,5,0)</f>
        <v>-2.6602720026858149E-13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368.77466884726061</v>
      </c>
      <c r="CE187" s="62">
        <f t="shared" si="148"/>
        <v>202.72166179270354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211.70619219850786</v>
      </c>
      <c r="T188" s="62">
        <f t="shared" si="142"/>
        <v>426.883837098247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472.45436307638545</v>
      </c>
      <c r="AO188" s="62">
        <f t="shared" si="144"/>
        <v>300.53096194142108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1.232436121184272E-22</v>
      </c>
      <c r="AX188" s="23">
        <f t="shared" si="166"/>
        <v>1.232436121184272E-22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499.92116338695428</v>
      </c>
      <c r="BJ188" s="62">
        <f t="shared" si="146"/>
        <v>316.79403154855652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1.3237276857164411E-22</v>
      </c>
      <c r="BS188" s="24">
        <f t="shared" si="169"/>
        <v>1.3237276857164411E-22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-5.6843418860808015E-13</v>
      </c>
      <c r="BZ188" s="14">
        <f>BY188*VLOOKUP('Données projet'!$B$12,Paramètres!$A$1:$I$89,3,0)*VLOOKUP('Données projet'!$B$12,Paramètres!$A$1:$I$89,5,0)</f>
        <v>-2.6602720026858149E-13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368.77466884726061</v>
      </c>
      <c r="CE188" s="62">
        <f t="shared" si="148"/>
        <v>202.72166179270354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211.70619219850786</v>
      </c>
      <c r="T189" s="62">
        <f t="shared" si="142"/>
        <v>426.883837098247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472.45436307638545</v>
      </c>
      <c r="AO189" s="62">
        <f t="shared" si="144"/>
        <v>300.53096194142108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8.7146393866864444E-23</v>
      </c>
      <c r="AX189" s="23">
        <f t="shared" si="166"/>
        <v>8.7146393866864444E-23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499.92116338695428</v>
      </c>
      <c r="BJ189" s="62">
        <f t="shared" si="146"/>
        <v>316.79403154855652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9.3601682301447047E-23</v>
      </c>
      <c r="BS189" s="24">
        <f t="shared" si="169"/>
        <v>9.3601682301447047E-23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-5.6843418860808015E-13</v>
      </c>
      <c r="BZ189" s="14">
        <f>BY189*VLOOKUP('Données projet'!$B$12,Paramètres!$A$1:$I$89,3,0)*VLOOKUP('Données projet'!$B$12,Paramètres!$A$1:$I$89,5,0)</f>
        <v>-2.6602720026858149E-13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368.77466884726061</v>
      </c>
      <c r="CE189" s="62">
        <f t="shared" si="148"/>
        <v>202.72166179270354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211.70619219850786</v>
      </c>
      <c r="T190" s="62">
        <f t="shared" si="142"/>
        <v>426.883837098247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472.45436307638545</v>
      </c>
      <c r="AO190" s="62">
        <f t="shared" si="144"/>
        <v>300.53096194142108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6.1621806059213602E-23</v>
      </c>
      <c r="AX190" s="23">
        <f t="shared" si="166"/>
        <v>6.1621806059213602E-23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499.92116338695428</v>
      </c>
      <c r="BJ190" s="62">
        <f t="shared" si="146"/>
        <v>316.79403154855652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6.6186384285822054E-23</v>
      </c>
      <c r="BS190" s="24">
        <f t="shared" si="169"/>
        <v>6.6186384285822054E-23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-5.6843418860808015E-13</v>
      </c>
      <c r="BZ190" s="14">
        <f>BY190*VLOOKUP('Données projet'!$B$12,Paramètres!$A$1:$I$89,3,0)*VLOOKUP('Données projet'!$B$12,Paramètres!$A$1:$I$89,5,0)</f>
        <v>-2.6602720026858149E-13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368.77466884726061</v>
      </c>
      <c r="CE190" s="62">
        <f t="shared" si="148"/>
        <v>202.72166179270354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211.70619219850786</v>
      </c>
      <c r="T191" s="62">
        <f t="shared" si="142"/>
        <v>426.883837098247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472.45436307638545</v>
      </c>
      <c r="AO191" s="62">
        <f t="shared" si="144"/>
        <v>300.53096194142108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4.3573196933432222E-23</v>
      </c>
      <c r="AX191" s="23">
        <f t="shared" si="166"/>
        <v>4.3573196933432222E-23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499.92116338695428</v>
      </c>
      <c r="BJ191" s="62">
        <f t="shared" si="146"/>
        <v>316.79403154855652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4.6800841150723524E-23</v>
      </c>
      <c r="BS191" s="24">
        <f t="shared" si="169"/>
        <v>4.6800841150723524E-23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-5.6843418860808015E-13</v>
      </c>
      <c r="BZ191" s="14">
        <f>BY191*VLOOKUP('Données projet'!$B$12,Paramètres!$A$1:$I$89,3,0)*VLOOKUP('Données projet'!$B$12,Paramètres!$A$1:$I$89,5,0)</f>
        <v>-2.6602720026858149E-13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368.77466884726061</v>
      </c>
      <c r="CE191" s="62">
        <f t="shared" si="148"/>
        <v>202.72166179270354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211.70619219850786</v>
      </c>
      <c r="T192" s="62">
        <f t="shared" si="142"/>
        <v>426.883837098247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472.45436307638545</v>
      </c>
      <c r="AO192" s="62">
        <f t="shared" si="144"/>
        <v>300.53096194142108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3.0810903029606801E-23</v>
      </c>
      <c r="AX192" s="23">
        <f t="shared" si="166"/>
        <v>3.0810903029606801E-23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499.92116338695428</v>
      </c>
      <c r="BJ192" s="62">
        <f t="shared" si="146"/>
        <v>316.79403154855652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3.3093192142911027E-23</v>
      </c>
      <c r="BS192" s="24">
        <f t="shared" si="169"/>
        <v>3.3093192142911027E-23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-5.6843418860808015E-13</v>
      </c>
      <c r="BZ192" s="14">
        <f>BY192*VLOOKUP('Données projet'!$B$12,Paramètres!$A$1:$I$89,3,0)*VLOOKUP('Données projet'!$B$12,Paramètres!$A$1:$I$89,5,0)</f>
        <v>-2.6602720026858149E-13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368.77466884726061</v>
      </c>
      <c r="CE192" s="62">
        <f t="shared" si="148"/>
        <v>202.72166179270354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211.70619219850786</v>
      </c>
      <c r="T193" s="62">
        <f t="shared" si="142"/>
        <v>426.883837098247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472.45436307638545</v>
      </c>
      <c r="AO193" s="62">
        <f t="shared" si="144"/>
        <v>300.53096194142108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2.1786598466716111E-23</v>
      </c>
      <c r="AX193" s="23">
        <f t="shared" si="166"/>
        <v>2.1786598466716111E-23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499.92116338695428</v>
      </c>
      <c r="BJ193" s="62">
        <f t="shared" si="146"/>
        <v>316.79403154855652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2.3400420575361762E-23</v>
      </c>
      <c r="BS193" s="24">
        <f t="shared" si="169"/>
        <v>2.3400420575361762E-23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-5.6843418860808015E-13</v>
      </c>
      <c r="BZ193" s="14">
        <f>BY193*VLOOKUP('Données projet'!$B$12,Paramètres!$A$1:$I$89,3,0)*VLOOKUP('Données projet'!$B$12,Paramètres!$A$1:$I$89,5,0)</f>
        <v>-2.6602720026858149E-13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368.77466884726061</v>
      </c>
      <c r="CE193" s="62">
        <f t="shared" si="148"/>
        <v>202.72166179270354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211.70619219850786</v>
      </c>
      <c r="T194" s="62">
        <f t="shared" si="142"/>
        <v>426.883837098247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472.45436307638545</v>
      </c>
      <c r="AO194" s="62">
        <f t="shared" si="144"/>
        <v>300.53096194142108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1.5405451514803401E-23</v>
      </c>
      <c r="AX194" s="23">
        <f t="shared" si="166"/>
        <v>1.5405451514803401E-23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499.92116338695428</v>
      </c>
      <c r="BJ194" s="62">
        <f t="shared" si="146"/>
        <v>316.79403154855652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1.6546596071455514E-23</v>
      </c>
      <c r="BS194" s="24">
        <f t="shared" si="169"/>
        <v>1.6546596071455514E-23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-5.6843418860808015E-13</v>
      </c>
      <c r="BZ194" s="14">
        <f>BY194*VLOOKUP('Données projet'!$B$12,Paramètres!$A$1:$I$89,3,0)*VLOOKUP('Données projet'!$B$12,Paramètres!$A$1:$I$89,5,0)</f>
        <v>-2.6602720026858149E-13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368.77466884726061</v>
      </c>
      <c r="CE194" s="62">
        <f t="shared" si="148"/>
        <v>202.72166179270354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211.70619219850786</v>
      </c>
      <c r="T195" s="62">
        <f t="shared" si="142"/>
        <v>426.883837098247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472.45436307638545</v>
      </c>
      <c r="AO195" s="62">
        <f t="shared" si="144"/>
        <v>300.53096194142108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1.0893299233358055E-23</v>
      </c>
      <c r="AX195" s="23">
        <f t="shared" si="166"/>
        <v>1.0893299233358055E-23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499.92116338695428</v>
      </c>
      <c r="BJ195" s="62">
        <f t="shared" si="146"/>
        <v>316.79403154855652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1.1700210287680881E-23</v>
      </c>
      <c r="BS195" s="24">
        <f t="shared" si="169"/>
        <v>1.1700210287680881E-23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-5.6843418860808015E-13</v>
      </c>
      <c r="BZ195" s="14">
        <f>BY195*VLOOKUP('Données projet'!$B$12,Paramètres!$A$1:$I$89,3,0)*VLOOKUP('Données projet'!$B$12,Paramètres!$A$1:$I$89,5,0)</f>
        <v>-2.6602720026858149E-13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368.77466884726061</v>
      </c>
      <c r="CE195" s="62">
        <f t="shared" si="148"/>
        <v>202.72166179270354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211.70619219850786</v>
      </c>
      <c r="T196" s="62">
        <f t="shared" si="142"/>
        <v>426.883837098247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472.45436307638545</v>
      </c>
      <c r="AO196" s="62">
        <f t="shared" si="144"/>
        <v>300.53096194142108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7.7027257574017003E-24</v>
      </c>
      <c r="AX196" s="23">
        <f t="shared" si="166"/>
        <v>7.7027257574017003E-24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499.92116338695428</v>
      </c>
      <c r="BJ196" s="62">
        <f t="shared" si="146"/>
        <v>316.79403154855652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8.2732980357277568E-24</v>
      </c>
      <c r="BS196" s="24">
        <f t="shared" si="169"/>
        <v>8.2732980357277568E-24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-5.6843418860808015E-13</v>
      </c>
      <c r="BZ196" s="14">
        <f>BY196*VLOOKUP('Données projet'!$B$12,Paramètres!$A$1:$I$89,3,0)*VLOOKUP('Données projet'!$B$12,Paramètres!$A$1:$I$89,5,0)</f>
        <v>-2.6602720026858149E-13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368.77466884726061</v>
      </c>
      <c r="CE196" s="62">
        <f t="shared" si="148"/>
        <v>202.72166179270354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211.70619219850786</v>
      </c>
      <c r="T197" s="62">
        <f t="shared" ref="T197:T203" si="204">$T$3</f>
        <v>426.883837098247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472.45436307638545</v>
      </c>
      <c r="AO197" s="62">
        <f t="shared" ref="AO197:AO203" si="205">$AO$3</f>
        <v>300.53096194142108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5.4466496166790277E-24</v>
      </c>
      <c r="AX197" s="23">
        <f t="shared" si="166"/>
        <v>5.4466496166790277E-24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499.92116338695428</v>
      </c>
      <c r="BJ197" s="62">
        <f t="shared" ref="BJ197:BJ203" si="206">$BJ$3</f>
        <v>316.79403154855652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5.8501051438404405E-24</v>
      </c>
      <c r="BS197" s="24">
        <f t="shared" si="169"/>
        <v>5.8501051438404405E-24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-5.6843418860808015E-13</v>
      </c>
      <c r="BZ197" s="14">
        <f>BY197*VLOOKUP('Données projet'!$B$12,Paramètres!$A$1:$I$89,3,0)*VLOOKUP('Données projet'!$B$12,Paramètres!$A$1:$I$89,5,0)</f>
        <v>-2.6602720026858149E-13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368.77466884726061</v>
      </c>
      <c r="CE197" s="62">
        <f t="shared" ref="CE197:CE203" si="207">$CE$3</f>
        <v>202.72166179270354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211.70619219850786</v>
      </c>
      <c r="T198" s="62">
        <f t="shared" si="204"/>
        <v>426.883837098247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472.45436307638545</v>
      </c>
      <c r="AO198" s="62">
        <f t="shared" si="205"/>
        <v>300.53096194142108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3.8513628787008501E-24</v>
      </c>
      <c r="AX198" s="23">
        <f t="shared" si="166"/>
        <v>3.8513628787008501E-24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499.92116338695428</v>
      </c>
      <c r="BJ198" s="62">
        <f t="shared" si="206"/>
        <v>316.79403154855652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4.1366490178638784E-24</v>
      </c>
      <c r="BS198" s="24">
        <f t="shared" si="169"/>
        <v>4.1366490178638784E-24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-5.6843418860808015E-13</v>
      </c>
      <c r="BZ198" s="14">
        <f>BY198*VLOOKUP('Données projet'!$B$12,Paramètres!$A$1:$I$89,3,0)*VLOOKUP('Données projet'!$B$12,Paramètres!$A$1:$I$89,5,0)</f>
        <v>-2.6602720026858149E-13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368.77466884726061</v>
      </c>
      <c r="CE198" s="62">
        <f t="shared" si="207"/>
        <v>202.72166179270354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211.70619219850786</v>
      </c>
      <c r="T199" s="62">
        <f t="shared" si="204"/>
        <v>426.883837098247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472.45436307638545</v>
      </c>
      <c r="AO199" s="62">
        <f t="shared" si="205"/>
        <v>300.53096194142108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2.7233248083395139E-24</v>
      </c>
      <c r="AX199" s="23">
        <f t="shared" si="166"/>
        <v>2.7233248083395139E-24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499.92116338695428</v>
      </c>
      <c r="BJ199" s="62">
        <f t="shared" si="206"/>
        <v>316.79403154855652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2.9250525719202202E-24</v>
      </c>
      <c r="BS199" s="24">
        <f t="shared" si="169"/>
        <v>2.9250525719202202E-24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-5.6843418860808015E-13</v>
      </c>
      <c r="BZ199" s="14">
        <f>BY199*VLOOKUP('Données projet'!$B$12,Paramètres!$A$1:$I$89,3,0)*VLOOKUP('Données projet'!$B$12,Paramètres!$A$1:$I$89,5,0)</f>
        <v>-2.6602720026858149E-13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368.77466884726061</v>
      </c>
      <c r="CE199" s="62">
        <f t="shared" si="207"/>
        <v>202.72166179270354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211.70619219850786</v>
      </c>
      <c r="T200" s="62">
        <f t="shared" si="204"/>
        <v>426.883837098247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472.45436307638545</v>
      </c>
      <c r="AO200" s="62">
        <f t="shared" si="205"/>
        <v>300.53096194142108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1.9256814393504251E-24</v>
      </c>
      <c r="AX200" s="23">
        <f t="shared" si="166"/>
        <v>1.9256814393504251E-24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499.92116338695428</v>
      </c>
      <c r="BJ200" s="62">
        <f t="shared" si="206"/>
        <v>316.79403154855652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2.0683245089319392E-24</v>
      </c>
      <c r="BS200" s="24">
        <f t="shared" si="169"/>
        <v>2.0683245089319392E-24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-5.6843418860808015E-13</v>
      </c>
      <c r="BZ200" s="14">
        <f>BY200*VLOOKUP('Données projet'!$B$12,Paramètres!$A$1:$I$89,3,0)*VLOOKUP('Données projet'!$B$12,Paramètres!$A$1:$I$89,5,0)</f>
        <v>-2.6602720026858149E-13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368.77466884726061</v>
      </c>
      <c r="CE200" s="62">
        <f t="shared" si="207"/>
        <v>202.72166179270354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211.70619219850786</v>
      </c>
      <c r="T201" s="62">
        <f t="shared" si="204"/>
        <v>426.883837098247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472.45436307638545</v>
      </c>
      <c r="AO201" s="62">
        <f t="shared" si="205"/>
        <v>300.53096194142108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1.3616624041697569E-24</v>
      </c>
      <c r="AX201" s="23">
        <f t="shared" si="166"/>
        <v>1.3616624041697569E-24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499.92116338695428</v>
      </c>
      <c r="BJ201" s="62">
        <f t="shared" si="206"/>
        <v>316.79403154855652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1.4625262859601101E-24</v>
      </c>
      <c r="BS201" s="24">
        <f t="shared" si="169"/>
        <v>1.4625262859601101E-24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-5.6843418860808015E-13</v>
      </c>
      <c r="BZ201" s="14">
        <f>BY201*VLOOKUP('Données projet'!$B$12,Paramètres!$A$1:$I$89,3,0)*VLOOKUP('Données projet'!$B$12,Paramètres!$A$1:$I$89,5,0)</f>
        <v>-2.6602720026858149E-13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368.77466884726061</v>
      </c>
      <c r="CE201" s="62">
        <f t="shared" si="207"/>
        <v>202.72166179270354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211.70619219850786</v>
      </c>
      <c r="T202" s="62">
        <f t="shared" si="204"/>
        <v>426.883837098247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472.45436307638545</v>
      </c>
      <c r="AO202" s="62">
        <f t="shared" si="205"/>
        <v>300.53096194142108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9.6284071967521253E-25</v>
      </c>
      <c r="AX202" s="23">
        <f t="shared" si="166"/>
        <v>9.6284071967521253E-25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499.92116338695428</v>
      </c>
      <c r="BJ202" s="62">
        <f t="shared" si="206"/>
        <v>316.79403154855652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1.0341622544659696E-24</v>
      </c>
      <c r="BS202" s="24">
        <f t="shared" si="169"/>
        <v>1.0341622544659696E-24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-5.6843418860808015E-13</v>
      </c>
      <c r="BZ202" s="14">
        <f>BY202*VLOOKUP('Données projet'!$B$12,Paramètres!$A$1:$I$89,3,0)*VLOOKUP('Données projet'!$B$12,Paramètres!$A$1:$I$89,5,0)</f>
        <v>-2.6602720026858149E-13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368.77466884726061</v>
      </c>
      <c r="CE202" s="62">
        <f t="shared" si="207"/>
        <v>202.72166179270354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211.70619219850786</v>
      </c>
      <c r="T203" s="62">
        <f t="shared" si="204"/>
        <v>426.883837098247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472.45436307638545</v>
      </c>
      <c r="AO203" s="62">
        <f t="shared" si="205"/>
        <v>300.53096194142108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6.8083120208487847E-25</v>
      </c>
      <c r="AX203" s="23">
        <f t="shared" si="166"/>
        <v>6.8083120208487847E-25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499.92116338695428</v>
      </c>
      <c r="BJ203" s="62">
        <f t="shared" si="206"/>
        <v>316.79403154855652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7.3126314298005506E-25</v>
      </c>
      <c r="BS203" s="24">
        <f t="shared" si="169"/>
        <v>7.3126314298005506E-25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-5.6843418860808015E-13</v>
      </c>
      <c r="BZ203" s="14">
        <f>BY203*VLOOKUP('Données projet'!$B$12,Paramètres!$A$1:$I$89,3,0)*VLOOKUP('Données projet'!$B$12,Paramètres!$A$1:$I$89,5,0)</f>
        <v>-2.6602720026858149E-13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368.77466884726061</v>
      </c>
      <c r="CE203" s="62">
        <f t="shared" si="207"/>
        <v>202.72166179270354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1.1734849744378069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3.8999199999999998</v>
      </c>
      <c r="C6" s="156">
        <f ca="1">IF(OR('Données projet'!B9="",'Données projet'!C9="",'Données projet'!C9=0%),0,Calculateur!S3)</f>
        <v>211.70619219850786</v>
      </c>
      <c r="D6" s="156">
        <f>IF(OR('Données projet'!B9="",'Données projet'!C9="",'Données projet'!C9=0%),0,Calculateur!T3)</f>
        <v>426.883837098247</v>
      </c>
      <c r="E6" s="156">
        <f ca="1">MIN(C6,D6)</f>
        <v>211.70619219850786</v>
      </c>
      <c r="F6" s="156">
        <f ca="1">E6*B6</f>
        <v>825.63721307880473</v>
      </c>
      <c r="G6" s="156">
        <f ca="1">F6*(100%-'Données projet'!$C$24)*(100%-'Données projet'!$C$25)*(100%-'Données projet'!$C$26)*(100%-'Données projet'!$C$27)</f>
        <v>743.07349177092431</v>
      </c>
      <c r="H6" s="157">
        <f>IF(OR('Données projet'!B9="",'Données projet'!C9="",'Données projet'!C9=0%),0,AVERAGE(Calculateur!$AC$3:$AC$33)*B6)</f>
        <v>37.766755022020988</v>
      </c>
      <c r="I6" s="158">
        <f>H6*(100%-'Données projet'!$C$24)*(100%-'Données projet'!$C$25)*(100%-'Données projet'!$C$26)*(100%-'Données projet'!$C$27)</f>
        <v>33.990079519818892</v>
      </c>
      <c r="J6" s="159">
        <f>IF(OR('Données projet'!B9="",'Données projet'!C9="",'Données projet'!C9=0%),0,SUM(Calculateur!$V$3:$V$33)*VLOOKUP('Données projet'!$B$9,Paramètres!$A$1:$I$89,9,0)*B6)</f>
        <v>276.11433599999998</v>
      </c>
      <c r="K6" s="160">
        <f>J6*(100%-'Données projet'!$C$24)*(100%-'Données projet'!$C$25)*(100%-'Données projet'!$C$26)*(100%-'Données projet'!$C$27)</f>
        <v>248.50290239999998</v>
      </c>
      <c r="L6" s="161">
        <f ca="1">G6+I6+K6</f>
        <v>1025.5664736907431</v>
      </c>
      <c r="M6" s="25">
        <f ca="1">L6/B6</f>
        <v>262.97115676494468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1.5998199999999998</v>
      </c>
      <c r="C7" s="156">
        <f ca="1">IF(OR('Données projet'!B10="",'Données projet'!C10="",'Données projet'!C10=0%),0,Calculateur!AN3)</f>
        <v>472.45436307638545</v>
      </c>
      <c r="D7" s="156">
        <f>IF(OR('Données projet'!B10="",'Données projet'!C10="",'Données projet'!C10=0%),0,Calculateur!AO3)</f>
        <v>300.53096194142108</v>
      </c>
      <c r="E7" s="156">
        <f t="shared" ref="E7:E15" ca="1" si="0">MIN(C7,D7)</f>
        <v>300.53096194142108</v>
      </c>
      <c r="F7" s="156">
        <f t="shared" ref="F7:F15" ca="1" si="1">E7*B7</f>
        <v>480.79544353312423</v>
      </c>
      <c r="G7" s="156">
        <f ca="1">F7*(100%-'Données projet'!$C$24)*(100%-'Données projet'!$C$25)*(100%-'Données projet'!$C$26)*(100%-'Données projet'!$C$27)</f>
        <v>432.7158991798118</v>
      </c>
      <c r="H7" s="164">
        <f>IF(OR('Données projet'!B10="",'Données projet'!C10="",'Données projet'!C10=0%),0,AVERAGE(Calculateur!$AX$3:$AX$33)*B7)</f>
        <v>5.401379551395638</v>
      </c>
      <c r="I7" s="158">
        <f>H7*(100%-'Données projet'!$C$24)*(100%-'Données projet'!$C$25)*(100%-'Données projet'!$C$26)*(100%-'Données projet'!$C$27)</f>
        <v>4.8612415962560744</v>
      </c>
      <c r="J7" s="159">
        <f>IF(OR('Données projet'!B10="",'Données projet'!C10="",'Données projet'!C10=0%),0,SUM(Calculateur!$AQ$3:$AQ$33)*VLOOKUP('Données projet'!$B$10,Paramètres!$A$1:$I$89,9,0)*B7)</f>
        <v>24.797209999999996</v>
      </c>
      <c r="K7" s="160">
        <f>J7*(100%-'Données projet'!$C$24)*(100%-'Données projet'!$C$25)*(100%-'Données projet'!$C$26)*(100%-'Données projet'!$C$27)</f>
        <v>22.317488999999998</v>
      </c>
      <c r="L7" s="161">
        <f t="shared" ref="L7:L15" ca="1" si="2">G7+I7+K7</f>
        <v>459.89462977606792</v>
      </c>
      <c r="M7" s="25">
        <f ca="1">L7/B7</f>
        <v>287.46648358944628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1.0996199999999998</v>
      </c>
      <c r="C8" s="156">
        <f ca="1">IF(OR('Données projet'!B11="",'Données projet'!C11="",'Données projet'!C11=0%),0,Calculateur!BI3)</f>
        <v>499.92116338695428</v>
      </c>
      <c r="D8" s="156">
        <f>IF(OR('Données projet'!B11="",'Données projet'!C11="",'Données projet'!C11=0%),0,Calculateur!BJ3)</f>
        <v>316.79403154855652</v>
      </c>
      <c r="E8" s="156">
        <f t="shared" ca="1" si="0"/>
        <v>316.79403154855652</v>
      </c>
      <c r="F8" s="156">
        <f t="shared" ca="1" si="1"/>
        <v>348.35305297142366</v>
      </c>
      <c r="G8" s="156">
        <f ca="1">F8*(100%-'Données projet'!$C$24)*(100%-'Données projet'!$C$25)*(100%-'Données projet'!$C$26)*(100%-'Données projet'!$C$27)</f>
        <v>313.51774767428128</v>
      </c>
      <c r="H8" s="164">
        <f>IF(OR('Données projet'!B11="",'Données projet'!C11="",'Données projet'!C11=0%),0,AVERAGE(Calculateur!$BS$3:$BS$33)*B8)</f>
        <v>3.9875894484162901</v>
      </c>
      <c r="I8" s="158">
        <f>H8*(100%-'Données projet'!$C$24)*(100%-'Données projet'!$C$25)*(100%-'Données projet'!$C$26)*(100%-'Données projet'!$C$27)</f>
        <v>3.5888305035746613</v>
      </c>
      <c r="J8" s="159">
        <f>IF(OR('Données projet'!B11="",'Données projet'!C11="",'Données projet'!C11=0%),0,SUM(Calculateur!$BL$3:$BL$33)*VLOOKUP('Données projet'!$B$11,Paramètres!$A$1:$I$89,9,0)*B8)</f>
        <v>17.044109999999996</v>
      </c>
      <c r="K8" s="160">
        <f>J8*(100%-'Données projet'!$C$24)*(100%-'Données projet'!$C$25)*(100%-'Données projet'!$C$26)*(100%-'Données projet'!$C$27)</f>
        <v>15.339698999999998</v>
      </c>
      <c r="L8" s="161">
        <f t="shared" ca="1" si="2"/>
        <v>332.44627717785596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1.5998199999999998</v>
      </c>
      <c r="C9" s="156">
        <f ca="1">IF(OR('Données projet'!B12="",'Données projet'!C12="",'Données projet'!C12=0%),0,Calculateur!CD3)</f>
        <v>368.77466884726061</v>
      </c>
      <c r="D9" s="156">
        <f>IF(OR('Données projet'!B12="",'Données projet'!C12="",'Données projet'!C12=0%),0,Calculateur!CE3)</f>
        <v>202.72166179270354</v>
      </c>
      <c r="E9" s="156">
        <f t="shared" ca="1" si="0"/>
        <v>202.72166179270354</v>
      </c>
      <c r="F9" s="156">
        <f t="shared" ca="1" si="1"/>
        <v>324.31816896920293</v>
      </c>
      <c r="G9" s="156">
        <f ca="1">F9*(100%-'Données projet'!$C$24)*(100%-'Données projet'!$C$25)*(100%-'Données projet'!$C$26)*(100%-'Données projet'!$C$27)</f>
        <v>291.88635207228265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291.88635207228265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1979.1038785525557</v>
      </c>
      <c r="G16" s="175">
        <f t="shared" ca="1" si="3"/>
        <v>1781.1934906973001</v>
      </c>
      <c r="H16" s="176">
        <f t="shared" si="3"/>
        <v>47.15572402183291</v>
      </c>
      <c r="I16" s="176">
        <f t="shared" si="3"/>
        <v>42.440151619649626</v>
      </c>
      <c r="J16" s="177">
        <f t="shared" si="3"/>
        <v>317.95565599999998</v>
      </c>
      <c r="K16" s="177">
        <f t="shared" si="3"/>
        <v>286.1600904</v>
      </c>
      <c r="L16" s="178">
        <f t="shared" ca="1" si="3"/>
        <v>2109.7937327169498</v>
      </c>
      <c r="M16" s="25">
        <f ca="1">L16/6.42</f>
        <v>328.62830727678346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3" zoomScale="90" zoomScaleNormal="90" workbookViewId="0">
      <selection activeCell="M33" sqref="M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4050.4386206682084</v>
      </c>
      <c r="U10" s="190">
        <f>'Données projet'!D9</f>
        <v>3.8999199999999998</v>
      </c>
      <c r="V10" s="189">
        <f>U10*T10</f>
        <v>15796.386585516359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90">
        <f>'Données projet'!D10</f>
        <v>1.5998199999999998</v>
      </c>
      <c r="V11" s="189">
        <f t="shared" ref="V11" si="0">U11*T11</f>
        <v>1336.7793863521179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910.11277300185668</v>
      </c>
      <c r="U12" s="190">
        <f>'Données projet'!D11</f>
        <v>1.0996199999999998</v>
      </c>
      <c r="V12" s="189">
        <f t="shared" ref="V12:V19" si="1">U12*T12</f>
        <v>1000.7782074483015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222.2722611422256</v>
      </c>
      <c r="U13" s="190">
        <f>'Données projet'!D12</f>
        <v>1.5998199999999998</v>
      </c>
      <c r="V13" s="189">
        <f t="shared" si="1"/>
        <v>355.5956088205553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(16400+26852)/8.2</f>
        <v>5274.6341463414637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4757/8.2</f>
        <v>580.1219512195122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3624/8.2</f>
        <v>441.95121951219517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8</v>
      </c>
      <c r="D23" s="194">
        <f>B23*C23</f>
        <v>224</v>
      </c>
      <c r="E23" s="206"/>
      <c r="F23" s="261"/>
      <c r="H23" s="203">
        <v>3</v>
      </c>
      <c r="I23" s="204">
        <f>1476/8.2</f>
        <v>180.00000000000003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-33926.632452779828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68826.771029901254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20</v>
      </c>
      <c r="D25" s="194">
        <f t="shared" si="2"/>
        <v>1040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460</v>
      </c>
      <c r="Q25" s="265"/>
      <c r="R25" s="25"/>
      <c r="S25" s="198" t="s">
        <v>266</v>
      </c>
      <c r="T25" s="337">
        <f ca="1">T23-T24</f>
        <v>-102753.40348268108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8393.5086621830797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460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440.19138755980862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421.23577756919491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403.09643786525828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385.73821805287884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369.1274813903147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353.23203960795672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338.02109053392985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323.46515840567463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309.53603675184172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296.20673373381993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283.45141984097597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271.24537783825457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259.56495486914315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248.38751662118966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237.69140346525325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227.45588848349604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217.66113730478088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208.28816966964681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199.31882265037973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190.7357154549089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182.52221574632426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174.66240741275055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167.14105972512016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159.94359782308152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153.05607447184835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146.46514303526163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140.15803161269054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134.12251828965606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128.34690745421631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122.82000713322138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117.53110730451804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112.46995914307954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107.62675516084167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102.99211020176237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92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92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92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9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9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9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9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2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92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92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92">
        <v>20</v>
      </c>
      <c r="D94" s="191">
        <f t="shared" si="6"/>
        <v>560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92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92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92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92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92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92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92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92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92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92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30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40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51</v>
      </c>
      <c r="B118" s="193">
        <f>'Données projet'!D116</f>
        <v>171.3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53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61</v>
      </c>
      <c r="B120" s="193">
        <f>'Données projet'!D118</f>
        <v>100.2</v>
      </c>
      <c r="C120" s="204">
        <v>15</v>
      </c>
      <c r="D120" s="191">
        <f t="shared" si="8"/>
        <v>1503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62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73</v>
      </c>
      <c r="B122" s="193">
        <f>'Données projet'!D120</f>
        <v>102.1</v>
      </c>
      <c r="C122" s="204">
        <v>20</v>
      </c>
      <c r="D122" s="191">
        <f t="shared" si="8"/>
        <v>2042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74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84</v>
      </c>
      <c r="B124" s="193">
        <f>'Données projet'!D122</f>
        <v>0</v>
      </c>
      <c r="C124" s="204">
        <v>25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85</v>
      </c>
      <c r="B125" s="193">
        <f>'Données projet'!D123</f>
        <v>94.69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86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97</v>
      </c>
      <c r="B127" s="193">
        <f>'Données projet'!D125</f>
        <v>89.6</v>
      </c>
      <c r="C127" s="204">
        <v>30</v>
      </c>
      <c r="D127" s="191">
        <f t="shared" si="8"/>
        <v>2688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98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108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109</v>
      </c>
      <c r="B130" s="193">
        <f>'Données projet'!D128</f>
        <v>91.09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110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120</v>
      </c>
      <c r="B132" s="193">
        <f>'Données projet'!D130</f>
        <v>0</v>
      </c>
      <c r="C132" s="204">
        <v>40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121</v>
      </c>
      <c r="B133" s="193">
        <f>'Données projet'!D131</f>
        <v>233.54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122</v>
      </c>
      <c r="B134" s="193">
        <f>'Données projet'!D132</f>
        <v>0</v>
      </c>
      <c r="C134" s="204">
        <v>50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131</v>
      </c>
      <c r="B135" s="193">
        <f>'Données projet'!D133</f>
        <v>294.08999999999997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2025-04-07T15:43:28Z</dcterms:modified>
</cp:coreProperties>
</file>