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V_GOURS (33) ind Vuillemin\Dossier déposé 07 03 2025\"/>
    </mc:Choice>
  </mc:AlternateContent>
  <xr:revisionPtr revIDLastSave="0" documentId="13_ncr:1_{8D31619A-B725-48EC-A419-5A9F51F464B8}" xr6:coauthVersionLast="36" xr6:coauthVersionMax="36" xr10:uidLastSave="{00000000-0000-0000-0000-000000000000}"/>
  <bookViews>
    <workbookView xWindow="0" yWindow="0" windowWidth="28800" windowHeight="12105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DH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A161" i="2"/>
  <c r="EB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C162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B172" i="2"/>
  <c r="EV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BC181" i="2" l="1" a="1"/>
  <c r="BC181" i="2" s="1"/>
  <c r="BC126" i="2" a="1"/>
  <c r="BC126" i="2" s="1"/>
  <c r="BC151" i="2" a="1"/>
  <c r="BC151" i="2" s="1"/>
  <c r="BC47" i="2" a="1"/>
  <c r="BC47" i="2" s="1"/>
  <c r="BC185" i="2" a="1"/>
  <c r="BC185" i="2" s="1"/>
  <c r="BC58" i="2" a="1"/>
  <c r="BC58" i="2" s="1"/>
  <c r="BC143" i="2" a="1"/>
  <c r="BC143" i="2" s="1"/>
  <c r="BC34" i="2" a="1"/>
  <c r="BC34" i="2" s="1"/>
  <c r="BC31" i="2" a="1"/>
  <c r="BC31" i="2" s="1"/>
  <c r="BC84" i="2" a="1"/>
  <c r="BC84" i="2" s="1"/>
  <c r="CS134" i="2" a="1"/>
  <c r="CS134" i="2" s="1"/>
  <c r="CS38" i="2" a="1"/>
  <c r="CS38" i="2" s="1"/>
  <c r="CS105" i="2" a="1"/>
  <c r="CS105" i="2" s="1"/>
  <c r="CS161" i="2" a="1"/>
  <c r="CS161" i="2" s="1"/>
  <c r="CS77" i="2" a="1"/>
  <c r="CS77" i="2" s="1"/>
  <c r="CS120" i="2" a="1"/>
  <c r="CS120" i="2" s="1"/>
  <c r="CS114" i="2" a="1"/>
  <c r="CS114" i="2" s="1"/>
  <c r="CS56" i="2" a="1"/>
  <c r="CS56" i="2" s="1"/>
  <c r="CS72" i="2" a="1"/>
  <c r="CS72" i="2" s="1"/>
  <c r="CS129" i="2" a="1"/>
  <c r="CS129" i="2" s="1"/>
  <c r="CS137" i="2" a="1"/>
  <c r="CS137" i="2" s="1"/>
  <c r="CS52" i="2" a="1"/>
  <c r="CS52" i="2" s="1"/>
  <c r="CS24" i="2" a="1"/>
  <c r="CS24" i="2" s="1"/>
  <c r="CS185" i="2" a="1"/>
  <c r="CS185" i="2" s="1"/>
  <c r="CS66" i="2" a="1"/>
  <c r="CS66" i="2" s="1"/>
  <c r="CS116" i="2" a="1"/>
  <c r="CS116" i="2" s="1"/>
  <c r="BX107" i="2" a="1"/>
  <c r="BX107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181" i="2" l="1"/>
  <c r="CD60" i="2"/>
  <c r="CD137" i="2"/>
  <c r="CD10" i="2"/>
  <c r="CD200" i="2"/>
  <c r="CD185" i="2"/>
  <c r="CD49" i="2"/>
  <c r="CD156" i="2"/>
  <c r="CD140" i="2"/>
  <c r="CD84" i="2"/>
  <c r="CD53" i="2"/>
  <c r="CD166" i="2"/>
  <c r="CD91" i="2"/>
  <c r="CD171" i="2"/>
  <c r="CD7" i="2"/>
  <c r="CD142" i="2"/>
  <c r="CD11" i="2"/>
  <c r="CD75" i="2"/>
  <c r="CD124" i="2"/>
  <c r="CD35" i="2"/>
  <c r="CD178" i="2"/>
  <c r="CD71" i="2"/>
  <c r="CD46" i="2"/>
  <c r="CD93" i="2"/>
  <c r="CD108" i="2"/>
  <c r="CD153" i="2"/>
  <c r="CD134" i="2"/>
  <c r="CD128" i="2"/>
  <c r="CD116" i="2"/>
  <c r="CD39" i="2"/>
  <c r="CD155" i="2"/>
  <c r="CD145" i="2"/>
  <c r="CD86" i="2"/>
  <c r="CD122" i="2"/>
  <c r="CD44" i="2"/>
  <c r="CD18" i="2"/>
  <c r="CD104" i="2"/>
  <c r="CD183" i="2"/>
  <c r="CD180" i="2"/>
  <c r="CD66" i="2"/>
  <c r="CD194" i="2"/>
  <c r="CD103" i="2"/>
  <c r="CD139" i="2"/>
  <c r="CD188" i="2"/>
  <c r="CD48" i="2"/>
  <c r="CD42" i="2"/>
  <c r="CD102" i="2"/>
  <c r="CD147" i="2"/>
  <c r="CD13" i="2"/>
  <c r="CD15" i="2"/>
  <c r="CD165" i="2"/>
  <c r="CD43" i="2"/>
  <c r="CD76" i="2"/>
  <c r="CD151" i="2"/>
  <c r="CD187" i="2"/>
  <c r="CD67" i="2"/>
  <c r="CD110" i="2"/>
  <c r="CD182" i="2"/>
  <c r="CD54" i="2"/>
  <c r="CD109" i="2"/>
  <c r="CD85" i="2"/>
  <c r="CD37" i="2"/>
  <c r="CD30" i="2"/>
  <c r="CD70" i="2"/>
  <c r="CD106" i="2"/>
  <c r="CD5" i="2"/>
  <c r="CD179" i="2"/>
  <c r="CD87" i="2"/>
  <c r="CD136" i="2"/>
  <c r="CD9" i="2"/>
  <c r="CD52" i="2"/>
  <c r="CD172" i="2"/>
  <c r="CD157" i="2"/>
  <c r="CD25" i="2"/>
  <c r="CD56" i="2"/>
  <c r="CD96" i="2"/>
  <c r="CD184" i="2"/>
  <c r="CD58" i="2"/>
  <c r="CD129" i="2"/>
  <c r="CD16" i="2"/>
  <c r="CD90" i="2"/>
  <c r="CD111" i="2"/>
  <c r="CD192" i="2"/>
  <c r="CD159" i="2"/>
  <c r="CD191" i="2"/>
  <c r="CD174" i="2"/>
  <c r="CD6" i="2"/>
  <c r="CD41" i="2"/>
  <c r="CD61" i="2"/>
  <c r="CD8" i="2"/>
  <c r="CD4" i="2"/>
  <c r="CD22" i="2"/>
  <c r="CD92" i="2"/>
  <c r="CD113" i="2"/>
  <c r="CD72" i="2"/>
  <c r="CD68" i="2"/>
  <c r="CD190" i="2"/>
  <c r="CD193" i="2"/>
  <c r="CD149" i="2"/>
  <c r="CD146" i="2"/>
  <c r="CD94" i="2"/>
  <c r="CD118" i="2"/>
  <c r="CD17" i="2"/>
  <c r="CD28" i="2"/>
  <c r="CD164" i="2"/>
  <c r="CD119" i="2"/>
  <c r="CD115" i="2"/>
  <c r="CD152" i="2"/>
  <c r="CD130" i="2"/>
  <c r="CD100" i="2"/>
  <c r="CD20" i="2"/>
  <c r="CD34" i="2"/>
  <c r="CD81" i="2"/>
  <c r="CD176" i="2"/>
  <c r="CD135" i="2"/>
  <c r="CD161" i="2"/>
  <c r="CD64" i="2"/>
  <c r="CD59" i="2"/>
  <c r="CD203" i="2"/>
  <c r="CD97" i="2"/>
  <c r="CD197" i="2"/>
  <c r="CD51" i="2"/>
  <c r="CD55" i="2"/>
  <c r="CD12" i="2"/>
  <c r="CD173" i="2"/>
  <c r="CD144" i="2"/>
  <c r="CD69" i="2"/>
  <c r="CD24" i="2"/>
  <c r="CD198" i="2"/>
  <c r="CD3" i="2"/>
  <c r="C9" i="4" s="1"/>
  <c r="E9" i="4" s="1"/>
  <c r="F9" i="4" s="1"/>
  <c r="G9" i="4" s="1"/>
  <c r="L9" i="4" s="1"/>
  <c r="CD132" i="2"/>
  <c r="CD40" i="2"/>
  <c r="CD131" i="2"/>
  <c r="CD186" i="2"/>
  <c r="CD62" i="2"/>
  <c r="CD117" i="2"/>
  <c r="CD177" i="2"/>
  <c r="CD33" i="2"/>
  <c r="CD163" i="2"/>
  <c r="CD105" i="2"/>
  <c r="CD89" i="2"/>
  <c r="CD74" i="2"/>
  <c r="CD162" i="2"/>
  <c r="CD107" i="2"/>
  <c r="CD83" i="2"/>
  <c r="CD158" i="2"/>
  <c r="CD31" i="2"/>
  <c r="CD23" i="2"/>
  <c r="CD143" i="2"/>
  <c r="CD57" i="2"/>
  <c r="CD77" i="2"/>
  <c r="CD114" i="2"/>
  <c r="CD47" i="2"/>
  <c r="CD27" i="2"/>
  <c r="CD121" i="2"/>
  <c r="CD195" i="2"/>
  <c r="CD154" i="2"/>
  <c r="CD175" i="2"/>
  <c r="CD189" i="2"/>
  <c r="CD80" i="2"/>
  <c r="CD45" i="2"/>
  <c r="CD120" i="2"/>
  <c r="CD150" i="2"/>
  <c r="CD101" i="2"/>
  <c r="CD98" i="2"/>
  <c r="CD79" i="2"/>
  <c r="CD38" i="2"/>
  <c r="CD65" i="2"/>
  <c r="CD141" i="2"/>
  <c r="CD112" i="2"/>
  <c r="CD167" i="2"/>
  <c r="CD21" i="2"/>
  <c r="CD138" i="2"/>
  <c r="CD88" i="2"/>
  <c r="CD99" i="2"/>
  <c r="CD73" i="2"/>
  <c r="CD63" i="2"/>
  <c r="CD170" i="2"/>
  <c r="CD78" i="2"/>
  <c r="CD32" i="2"/>
  <c r="CD82" i="2"/>
  <c r="CD14" i="2"/>
  <c r="CD126" i="2"/>
  <c r="CD202" i="2"/>
  <c r="CD125" i="2"/>
  <c r="CD123" i="2"/>
  <c r="CD201" i="2"/>
  <c r="CD199" i="2"/>
  <c r="CD168" i="2"/>
  <c r="CD133" i="2"/>
  <c r="CD19" i="2"/>
  <c r="CD160" i="2"/>
  <c r="CD95" i="2"/>
  <c r="CD127" i="2"/>
  <c r="CD29" i="2"/>
  <c r="CD50" i="2"/>
  <c r="CD36" i="2"/>
  <c r="CD26" i="2"/>
  <c r="CD196" i="2"/>
  <c r="CD169" i="2"/>
  <c r="CD148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102" i="2" l="1"/>
  <c r="BI108" i="2"/>
  <c r="BI150" i="2"/>
  <c r="BI47" i="2"/>
  <c r="BI79" i="2"/>
  <c r="BI160" i="2"/>
  <c r="BI172" i="2"/>
  <c r="BI59" i="2"/>
  <c r="BI52" i="2"/>
  <c r="BI135" i="2"/>
  <c r="BI118" i="2"/>
  <c r="BI22" i="2"/>
  <c r="BI134" i="2"/>
  <c r="BI154" i="2"/>
  <c r="BI131" i="2"/>
  <c r="BI94" i="2"/>
  <c r="BI193" i="2"/>
  <c r="BI157" i="2"/>
  <c r="BI89" i="2"/>
  <c r="BI26" i="2"/>
  <c r="BI120" i="2"/>
  <c r="BI10" i="2"/>
  <c r="BI163" i="2"/>
  <c r="BI84" i="2"/>
  <c r="BI61" i="2"/>
  <c r="BI117" i="2"/>
  <c r="BI201" i="2"/>
  <c r="BI104" i="2"/>
  <c r="BI190" i="2"/>
  <c r="BI167" i="2"/>
  <c r="BI97" i="2"/>
  <c r="BI132" i="2"/>
  <c r="BI91" i="2"/>
  <c r="BI66" i="2"/>
  <c r="BI105" i="2"/>
  <c r="BI178" i="2"/>
  <c r="BI182" i="2"/>
  <c r="BI31" i="2"/>
  <c r="BI124" i="2"/>
  <c r="BI21" i="2"/>
  <c r="BI103" i="2"/>
  <c r="BI137" i="2"/>
  <c r="BI175" i="2"/>
  <c r="BI35" i="2"/>
  <c r="BI138" i="2"/>
  <c r="BI112" i="2"/>
  <c r="BI199" i="2"/>
  <c r="BI115" i="2"/>
  <c r="BI39" i="2"/>
  <c r="BI113" i="2"/>
  <c r="BI166" i="2"/>
  <c r="BI96" i="2"/>
  <c r="BI71" i="2"/>
  <c r="BI5" i="2"/>
  <c r="BI143" i="2"/>
  <c r="BI45" i="2"/>
  <c r="BI146" i="2"/>
  <c r="BI50" i="2"/>
  <c r="BI152" i="2"/>
  <c r="BI189" i="2"/>
  <c r="BI65" i="2"/>
  <c r="BI165" i="2"/>
  <c r="BI4" i="2"/>
  <c r="BI123" i="2"/>
  <c r="BI44" i="2"/>
  <c r="BI87" i="2"/>
  <c r="BI6" i="2"/>
  <c r="BI192" i="2"/>
  <c r="BI122" i="2"/>
  <c r="BI140" i="2"/>
  <c r="BI142" i="2"/>
  <c r="BI49" i="2"/>
  <c r="BI40" i="2"/>
  <c r="BI36" i="2"/>
  <c r="BI88" i="2"/>
  <c r="BI149" i="2"/>
  <c r="BI183" i="2"/>
  <c r="BI177" i="2"/>
  <c r="BI9" i="2"/>
  <c r="BI159" i="2"/>
  <c r="BI148" i="2"/>
  <c r="BI129" i="2"/>
  <c r="BI27" i="2"/>
  <c r="BI55" i="2"/>
  <c r="BI139" i="2"/>
  <c r="BI8" i="2"/>
  <c r="BI196" i="2"/>
  <c r="BI111" i="2"/>
  <c r="BI147" i="2"/>
  <c r="BI13" i="2"/>
  <c r="BI161" i="2"/>
  <c r="BI19" i="2"/>
  <c r="BI73" i="2"/>
  <c r="BI116" i="2"/>
  <c r="BI72" i="2"/>
  <c r="BI7" i="2"/>
  <c r="BI34" i="2"/>
  <c r="BI18" i="2"/>
  <c r="BI200" i="2"/>
  <c r="BI164" i="2"/>
  <c r="BI176" i="2"/>
  <c r="BI38" i="2"/>
  <c r="BI43" i="2"/>
  <c r="BI56" i="2"/>
  <c r="BI64" i="2"/>
  <c r="BI186" i="2"/>
  <c r="BI53" i="2"/>
  <c r="BI125" i="2"/>
  <c r="BI93" i="2"/>
  <c r="BI3" i="2"/>
  <c r="C8" i="4" s="1"/>
  <c r="E8" i="4" s="1"/>
  <c r="F8" i="4" s="1"/>
  <c r="G8" i="4" s="1"/>
  <c r="L8" i="4" s="1"/>
  <c r="BI179" i="2"/>
  <c r="BI101" i="2"/>
  <c r="BI128" i="2"/>
  <c r="BI74" i="2"/>
  <c r="BI174" i="2"/>
  <c r="BI15" i="2"/>
  <c r="BI69" i="2"/>
  <c r="BI41" i="2"/>
  <c r="BI156" i="2"/>
  <c r="BI90" i="2"/>
  <c r="BI110" i="2"/>
  <c r="BI24" i="2"/>
  <c r="BI46" i="2"/>
  <c r="BI197" i="2"/>
  <c r="BI42" i="2"/>
  <c r="BI153" i="2"/>
  <c r="BI109" i="2"/>
  <c r="BI85" i="2"/>
  <c r="BI17" i="2"/>
  <c r="BI180" i="2"/>
  <c r="BI95" i="2"/>
  <c r="BI70" i="2"/>
  <c r="BI48" i="2"/>
  <c r="BI14" i="2"/>
  <c r="BI37" i="2"/>
  <c r="BI12" i="2"/>
  <c r="BI141" i="2"/>
  <c r="BI77" i="2"/>
  <c r="BI29" i="2"/>
  <c r="BI114" i="2"/>
  <c r="BI63" i="2"/>
  <c r="BI151" i="2"/>
  <c r="BI57" i="2"/>
  <c r="BI67" i="2"/>
  <c r="BI106" i="2"/>
  <c r="BI28" i="2"/>
  <c r="BI119" i="2"/>
  <c r="BI80" i="2"/>
  <c r="BI25" i="2"/>
  <c r="BI155" i="2"/>
  <c r="BI76" i="2"/>
  <c r="BI121" i="2"/>
  <c r="BI33" i="2"/>
  <c r="BI62" i="2"/>
  <c r="BI23" i="2"/>
  <c r="BI173" i="2"/>
  <c r="BI83" i="2"/>
  <c r="BI198" i="2"/>
  <c r="BI98" i="2"/>
  <c r="BI187" i="2"/>
  <c r="BI32" i="2"/>
  <c r="BI188" i="2"/>
  <c r="BI127" i="2"/>
  <c r="BI162" i="2"/>
  <c r="BI170" i="2"/>
  <c r="BI30" i="2"/>
  <c r="BI86" i="2"/>
  <c r="BI11" i="2"/>
  <c r="BI191" i="2"/>
  <c r="BI145" i="2"/>
  <c r="BI144" i="2"/>
  <c r="BI68" i="2"/>
  <c r="BI20" i="2"/>
  <c r="BI168" i="2"/>
  <c r="BI185" i="2"/>
  <c r="BI51" i="2"/>
  <c r="BI107" i="2"/>
  <c r="BI133" i="2"/>
  <c r="BI158" i="2"/>
  <c r="BI203" i="2"/>
  <c r="BI100" i="2"/>
  <c r="BI171" i="2"/>
  <c r="BI126" i="2"/>
  <c r="BI58" i="2"/>
  <c r="BI78" i="2"/>
  <c r="BI82" i="2"/>
  <c r="BI130" i="2"/>
  <c r="BI99" i="2"/>
  <c r="BI169" i="2"/>
  <c r="BI195" i="2"/>
  <c r="BI54" i="2"/>
  <c r="BI16" i="2"/>
  <c r="BI136" i="2"/>
  <c r="BI184" i="2"/>
  <c r="BI194" i="2"/>
  <c r="BI92" i="2"/>
  <c r="BI60" i="2"/>
  <c r="BI81" i="2"/>
  <c r="BI75" i="2"/>
  <c r="BI181" i="2"/>
  <c r="BI202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<sst xmlns="http://schemas.openxmlformats.org/spreadsheetml/2006/main" count="1175" uniqueCount="324">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</sst>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3.2191176688638401</c:v>
                </c:pt>
                <c:pt idx="2">
                  <c:v>3.7943632511158056</c:v>
                </c:pt>
                <c:pt idx="3">
                  <c:v>4.472776840401564</c:v>
                </c:pt>
                <c:pt idx="4">
                  <c:v>5.272924397329418</c:v>
                </c:pt>
                <c:pt idx="5">
                  <c:v>6.2167236355155167</c:v>
                </c:pt>
                <c:pt idx="6">
                  <c:v>7.3300509098137594</c:v>
                </c:pt>
                <c:pt idx="7">
                  <c:v>8.6434582908746549</c:v>
                </c:pt>
                <c:pt idx="8">
                  <c:v>10.193020881419196</c:v>
                </c:pt>
                <c:pt idx="9">
                  <c:v>12.021338088288688</c:v>
                </c:pt>
                <c:pt idx="10">
                  <c:v>14.178716891836169</c:v>
                </c:pt>
                <c:pt idx="11">
                  <c:v>16.724570273054812</c:v>
                </c:pt>
                <c:pt idx="12">
                  <c:v>19.729070013961937</c:v>
                </c:pt>
                <c:pt idx="13">
                  <c:v>23.275100249744593</c:v>
                </c:pt>
                <c:pt idx="14">
                  <c:v>27.460566625084624</c:v>
                </c:pt>
                <c:pt idx="15">
                  <c:v>32.401125932258417</c:v>
                </c:pt>
                <c:pt idx="16">
                  <c:v>38.233412969521595</c:v>
                </c:pt>
                <c:pt idx="17">
                  <c:v>45.118855391664084</c:v>
                </c:pt>
                <c:pt idx="18">
                  <c:v>53.248183929035058</c:v>
                </c:pt>
                <c:pt idx="19">
                  <c:v>62.846764998608485</c:v>
                </c:pt>
                <c:pt idx="20">
                  <c:v>74.180905979318311</c:v>
                </c:pt>
                <c:pt idx="21">
                  <c:v>87.565310935137987</c:v>
                </c:pt>
                <c:pt idx="22">
                  <c:v>103.371897125985</c:v>
                </c:pt>
                <c:pt idx="23">
                  <c:v>122.04022117521025</c:v>
                </c:pt>
                <c:pt idx="24">
                  <c:v>144.08980936036588</c:v>
                </c:pt>
                <c:pt idx="25">
                  <c:v>170.13474046014426</c:v>
                </c:pt>
                <c:pt idx="26">
                  <c:v>167.79880331835713</c:v>
                </c:pt>
                <c:pt idx="27">
                  <c:v>184.1348953873202</c:v>
                </c:pt>
                <c:pt idx="28">
                  <c:v>200.43711831314488</c:v>
                </c:pt>
                <c:pt idx="29">
                  <c:v>216.70861540949173</c:v>
                </c:pt>
                <c:pt idx="30">
                  <c:v>232.95201893246733</c:v>
                </c:pt>
                <c:pt idx="31">
                  <c:v>202.29821956743049</c:v>
                </c:pt>
                <c:pt idx="32">
                  <c:v>220.42378380631877</c:v>
                </c:pt>
                <c:pt idx="33">
                  <c:v>238.51513036323777</c:v>
                </c:pt>
                <c:pt idx="34">
                  <c:v>256.57521982814194</c:v>
                </c:pt>
                <c:pt idx="35">
                  <c:v>274.606561746978</c:v>
                </c:pt>
                <c:pt idx="36">
                  <c:v>245.46487179097767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303.67875394863921</c:v>
                </c:pt>
                <c:pt idx="40">
                  <c:v>323.02541433745813</c:v>
                </c:pt>
                <c:pt idx="41">
                  <c:v>293.99524327269938</c:v>
                </c:pt>
                <c:pt idx="42">
                  <c:v>313.35539693038533</c:v>
                </c:pt>
                <c:pt idx="43">
                  <c:v>332.68903260064207</c:v>
                </c:pt>
                <c:pt idx="44">
                  <c:v>351.99790751820501</c:v>
                </c:pt>
                <c:pt idx="45">
                  <c:v>371.28357043570503</c:v>
                </c:pt>
                <c:pt idx="46">
                  <c:v>342.34646391464634</c:v>
                </c:pt>
                <c:pt idx="47">
                  <c:v>361.64355082638082</c:v>
                </c:pt>
                <c:pt idx="48">
                  <c:v>380.91813301943733</c:v>
                </c:pt>
                <c:pt idx="49">
                  <c:v>400.17150890331305</c:v>
                </c:pt>
                <c:pt idx="50">
                  <c:v>419.40484180194306</c:v>
                </c:pt>
                <c:pt idx="51">
                  <c:v>389.63054763275704</c:v>
                </c:pt>
                <c:pt idx="52">
                  <c:v>407.9587823175745</c:v>
                </c:pt>
                <c:pt idx="53">
                  <c:v>426.26923464137013</c:v>
                </c:pt>
                <c:pt idx="54">
                  <c:v>444.5627755736532</c:v>
                </c:pt>
                <c:pt idx="55">
                  <c:v>462.8401985900677</c:v>
                </c:pt>
                <c:pt idx="56">
                  <c:v>431.75903510913213</c:v>
                </c:pt>
                <c:pt idx="57">
                  <c:v>448.6765741879388</c:v>
                </c:pt>
                <c:pt idx="58">
                  <c:v>465.58046754995058</c:v>
                </c:pt>
                <c:pt idx="59">
                  <c:v>482.47128016239793</c:v>
                </c:pt>
                <c:pt idx="60">
                  <c:v>499.34953422631764</c:v>
                </c:pt>
                <c:pt idx="61">
                  <c:v>467.86376222658572</c:v>
                </c:pt>
                <c:pt idx="62">
                  <c:v>484.2965528039129</c:v>
                </c:pt>
                <c:pt idx="63">
                  <c:v>500.71750586625234</c:v>
                </c:pt>
                <c:pt idx="64">
                  <c:v>517.12706410485578</c:v>
                </c:pt>
                <c:pt idx="65">
                  <c:v>533.52563983843004</c:v>
                </c:pt>
                <c:pt idx="66">
                  <c:v>501.17347881997563</c:v>
                </c:pt>
                <c:pt idx="67">
                  <c:v>516.6713931827336</c:v>
                </c:pt>
                <c:pt idx="68">
                  <c:v>532.15950176791534</c:v>
                </c:pt>
                <c:pt idx="69">
                  <c:v>547.63813003167195</c:v>
                </c:pt>
                <c:pt idx="70">
                  <c:v>563.10758354108668</c:v>
                </c:pt>
                <c:pt idx="71">
                  <c:v>529.88244088560589</c:v>
                </c:pt>
                <c:pt idx="72">
                  <c:v>544.45211339932041</c:v>
                </c:pt>
                <c:pt idx="73">
                  <c:v>559.01360458557178</c:v>
                </c:pt>
                <c:pt idx="74">
                  <c:v>573.56715748636259</c:v>
                </c:pt>
                <c:pt idx="75">
                  <c:v>588.11300180979151</c:v>
                </c:pt>
                <c:pt idx="76">
                  <c:v>554.00899936215046</c:v>
                </c:pt>
                <c:pt idx="77">
                  <c:v>567.6557190157306</c:v>
                </c:pt>
                <c:pt idx="78">
                  <c:v>581.29558299844439</c:v>
                </c:pt>
                <c:pt idx="79">
                  <c:v>594.92877477767286</c:v>
                </c:pt>
                <c:pt idx="80">
                  <c:v>608.55546873013782</c:v>
                </c:pt>
                <c:pt idx="81">
                  <c:v>573.5671574863627</c:v>
                </c:pt>
                <c:pt idx="82">
                  <c:v>586.29518528801793</c:v>
                </c:pt>
                <c:pt idx="83">
                  <c:v>599.01745752741897</c:v>
                </c:pt>
                <c:pt idx="84">
                  <c:v>611.73411362703052</c:v>
                </c:pt>
                <c:pt idx="85">
                  <c:v>624.44528674225819</c:v>
                </c:pt>
                <c:pt idx="86">
                  <c:v>589.02186615684775</c:v>
                </c:pt>
                <c:pt idx="87">
                  <c:v>601.28869695539152</c:v>
                </c:pt>
                <c:pt idx="88">
                  <c:v>613.55032816291907</c:v>
                </c:pt>
                <c:pt idx="89">
                  <c:v>625.80687830020759</c:v>
                </c:pt>
                <c:pt idx="90">
                  <c:v>638.05846086868894</c:v>
                </c:pt>
                <c:pt idx="91">
                  <c:v>601.74292342066133</c:v>
                </c:pt>
                <c:pt idx="92">
                  <c:v>613.0962849977135</c:v>
                </c:pt>
                <c:pt idx="93">
                  <c:v>624.44528674225796</c:v>
                </c:pt>
                <c:pt idx="94">
                  <c:v>635.79001903756932</c:v>
                </c:pt>
                <c:pt idx="95">
                  <c:v>647.1305687794046</c:v>
                </c:pt>
                <c:pt idx="96">
                  <c:v>610.37187931946244</c:v>
                </c:pt>
                <c:pt idx="97">
                  <c:v>621.268000435266</c:v>
                </c:pt>
                <c:pt idx="98">
                  <c:v>632.16016385679939</c:v>
                </c:pt>
                <c:pt idx="99">
                  <c:v>643.04844736912457</c:v>
                </c:pt>
                <c:pt idx="100">
                  <c:v>653.93292590911108</c:v>
                </c:pt>
                <c:pt idx="101">
                  <c:v>616.27444100355149</c:v>
                </c:pt>
                <c:pt idx="102">
                  <c:v>626.260728517953</c:v>
                </c:pt>
                <c:pt idx="103">
                  <c:v>636.24372076531824</c:v>
                </c:pt>
                <c:pt idx="104">
                  <c:v>646.22347672875924</c:v>
                </c:pt>
                <c:pt idx="105">
                  <c:v>656.2000534214535</c:v>
                </c:pt>
                <c:pt idx="106">
                  <c:v>620.36014259822412</c:v>
                </c:pt>
                <c:pt idx="107">
                  <c:v>629.89128564201053</c:v>
                </c:pt>
                <c:pt idx="108">
                  <c:v>639.41944595007112</c:v>
                </c:pt>
                <c:pt idx="109">
                  <c:v>648.94467422771106</c:v>
                </c:pt>
                <c:pt idx="110">
                  <c:v>658.46701957061964</c:v>
                </c:pt>
                <c:pt idx="111">
                  <c:v>623.99140923584901</c:v>
                </c:pt>
                <c:pt idx="112">
                  <c:v>632.61391927100306</c:v>
                </c:pt>
                <c:pt idx="113">
                  <c:v>641.23399967418345</c:v>
                </c:pt>
                <c:pt idx="114">
                  <c:v>649.85168770908911</c:v>
                </c:pt>
                <c:pt idx="115">
                  <c:v>658.46701957061975</c:v>
                </c:pt>
                <c:pt idx="116">
                  <c:v>625.80687830020759</c:v>
                </c:pt>
                <c:pt idx="117">
                  <c:v>633.97514515548448</c:v>
                </c:pt>
                <c:pt idx="118">
                  <c:v>642.14123675390374</c:v>
                </c:pt>
                <c:pt idx="119">
                  <c:v>650.30518465733564</c:v>
                </c:pt>
                <c:pt idx="120">
                  <c:v>658.46701957062021</c:v>
                </c:pt>
                <c:pt idx="121">
                  <c:v>3.3406123864501612E-12</c:v>
                </c:pt>
                <c:pt idx="122">
                  <c:v>3.3406123864501612E-12</c:v>
                </c:pt>
                <c:pt idx="123">
                  <c:v>3.3406123864501612E-12</c:v>
                </c:pt>
                <c:pt idx="124">
                  <c:v>3.3406123864501612E-12</c:v>
                </c:pt>
                <c:pt idx="125">
                  <c:v>3.3406123864501612E-12</c:v>
                </c:pt>
                <c:pt idx="126">
                  <c:v>3.3406123864501612E-12</c:v>
                </c:pt>
                <c:pt idx="127">
                  <c:v>3.3406123864501612E-12</c:v>
                </c:pt>
                <c:pt idx="128">
                  <c:v>3.3406123864501612E-12</c:v>
                </c:pt>
                <c:pt idx="129">
                  <c:v>3.3406123864501612E-12</c:v>
                </c:pt>
                <c:pt idx="130">
                  <c:v>3.3406123864501612E-12</c:v>
                </c:pt>
                <c:pt idx="131">
                  <c:v>3.3406123864501612E-12</c:v>
                </c:pt>
                <c:pt idx="132">
                  <c:v>3.3406123864501612E-12</c:v>
                </c:pt>
                <c:pt idx="133">
                  <c:v>3.3406123864501612E-12</c:v>
                </c:pt>
                <c:pt idx="134">
                  <c:v>3.3406123864501612E-12</c:v>
                </c:pt>
                <c:pt idx="135">
                  <c:v>3.3406123864501612E-12</c:v>
                </c:pt>
                <c:pt idx="136">
                  <c:v>3.3406123864501612E-12</c:v>
                </c:pt>
                <c:pt idx="137">
                  <c:v>3.3406123864501612E-12</c:v>
                </c:pt>
                <c:pt idx="138">
                  <c:v>3.3406123864501612E-12</c:v>
                </c:pt>
                <c:pt idx="139">
                  <c:v>3.3406123864501612E-12</c:v>
                </c:pt>
                <c:pt idx="140">
                  <c:v>3.3406123864501612E-12</c:v>
                </c:pt>
                <c:pt idx="141">
                  <c:v>3.3406123864501612E-12</c:v>
                </c:pt>
                <c:pt idx="142">
                  <c:v>3.3406123864501612E-12</c:v>
                </c:pt>
                <c:pt idx="143">
                  <c:v>3.3406123864501612E-12</c:v>
                </c:pt>
                <c:pt idx="144">
                  <c:v>3.3406123864501612E-12</c:v>
                </c:pt>
                <c:pt idx="145">
                  <c:v>3.3406123864501612E-12</c:v>
                </c:pt>
                <c:pt idx="146">
                  <c:v>3.3406123864501612E-12</c:v>
                </c:pt>
                <c:pt idx="147">
                  <c:v>3.3406123864501612E-12</c:v>
                </c:pt>
                <c:pt idx="148">
                  <c:v>3.3406123864501612E-12</c:v>
                </c:pt>
                <c:pt idx="149">
                  <c:v>3.3406123864501612E-12</c:v>
                </c:pt>
                <c:pt idx="150">
                  <c:v>3.3406123864501612E-12</c:v>
                </c:pt>
                <c:pt idx="151">
                  <c:v>3.3406123864501612E-12</c:v>
                </c:pt>
                <c:pt idx="152">
                  <c:v>3.3406123864501612E-12</c:v>
                </c:pt>
                <c:pt idx="153">
                  <c:v>3.3406123864501612E-12</c:v>
                </c:pt>
                <c:pt idx="154">
                  <c:v>3.3406123864501612E-12</c:v>
                </c:pt>
                <c:pt idx="155">
                  <c:v>3.3406123864501612E-12</c:v>
                </c:pt>
                <c:pt idx="156">
                  <c:v>3.3406123864501612E-12</c:v>
                </c:pt>
                <c:pt idx="157">
                  <c:v>3.3406123864501612E-12</c:v>
                </c:pt>
                <c:pt idx="158">
                  <c:v>3.3406123864501612E-12</c:v>
                </c:pt>
                <c:pt idx="159">
                  <c:v>3.3406123864501612E-12</c:v>
                </c:pt>
                <c:pt idx="160">
                  <c:v>3.3406123864501612E-12</c:v>
                </c:pt>
                <c:pt idx="161">
                  <c:v>3.3406123864501612E-12</c:v>
                </c:pt>
                <c:pt idx="162">
                  <c:v>3.3406123864501612E-12</c:v>
                </c:pt>
                <c:pt idx="163">
                  <c:v>3.3406123864501612E-12</c:v>
                </c:pt>
                <c:pt idx="164">
                  <c:v>3.3406123864501612E-12</c:v>
                </c:pt>
                <c:pt idx="165">
                  <c:v>3.3406123864501612E-12</c:v>
                </c:pt>
                <c:pt idx="166">
                  <c:v>3.3406123864501612E-12</c:v>
                </c:pt>
                <c:pt idx="167">
                  <c:v>3.3406123864501612E-12</c:v>
                </c:pt>
                <c:pt idx="168">
                  <c:v>3.3406123864501612E-12</c:v>
                </c:pt>
                <c:pt idx="169">
                  <c:v>3.3406123864501612E-12</c:v>
                </c:pt>
                <c:pt idx="170">
                  <c:v>3.3406123864501612E-12</c:v>
                </c:pt>
                <c:pt idx="171">
                  <c:v>3.3406123864501612E-12</c:v>
                </c:pt>
                <c:pt idx="172">
                  <c:v>3.3406123864501612E-12</c:v>
                </c:pt>
                <c:pt idx="173">
                  <c:v>3.3406123864501612E-12</c:v>
                </c:pt>
                <c:pt idx="174">
                  <c:v>3.3406123864501612E-12</c:v>
                </c:pt>
                <c:pt idx="175">
                  <c:v>3.3406123864501612E-12</c:v>
                </c:pt>
                <c:pt idx="176">
                  <c:v>3.3406123864501612E-12</c:v>
                </c:pt>
                <c:pt idx="177">
                  <c:v>3.3406123864501612E-12</c:v>
                </c:pt>
                <c:pt idx="178">
                  <c:v>3.3406123864501612E-12</c:v>
                </c:pt>
                <c:pt idx="179">
                  <c:v>3.3406123864501612E-12</c:v>
                </c:pt>
                <c:pt idx="180">
                  <c:v>3.3406123864501612E-12</c:v>
                </c:pt>
                <c:pt idx="181">
                  <c:v>3.3406123864501612E-12</c:v>
                </c:pt>
                <c:pt idx="182">
                  <c:v>3.3406123864501612E-12</c:v>
                </c:pt>
                <c:pt idx="183">
                  <c:v>3.3406123864501612E-12</c:v>
                </c:pt>
                <c:pt idx="184">
                  <c:v>3.3406123864501612E-12</c:v>
                </c:pt>
                <c:pt idx="185">
                  <c:v>3.3406123864501612E-12</c:v>
                </c:pt>
                <c:pt idx="186">
                  <c:v>3.3406123864501612E-12</c:v>
                </c:pt>
                <c:pt idx="187">
                  <c:v>3.3406123864501612E-12</c:v>
                </c:pt>
                <c:pt idx="188">
                  <c:v>3.3406123864501612E-12</c:v>
                </c:pt>
                <c:pt idx="189">
                  <c:v>3.3406123864501612E-12</c:v>
                </c:pt>
                <c:pt idx="190">
                  <c:v>3.3406123864501612E-12</c:v>
                </c:pt>
                <c:pt idx="191">
                  <c:v>3.3406123864501612E-12</c:v>
                </c:pt>
                <c:pt idx="192">
                  <c:v>3.3406123864501612E-12</c:v>
                </c:pt>
                <c:pt idx="193">
                  <c:v>3.3406123864501612E-12</c:v>
                </c:pt>
                <c:pt idx="194">
                  <c:v>3.3406123864501612E-12</c:v>
                </c:pt>
                <c:pt idx="195">
                  <c:v>3.3406123864501612E-12</c:v>
                </c:pt>
                <c:pt idx="196">
                  <c:v>3.3406123864501612E-12</c:v>
                </c:pt>
                <c:pt idx="197">
                  <c:v>3.3406123864501612E-12</c:v>
                </c:pt>
                <c:pt idx="198">
                  <c:v>3.3406123864501612E-12</c:v>
                </c:pt>
                <c:pt idx="199">
                  <c:v>3.3406123864501612E-12</c:v>
                </c:pt>
                <c:pt idx="200">
                  <c:v>3.3406123864501612E-12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560.93211702073938</c:v>
                </c:pt>
                <c:pt idx="92">
                  <c:v>571.61000006387746</c:v>
                </c:pt>
                <c:pt idx="93">
                  <c:v>582.2837175289161</c:v>
                </c:pt>
                <c:pt idx="94">
                  <c:v>592.95335652703068</c:v>
                </c:pt>
                <c:pt idx="95">
                  <c:v>603.61900077928863</c:v>
                </c:pt>
                <c:pt idx="96">
                  <c:v>564.13592464467149</c:v>
                </c:pt>
                <c:pt idx="97">
                  <c:v>574.45672836329322</c:v>
                </c:pt>
                <c:pt idx="98">
                  <c:v>584.77366162583451</c:v>
                </c:pt>
                <c:pt idx="99">
                  <c:v>595.08680233554503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567.33935171273708</c:v>
                </c:pt>
                <c:pt idx="112">
                  <c:v>575.52417545438084</c:v>
                </c:pt>
                <c:pt idx="113">
                  <c:v>583.70656984568836</c:v>
                </c:pt>
                <c:pt idx="114">
                  <c:v>591.88657374650074</c:v>
                </c:pt>
                <c:pt idx="115">
                  <c:v>600.06422485487678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5" zoomScaleNormal="85" workbookViewId="0">
      <selection activeCell="F25" sqref="F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10.7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0.215</v>
      </c>
      <c r="D9" s="36">
        <f t="shared" ref="D9:D18" si="0">C9*$C$5</f>
        <v>2.3005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0.376</v>
      </c>
      <c r="D10" s="36">
        <f t="shared" si="0"/>
        <v>4.0232000000000001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0.157</v>
      </c>
      <c r="D11" s="36">
        <f t="shared" si="0"/>
        <v>1.6798999999999999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3.3000000000000002E-2</v>
      </c>
      <c r="D12" s="36">
        <f t="shared" si="0"/>
        <v>0.35309999999999997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29</v>
      </c>
      <c r="C13" s="35">
        <v>3.3000000000000002E-2</v>
      </c>
      <c r="D13" s="36">
        <f t="shared" si="0"/>
        <v>0.35309999999999997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3.2000000000000001E-2</v>
      </c>
      <c r="D14" s="36">
        <f t="shared" si="0"/>
        <v>0.34239999999999998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11</v>
      </c>
      <c r="C15" s="35">
        <v>3.2199999999999999E-2</v>
      </c>
      <c r="D15" s="36">
        <f t="shared" si="0"/>
        <v>0.34453999999999996</v>
      </c>
      <c r="E15" s="37">
        <v>115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0.87820000000000009</v>
      </c>
      <c r="D19" s="41">
        <f>SUM(D9:D18)</f>
        <v>9.3967399999999994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Merisier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>
        <v>1</v>
      </c>
      <c r="D140" s="63">
        <v>3</v>
      </c>
      <c r="E140" s="54"/>
      <c r="F140" s="54"/>
      <c r="G140" s="54"/>
      <c r="H140" s="54">
        <v>1</v>
      </c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85</v>
      </c>
      <c r="C141" s="53">
        <v>2</v>
      </c>
      <c r="D141" s="63">
        <v>25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113</v>
      </c>
      <c r="C142" s="53">
        <v>3</v>
      </c>
      <c r="D142" s="63">
        <v>27</v>
      </c>
      <c r="E142" s="54">
        <v>0.2</v>
      </c>
      <c r="F142" s="54">
        <v>0.8</v>
      </c>
      <c r="G142" s="54"/>
      <c r="H142" s="54"/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31</v>
      </c>
      <c r="B143" s="63">
        <v>155</v>
      </c>
      <c r="C143" s="53">
        <v>4</v>
      </c>
      <c r="D143" s="63">
        <v>36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37</v>
      </c>
      <c r="B144" s="63">
        <v>188</v>
      </c>
      <c r="C144" s="53">
        <v>5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44</v>
      </c>
      <c r="B145" s="63">
        <v>230</v>
      </c>
      <c r="C145" s="53">
        <v>6</v>
      </c>
      <c r="D145" s="63">
        <v>43</v>
      </c>
      <c r="E145" s="54"/>
      <c r="F145" s="54"/>
      <c r="G145" s="54"/>
      <c r="H145" s="54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52</v>
      </c>
      <c r="B146" s="63">
        <v>270</v>
      </c>
      <c r="C146" s="53">
        <v>7</v>
      </c>
      <c r="D146" s="63">
        <v>48</v>
      </c>
      <c r="E146" s="54"/>
      <c r="F146" s="54"/>
      <c r="G146" s="54"/>
      <c r="H146" s="54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297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69</v>
      </c>
      <c r="B148" s="63">
        <v>328</v>
      </c>
      <c r="C148" s="53">
        <v>9</v>
      </c>
      <c r="D148" s="63">
        <v>328</v>
      </c>
      <c r="E148" s="54"/>
      <c r="F148" s="54"/>
      <c r="G148" s="54"/>
      <c r="H148" s="54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/>
      <c r="H166" s="54">
        <v>1</v>
      </c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214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262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269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275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279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282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283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284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284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284</v>
      </c>
      <c r="C185" s="53">
        <v>20</v>
      </c>
      <c r="D185" s="53">
        <v>284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Chêne pédonculé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3">
        <v>73</v>
      </c>
      <c r="C192" s="5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3.65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3">
        <v>103</v>
      </c>
      <c r="C193" s="53">
        <v>2</v>
      </c>
      <c r="D193" s="63">
        <v>28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v>121</v>
      </c>
      <c r="C194" s="53">
        <v>3</v>
      </c>
      <c r="D194" s="63">
        <v>28</v>
      </c>
      <c r="E194" s="54"/>
      <c r="F194" s="54"/>
      <c r="G194" s="54"/>
      <c r="H194" s="54">
        <v>1</v>
      </c>
      <c r="I194" s="52">
        <f t="shared" si="7"/>
        <v>9.1999999999999993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3">
        <v>147</v>
      </c>
      <c r="C195" s="53">
        <v>4</v>
      </c>
      <c r="D195" s="63">
        <v>28</v>
      </c>
      <c r="E195" s="54"/>
      <c r="F195" s="54"/>
      <c r="G195" s="54"/>
      <c r="H195" s="54"/>
      <c r="I195" s="52">
        <f t="shared" si="7"/>
        <v>10.8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3">
        <v>175</v>
      </c>
      <c r="C196" s="53">
        <v>5</v>
      </c>
      <c r="D196" s="63">
        <v>28</v>
      </c>
      <c r="E196" s="54"/>
      <c r="F196" s="54"/>
      <c r="G196" s="54"/>
      <c r="H196" s="54"/>
      <c r="I196" s="52">
        <f t="shared" si="7"/>
        <v>11.2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3">
        <v>204</v>
      </c>
      <c r="C197" s="53">
        <v>6</v>
      </c>
      <c r="D197" s="63">
        <v>28</v>
      </c>
      <c r="E197" s="54"/>
      <c r="F197" s="54"/>
      <c r="G197" s="54"/>
      <c r="H197" s="54"/>
      <c r="I197" s="52">
        <f t="shared" si="7"/>
        <v>11.4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63">
        <v>50</v>
      </c>
      <c r="B198" s="63">
        <v>231</v>
      </c>
      <c r="C198" s="63">
        <v>7</v>
      </c>
      <c r="D198" s="63">
        <v>28</v>
      </c>
      <c r="E198" s="93"/>
      <c r="F198" s="93"/>
      <c r="G198" s="93"/>
      <c r="H198" s="93"/>
      <c r="I198" s="52">
        <f t="shared" si="7"/>
        <v>11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63">
        <v>55</v>
      </c>
      <c r="B199" s="63">
        <v>254</v>
      </c>
      <c r="C199" s="63">
        <v>8</v>
      </c>
      <c r="D199" s="63">
        <v>28</v>
      </c>
      <c r="E199" s="93"/>
      <c r="F199" s="93"/>
      <c r="G199" s="93"/>
      <c r="H199" s="93"/>
      <c r="I199" s="52">
        <f t="shared" si="7"/>
        <v>10.199999999999999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63">
        <v>60</v>
      </c>
      <c r="B200" s="63">
        <v>273</v>
      </c>
      <c r="C200" s="63">
        <v>9</v>
      </c>
      <c r="D200" s="63">
        <v>28</v>
      </c>
      <c r="E200" s="93"/>
      <c r="F200" s="93"/>
      <c r="G200" s="93"/>
      <c r="H200" s="93"/>
      <c r="I200" s="52">
        <f t="shared" si="7"/>
        <v>9.4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63">
        <v>65</v>
      </c>
      <c r="B201" s="63">
        <v>289</v>
      </c>
      <c r="C201" s="63">
        <v>10</v>
      </c>
      <c r="D201" s="63">
        <v>28</v>
      </c>
      <c r="E201" s="93"/>
      <c r="F201" s="93"/>
      <c r="G201" s="93"/>
      <c r="H201" s="93"/>
      <c r="I201" s="52">
        <f t="shared" si="7"/>
        <v>8.8000000000000007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63">
        <v>70</v>
      </c>
      <c r="B202" s="63">
        <v>302</v>
      </c>
      <c r="C202" s="63">
        <v>11</v>
      </c>
      <c r="D202" s="63">
        <v>28</v>
      </c>
      <c r="E202" s="93"/>
      <c r="F202" s="93"/>
      <c r="G202" s="93"/>
      <c r="H202" s="93"/>
      <c r="I202" s="52">
        <f t="shared" si="7"/>
        <v>8.1999999999999993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63">
        <v>75</v>
      </c>
      <c r="B203" s="63">
        <v>312</v>
      </c>
      <c r="C203" s="63">
        <v>12</v>
      </c>
      <c r="D203" s="63">
        <v>28</v>
      </c>
      <c r="E203" s="93"/>
      <c r="F203" s="93"/>
      <c r="G203" s="93"/>
      <c r="H203" s="93"/>
      <c r="I203" s="52">
        <f t="shared" si="7"/>
        <v>7.6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63">
        <v>80</v>
      </c>
      <c r="B204" s="63">
        <v>320</v>
      </c>
      <c r="C204" s="63">
        <v>13</v>
      </c>
      <c r="D204" s="63">
        <v>28</v>
      </c>
      <c r="E204" s="68"/>
      <c r="F204" s="68"/>
      <c r="G204" s="68"/>
      <c r="H204" s="68"/>
      <c r="I204" s="52">
        <f t="shared" si="7"/>
        <v>7.2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63">
        <v>85</v>
      </c>
      <c r="B205" s="63">
        <v>326</v>
      </c>
      <c r="C205" s="63">
        <v>14</v>
      </c>
      <c r="D205" s="63">
        <v>28</v>
      </c>
      <c r="E205" s="68"/>
      <c r="F205" s="68"/>
      <c r="G205" s="68"/>
      <c r="H205" s="68"/>
      <c r="I205" s="52">
        <f t="shared" si="7"/>
        <v>6.8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90</v>
      </c>
      <c r="B206" s="53">
        <v>330</v>
      </c>
      <c r="C206" s="53">
        <v>15</v>
      </c>
      <c r="D206" s="53">
        <v>28</v>
      </c>
      <c r="E206" s="57"/>
      <c r="F206" s="57"/>
      <c r="G206" s="57"/>
      <c r="H206" s="57"/>
      <c r="I206" s="52">
        <f t="shared" si="7"/>
        <v>6.4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95</v>
      </c>
      <c r="B207" s="53">
        <v>332</v>
      </c>
      <c r="C207" s="53">
        <v>16</v>
      </c>
      <c r="D207" s="53">
        <v>28</v>
      </c>
      <c r="E207" s="57"/>
      <c r="F207" s="57"/>
      <c r="G207" s="57"/>
      <c r="H207" s="57"/>
      <c r="I207" s="52">
        <f t="shared" si="7"/>
        <v>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100</v>
      </c>
      <c r="B208" s="53">
        <v>333</v>
      </c>
      <c r="C208" s="53">
        <v>17</v>
      </c>
      <c r="D208" s="53">
        <v>27</v>
      </c>
      <c r="E208" s="57"/>
      <c r="F208" s="57"/>
      <c r="G208" s="57"/>
      <c r="H208" s="57"/>
      <c r="I208" s="52">
        <f t="shared" si="7"/>
        <v>5.8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105</v>
      </c>
      <c r="B209" s="53">
        <v>333</v>
      </c>
      <c r="C209" s="53">
        <v>18</v>
      </c>
      <c r="D209" s="53">
        <v>26</v>
      </c>
      <c r="E209" s="57"/>
      <c r="F209" s="57"/>
      <c r="G209" s="57"/>
      <c r="H209" s="57"/>
      <c r="I209" s="52">
        <f t="shared" si="7"/>
        <v>5.4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v>332</v>
      </c>
      <c r="C210" s="53">
        <v>19</v>
      </c>
      <c r="D210" s="53">
        <v>25</v>
      </c>
      <c r="E210" s="57"/>
      <c r="F210" s="57"/>
      <c r="G210" s="57"/>
      <c r="H210" s="57"/>
      <c r="I210" s="52">
        <f t="shared" si="7"/>
        <v>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115</v>
      </c>
      <c r="B211" s="53">
        <v>330</v>
      </c>
      <c r="C211" s="53">
        <v>20</v>
      </c>
      <c r="D211" s="53">
        <v>330</v>
      </c>
      <c r="E211" s="57"/>
      <c r="F211" s="57"/>
      <c r="G211" s="57"/>
      <c r="H211" s="57"/>
      <c r="I211" s="52">
        <f t="shared" si="7"/>
        <v>4.5999999999999996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Pin maritime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Chêne sessile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Alisier torminal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Merisier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Cormier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Chêne pédonculé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3.85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14.116666666666667</v>
      </c>
      <c r="H3" s="70">
        <f>(B3+E3+F3)*44/12+(C3+D3)*0.475*44/12</f>
        <v>163.49666666666667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149.38000000000002</v>
      </c>
      <c r="S3" s="62">
        <f ca="1">AVERAGE(OFFSET($R$3,0,0,'Données projet'!$E$9+1,1))-AVERAGE(OFFSET($H$3,0,0,'Données projet'!$E$9+1,1))</f>
        <v>196.7751893522196</v>
      </c>
      <c r="T3" s="62">
        <f>IF('Données projet'!E9&gt;30,$R$33-$H$33,LOOKUP('Données projet'!$E$9,$A$3:$A$203,R3:R203)-LOOKUP('Données projet'!$E$9,$A$3:$A$203,$H$3:$H$203))</f>
        <v>468.98558846645176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149.38000000000002</v>
      </c>
      <c r="AN3" s="62">
        <f ca="1">AVERAGE(OFFSET($AM$3,0,0,'Données projet'!$E$10+1,1))-AVERAGE(OFFSET($H$3,0,0,'Données projet'!$E$10+1,1))</f>
        <v>460.19780861054892</v>
      </c>
      <c r="AO3" s="62">
        <f>IF('Données projet'!E10&gt;30,$AM$33-$H$33,LOOKUP('Données projet'!$E$10,$A$3:$A$203,AM3:AM203)-LOOKUP('Données projet'!$E$10,$A$3:$A$203,$H$3:$H$203))</f>
        <v>286.14170558364475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149.38000000000002</v>
      </c>
      <c r="BI3" s="62">
        <f ca="1">AVERAGE(OFFSET($BH$3,0,0,'Données projet'!$E$11+1,1))-AVERAGE(OFFSET($H$3,0,0,'Données projet'!$E$11+1,1))</f>
        <v>485.92470634159565</v>
      </c>
      <c r="BJ3" s="62">
        <f>IF('Données projet'!E11&gt;30,$BH$33-$H$33,LOOKUP('Données projet'!$E$11,$A$3:$A$203,BH3:BH203)-LOOKUP('Données projet'!$E$11,$A$3:$A$203,$H$3:$H$203))</f>
        <v>307.92140912529834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149.38000000000002</v>
      </c>
      <c r="CD3" s="62">
        <f ca="1">AVERAGE(OFFSET($CC$3,0,0,'Données projet'!$E$12+1,1))-AVERAGE(OFFSET($H$3,0,0,'Données projet'!$E$12+1,1))</f>
        <v>513.352289821976</v>
      </c>
      <c r="CE3" s="62">
        <f>IF('Données projet'!E12&gt;30,$CC$33-$H$33,LOOKUP('Données projet'!$E$12,$A$3:$A$203,CC3:CC203)-LOOKUP('Données projet'!$E$12,$A$3:$A$203,$H$3:$H$203))</f>
        <v>324.15956974007042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149.38000000000002</v>
      </c>
      <c r="CY3" s="62">
        <f ca="1">AVERAGE(OFFSET($CX$3,0,0,'Données projet'!$E$13+1,1))-AVERAGE(OFFSET($H$3,0,0,'Données projet'!$E$13+1,1))</f>
        <v>319.60251630214429</v>
      </c>
      <c r="CZ3" s="62">
        <f>IF('Données projet'!E13&gt;30,$CX$33-$H$33,LOOKUP('Données projet'!$E$13,$A$3:$A$203,CX3:CX203)-LOOKUP('Données projet'!$E$13,$A$3:$A$203,$H$3:$H$203))</f>
        <v>313.19138409943923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149.38000000000002</v>
      </c>
      <c r="DT3" s="62">
        <f ca="1">AVERAGE(OFFSET($DS$3,0,0,'Données projet'!$E$14+1,1))-AVERAGE(OFFSET($H$3,0,0,'Données projet'!$E$14+1,1))</f>
        <v>483.03125975140335</v>
      </c>
      <c r="DU3" s="62">
        <f>IF('Données projet'!E14&gt;30,$DS$33-$H$33,LOOKUP('Données projet'!$E$14,$A$3:$A$203,DS3:DS203)-LOOKUP('Données projet'!$E$14,$A$3:$A$203,$H$3:$H$203))</f>
        <v>299.32268240743298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149.38000000000002</v>
      </c>
      <c r="EO3" s="62">
        <f ca="1">AVERAGE(OFFSET($EN$3,0,0,'Données projet'!$E$15+1,1))-AVERAGE(OFFSET($H$3,0,0,'Données projet'!$E$15+1,1))</f>
        <v>458.45790603102716</v>
      </c>
      <c r="EP3" s="62">
        <f>IF('Données projet'!E15&gt;30,$EN$33-$H$33,LOOKUP('Données projet'!$E$15,$A$3:$A$203,EN3:EN203)-LOOKUP('Données projet'!$E$15,$A$3:$A$203,$H$3:$H$203))</f>
        <v>291.65833951816296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40.74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3.85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14.116666666666667</v>
      </c>
      <c r="H4" s="70">
        <f t="shared" ref="H4:H67" si="1">(B4+E4+F4)*44/12+(C4+D4)*0.475*44/12</f>
        <v>163.49666666666667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154.71794158092621</v>
      </c>
      <c r="S4" s="62">
        <f ca="1">AVERAGE(OFFSET($R$3,0,0,'Données projet'!$E$9+1,1))-AVERAGE(OFFSET($H$3,0,0,'Données projet'!$E$9+1,1))</f>
        <v>196.7751893522196</v>
      </c>
      <c r="T4" s="62">
        <f>$T$3</f>
        <v>468.98558846645176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1.2025088711792926</v>
      </c>
      <c r="AK4" s="14">
        <f>EXP(-1.0587+0.8836*LN(AJ4)+0.284)</f>
        <v>0.54239799688655566</v>
      </c>
      <c r="AL4" s="22">
        <f t="shared" ref="AL4:AL67" si="4">(AJ4+AK4)*0.475*44/12</f>
        <v>3.0390461285480193</v>
      </c>
      <c r="AM4" s="62">
        <f t="shared" ref="AM4:AM67" si="5">AL4+(AD4+AE4)*44/12</f>
        <v>155.50245216038346</v>
      </c>
      <c r="AN4" s="62">
        <f ca="1">AVERAGE(OFFSET($AM$3,0,0,'Données projet'!$E$10+1,1))-AVERAGE(OFFSET($H$3,0,0,'Données projet'!$E$10+1,1))</f>
        <v>460.19780861054892</v>
      </c>
      <c r="AO4" s="62">
        <f>$AO$3</f>
        <v>286.14170558364475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155.30439580400844</v>
      </c>
      <c r="BI4" s="62">
        <f ca="1">AVERAGE(OFFSET($BH$3,0,0,'Données projet'!$E$11+1,1))-AVERAGE(OFFSET($H$3,0,0,'Données projet'!$E$11+1,1))</f>
        <v>485.92470634159565</v>
      </c>
      <c r="BJ4" s="62">
        <f>$BJ$3</f>
        <v>307.92140912529834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2">
        <f t="shared" ref="CC4:CC67" si="11">CB4+(BT4+BU4)*44/12</f>
        <v>155.49298521590009</v>
      </c>
      <c r="CD4" s="62">
        <f ca="1">AVERAGE(OFFSET($CC$3,0,0,'Données projet'!$E$12+1,1))-AVERAGE(OFFSET($H$3,0,0,'Données projet'!$E$12+1,1))</f>
        <v>513.352289821976</v>
      </c>
      <c r="CE4" s="62">
        <f>$CE$3</f>
        <v>324.15956974007042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155.00149791312421</v>
      </c>
      <c r="CY4" s="62">
        <f ca="1">AVERAGE(OFFSET($CX$3,0,0,'Données projet'!$E$13+1,1))-AVERAGE(OFFSET($H$3,0,0,'Données projet'!$E$13+1,1))</f>
        <v>319.60251630214429</v>
      </c>
      <c r="CZ4" s="62">
        <f>$CZ$3</f>
        <v>313.19138409943923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1.276509417098018</v>
      </c>
      <c r="DQ4" s="14">
        <f>EXP(-1.0587+0.8836*LN(DP4)+0.284)</f>
        <v>0.57178780904389981</v>
      </c>
      <c r="DR4" s="22">
        <f t="shared" ref="DR4:DR67" si="16">(DP4+DQ4)*0.475*44/12</f>
        <v>3.2191176688638401</v>
      </c>
      <c r="DS4" s="62">
        <f t="shared" ref="DS4:DS67" si="17">DR4+(DJ4+DK4)*44/12</f>
        <v>155.68252370069928</v>
      </c>
      <c r="DT4" s="62">
        <f ca="1">AVERAGE(OFFSET($DS$3,0,0,'Données projet'!$E$14+1,1))-AVERAGE(OFFSET($H$3,0,0,'Données projet'!$E$14+1,1))</f>
        <v>483.03125975140335</v>
      </c>
      <c r="DU4" s="62">
        <f>$DU$3</f>
        <v>299.32268240743298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3.65</v>
      </c>
      <c r="EJ4" s="13">
        <f>IF('Données projet'!$A$192&gt;35,EJ3+EI4-ER3,IF(A4&lt;'Données projet'!$A$192,$EG$205^A4,IF(A4='Données projet'!$A$192,'Données projet'!$B$192,EJ3+EI4-ER3)))</f>
        <v>1.2392705892426346</v>
      </c>
      <c r="EK4" s="18">
        <f>EJ4*VLOOKUP('Données projet'!$B$15,Paramètres!$A$1:$I$89,3,0)*VLOOKUP('Données projet'!$B$15,Paramètres!$A$1:$I$89,5,0)</f>
        <v>1.0439615443779955</v>
      </c>
      <c r="EL4" s="14">
        <f>EXP(-1.0587+0.8836*LN(EK4)+0.284)</f>
        <v>0.478698084995758</v>
      </c>
      <c r="EM4" s="22">
        <f t="shared" ref="EM4:EM67" si="19">(EK4+EL4)*0.475*44/12</f>
        <v>2.6519655211592874</v>
      </c>
      <c r="EN4" s="62">
        <f t="shared" ref="EN4:EN67" si="20">EM4+(EE4+EF4)*44/12</f>
        <v>155.11537155299473</v>
      </c>
      <c r="EO4" s="62">
        <f ca="1">AVERAGE(OFFSET($EN$3,0,0,'Données projet'!$E$15+1,1))-AVERAGE(OFFSET($H$3,0,0,'Données projet'!$E$15+1,1))</f>
        <v>458.45790603102716</v>
      </c>
      <c r="EP4" s="62">
        <f>$EP$3</f>
        <v>291.65833951816296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41.247595584439964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3.85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14.116666666666667</v>
      </c>
      <c r="H5" s="70">
        <f t="shared" si="1"/>
        <v>163.49666666666667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158.79297740950074</v>
      </c>
      <c r="S5" s="62">
        <f ca="1">AVERAGE(OFFSET($R$3,0,0,'Données projet'!$E$9+1,1))-AVERAGE(OFFSET($H$3,0,0,'Données projet'!$E$9+1,1))</f>
        <v>196.7751893522196</v>
      </c>
      <c r="T5" s="62">
        <f t="shared" ref="T5:T68" si="34">$T$3</f>
        <v>468.98558846645176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1.4260627073618306</v>
      </c>
      <c r="AK5" s="14">
        <f t="shared" ref="AK5:AK68" si="35">EXP(-1.0587+0.8836*LN(AJ5)+0.284)</f>
        <v>0.63059271915132864</v>
      </c>
      <c r="AL5" s="22">
        <f t="shared" si="4"/>
        <v>3.5820082011770853</v>
      </c>
      <c r="AM5" s="62">
        <f t="shared" si="5"/>
        <v>159.09653288673474</v>
      </c>
      <c r="AN5" s="62">
        <f ca="1">AVERAGE(OFFSET($AM$3,0,0,'Données projet'!$E$10+1,1))-AVERAGE(OFFSET($H$3,0,0,'Données projet'!$E$10+1,1))</f>
        <v>460.19780861054892</v>
      </c>
      <c r="AO5" s="62">
        <f t="shared" ref="AO5:AO68" si="36">$AO$3</f>
        <v>286.14170558364475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159.00813846232333</v>
      </c>
      <c r="BI5" s="62">
        <f ca="1">AVERAGE(OFFSET($BH$3,0,0,'Données projet'!$E$11+1,1))-AVERAGE(OFFSET($H$3,0,0,'Données projet'!$E$11+1,1))</f>
        <v>485.92470634159565</v>
      </c>
      <c r="BJ5" s="62">
        <f t="shared" ref="BJ5:BJ68" si="38">$BJ$3</f>
        <v>307.92140912529834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2">
        <f t="shared" si="11"/>
        <v>159.24020431386643</v>
      </c>
      <c r="CD5" s="62">
        <f ca="1">AVERAGE(OFFSET($CC$3,0,0,'Données projet'!$E$12+1,1))-AVERAGE(OFFSET($H$3,0,0,'Données projet'!$E$12+1,1))</f>
        <v>513.352289821976</v>
      </c>
      <c r="CE5" s="62">
        <f t="shared" ref="CE5:CE68" si="40">$CE$3</f>
        <v>324.15956974007042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158.73134649724139</v>
      </c>
      <c r="CY5" s="62">
        <f ca="1">AVERAGE(OFFSET($CX$3,0,0,'Données projet'!$E$13+1,1))-AVERAGE(OFFSET($H$3,0,0,'Données projet'!$E$13+1,1))</f>
        <v>319.60251630214429</v>
      </c>
      <c r="CZ5" s="62">
        <f t="shared" ref="CZ5:CZ68" si="42">$CZ$3</f>
        <v>313.19138409943923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1.5138204124302508</v>
      </c>
      <c r="DQ5" s="14">
        <f t="shared" ref="DQ5:DQ68" si="43">EXP(-1.0587+0.8836*LN(DP5)+0.284)</f>
        <v>0.6647613585453318</v>
      </c>
      <c r="DR5" s="22">
        <f t="shared" si="16"/>
        <v>3.7943632511158056</v>
      </c>
      <c r="DS5" s="62">
        <f t="shared" si="17"/>
        <v>159.30888793667347</v>
      </c>
      <c r="DT5" s="62">
        <f ca="1">AVERAGE(OFFSET($DS$3,0,0,'Données projet'!$E$14+1,1))-AVERAGE(OFFSET($H$3,0,0,'Données projet'!$E$14+1,1))</f>
        <v>483.03125975140335</v>
      </c>
      <c r="DU5" s="62">
        <f t="shared" ref="DU5:DU68" si="44">$DU$3</f>
        <v>299.32268240743298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3.65</v>
      </c>
      <c r="EJ5" s="13">
        <f>IF('Données projet'!$A$192&gt;35,EJ4+EI5-ER4,IF(A5&lt;'Données projet'!$A$192,$EG$205^A5,IF(A5='Données projet'!$A$192,'Données projet'!$B$192,EJ4+EI5-ER4)))</f>
        <v>1.5357915933617867</v>
      </c>
      <c r="EK5" s="18">
        <f>EJ5*VLOOKUP('Données projet'!$B$15,Paramètres!$A$1:$I$89,3,0)*VLOOKUP('Données projet'!$B$15,Paramètres!$A$1:$I$89,5,0)</f>
        <v>1.2937508382479692</v>
      </c>
      <c r="EL5" s="14">
        <f t="shared" ref="EL5:EL68" si="45">EXP(-1.0587+0.8836*LN(EK5)+0.284)</f>
        <v>0.57860648124254321</v>
      </c>
      <c r="EM5" s="22">
        <f t="shared" si="19"/>
        <v>3.2610223314459752</v>
      </c>
      <c r="EN5" s="62">
        <f t="shared" si="20"/>
        <v>158.77554701700365</v>
      </c>
      <c r="EO5" s="62">
        <f ca="1">AVERAGE(OFFSET($EN$3,0,0,'Données projet'!$E$15+1,1))-AVERAGE(OFFSET($H$3,0,0,'Données projet'!$E$15+1,1))</f>
        <v>458.45790603102716</v>
      </c>
      <c r="EP5" s="62">
        <f t="shared" ref="EP5:EP68" si="46">$EP$3</f>
        <v>291.65833951816296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41.746385520303605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3.85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14.116666666666667</v>
      </c>
      <c r="H6" s="70">
        <f t="shared" si="1"/>
        <v>163.49666666666667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163.30338983852911</v>
      </c>
      <c r="S6" s="62">
        <f ca="1">AVERAGE(OFFSET($R$3,0,0,'Données projet'!$E$9+1,1))-AVERAGE(OFFSET($H$3,0,0,'Données projet'!$E$9+1,1))</f>
        <v>196.7751893522196</v>
      </c>
      <c r="T6" s="62">
        <f t="shared" si="34"/>
        <v>468.98558846645176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1.6911765842806317</v>
      </c>
      <c r="AK6" s="14">
        <f t="shared" si="35"/>
        <v>0.73312803463364506</v>
      </c>
      <c r="AL6" s="22">
        <f t="shared" si="4"/>
        <v>4.2223305446090311</v>
      </c>
      <c r="AM6" s="62">
        <f t="shared" si="5"/>
        <v>162.75624661960231</v>
      </c>
      <c r="AN6" s="62">
        <f ca="1">AVERAGE(OFFSET($AM$3,0,0,'Données projet'!$E$10+1,1))-AVERAGE(OFFSET($H$3,0,0,'Données projet'!$E$10+1,1))</f>
        <v>460.19780861054892</v>
      </c>
      <c r="AO6" s="62">
        <f t="shared" si="36"/>
        <v>286.14170558364475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162.83064296599912</v>
      </c>
      <c r="BI6" s="62">
        <f ca="1">AVERAGE(OFFSET($BH$3,0,0,'Données projet'!$E$11+1,1))-AVERAGE(OFFSET($H$3,0,0,'Données projet'!$E$11+1,1))</f>
        <v>485.92470634159565</v>
      </c>
      <c r="BJ6" s="62">
        <f t="shared" si="38"/>
        <v>307.92140912529834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2">
        <f t="shared" si="11"/>
        <v>163.11624405148279</v>
      </c>
      <c r="CD6" s="62">
        <f ca="1">AVERAGE(OFFSET($CC$3,0,0,'Données projet'!$E$12+1,1))-AVERAGE(OFFSET($H$3,0,0,'Données projet'!$E$12+1,1))</f>
        <v>513.352289821976</v>
      </c>
      <c r="CE6" s="62">
        <f t="shared" si="40"/>
        <v>324.15956974007042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162.61168587852245</v>
      </c>
      <c r="CY6" s="62">
        <f ca="1">AVERAGE(OFFSET($CX$3,0,0,'Données projet'!$E$13+1,1))-AVERAGE(OFFSET($H$3,0,0,'Données projet'!$E$13+1,1))</f>
        <v>319.60251630214429</v>
      </c>
      <c r="CZ6" s="62">
        <f t="shared" si="42"/>
        <v>313.19138409943923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1.7952489894671322</v>
      </c>
      <c r="DQ6" s="14">
        <f t="shared" si="43"/>
        <v>0.77285254569166117</v>
      </c>
      <c r="DR6" s="22">
        <f t="shared" si="16"/>
        <v>4.472776840401564</v>
      </c>
      <c r="DS6" s="62">
        <f t="shared" si="17"/>
        <v>163.00669291539484</v>
      </c>
      <c r="DT6" s="62">
        <f ca="1">AVERAGE(OFFSET($DS$3,0,0,'Données projet'!$E$14+1,1))-AVERAGE(OFFSET($H$3,0,0,'Données projet'!$E$14+1,1))</f>
        <v>483.03125975140335</v>
      </c>
      <c r="DU6" s="62">
        <f t="shared" si="44"/>
        <v>299.32268240743298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3.65</v>
      </c>
      <c r="EJ6" s="13">
        <f>IF('Données projet'!$A$192&gt;35,EJ5+EI6-ER5,IF(A6&lt;'Données projet'!$A$192,$EG$205^A6,IF(A6='Données projet'!$A$192,'Données projet'!$B$192,EJ5+EI6-ER5)))</f>
        <v>1.9032613528593461</v>
      </c>
      <c r="EK6" s="18">
        <f>EJ6*VLOOKUP('Données projet'!$B$15,Paramètres!$A$1:$I$89,3,0)*VLOOKUP('Données projet'!$B$15,Paramètres!$A$1:$I$89,5,0)</f>
        <v>1.6033073636487132</v>
      </c>
      <c r="EL6" s="14">
        <f t="shared" si="45"/>
        <v>0.69936661672428513</v>
      </c>
      <c r="EM6" s="22">
        <f t="shared" si="19"/>
        <v>4.0104905158163051</v>
      </c>
      <c r="EN6" s="62">
        <f t="shared" si="20"/>
        <v>162.54440659080959</v>
      </c>
      <c r="EO6" s="62">
        <f ca="1">AVERAGE(OFFSET($EN$3,0,0,'Données projet'!$E$15+1,1))-AVERAGE(OFFSET($H$3,0,0,'Données projet'!$E$15+1,1))</f>
        <v>458.45790603102716</v>
      </c>
      <c r="EP6" s="62">
        <f t="shared" si="46"/>
        <v>291.65833951816296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42.236522565907258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3.85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14.116666666666667</v>
      </c>
      <c r="H7" s="70">
        <f t="shared" si="1"/>
        <v>163.49666666666667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168.46371121281615</v>
      </c>
      <c r="S7" s="62">
        <f ca="1">AVERAGE(OFFSET($R$3,0,0,'Données projet'!$E$9+1,1))-AVERAGE(OFFSET($H$3,0,0,'Données projet'!$E$9+1,1))</f>
        <v>196.7751893522196</v>
      </c>
      <c r="T7" s="62">
        <f t="shared" si="34"/>
        <v>468.98558846645176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2.005576770540586</v>
      </c>
      <c r="AK7" s="14">
        <f t="shared" si="35"/>
        <v>0.85233574515282073</v>
      </c>
      <c r="AL7" s="22">
        <f t="shared" si="4"/>
        <v>4.9775309648326838</v>
      </c>
      <c r="AM7" s="62">
        <f t="shared" si="5"/>
        <v>166.49966156207876</v>
      </c>
      <c r="AN7" s="62">
        <f ca="1">AVERAGE(OFFSET($AM$3,0,0,'Données projet'!$E$10+1,1))-AVERAGE(OFFSET($H$3,0,0,'Données projet'!$E$10+1,1))</f>
        <v>460.19780861054892</v>
      </c>
      <c r="AO7" s="62">
        <f t="shared" si="36"/>
        <v>286.14170558364475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166.80728507519754</v>
      </c>
      <c r="BI7" s="62">
        <f ca="1">AVERAGE(OFFSET($BH$3,0,0,'Données projet'!$E$11+1,1))-AVERAGE(OFFSET($H$3,0,0,'Données projet'!$E$11+1,1))</f>
        <v>485.92470634159565</v>
      </c>
      <c r="BJ7" s="62">
        <f t="shared" si="38"/>
        <v>307.92140912529834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2">
        <f t="shared" si="11"/>
        <v>167.15881520038965</v>
      </c>
      <c r="CD7" s="62">
        <f ca="1">AVERAGE(OFFSET($CC$3,0,0,'Données projet'!$E$12+1,1))-AVERAGE(OFFSET($H$3,0,0,'Données projet'!$E$12+1,1))</f>
        <v>513.352289821976</v>
      </c>
      <c r="CE7" s="62">
        <f t="shared" si="40"/>
        <v>324.15956974007042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166.69216703120151</v>
      </c>
      <c r="CY7" s="62">
        <f ca="1">AVERAGE(OFFSET($CX$3,0,0,'Données projet'!$E$13+1,1))-AVERAGE(OFFSET($H$3,0,0,'Données projet'!$E$13+1,1))</f>
        <v>319.60251630214429</v>
      </c>
      <c r="CZ7" s="62">
        <f t="shared" si="42"/>
        <v>313.19138409943923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2.1289968794969294</v>
      </c>
      <c r="DQ7" s="14">
        <f t="shared" si="43"/>
        <v>0.89851952088359754</v>
      </c>
      <c r="DR7" s="22">
        <f t="shared" si="16"/>
        <v>5.272924397329418</v>
      </c>
      <c r="DS7" s="62">
        <f t="shared" si="17"/>
        <v>166.79505499457548</v>
      </c>
      <c r="DT7" s="62">
        <f ca="1">AVERAGE(OFFSET($DS$3,0,0,'Données projet'!$E$14+1,1))-AVERAGE(OFFSET($H$3,0,0,'Données projet'!$E$14+1,1))</f>
        <v>483.03125975140335</v>
      </c>
      <c r="DU7" s="62">
        <f t="shared" si="44"/>
        <v>299.32268240743298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3.65</v>
      </c>
      <c r="EJ7" s="13">
        <f>IF('Données projet'!$A$192&gt;35,EJ6+EI7-ER6,IF(A7&lt;'Données projet'!$A$192,$EG$205^A7,IF(A7='Données projet'!$A$192,'Données projet'!$B$192,EJ6+EI7-ER6)))</f>
        <v>2.3586558182407358</v>
      </c>
      <c r="EK7" s="18">
        <f>EJ7*VLOOKUP('Données projet'!$B$15,Paramètres!$A$1:$I$89,3,0)*VLOOKUP('Données projet'!$B$15,Paramètres!$A$1:$I$89,5,0)</f>
        <v>1.9869316612859962</v>
      </c>
      <c r="EL7" s="14">
        <f t="shared" si="45"/>
        <v>0.84533042826968274</v>
      </c>
      <c r="EM7" s="22">
        <f t="shared" si="19"/>
        <v>4.9328564726428068</v>
      </c>
      <c r="EN7" s="62">
        <f t="shared" si="20"/>
        <v>166.45498706988889</v>
      </c>
      <c r="EO7" s="62">
        <f ca="1">AVERAGE(OFFSET($EN$3,0,0,'Données projet'!$E$15+1,1))-AVERAGE(OFFSET($H$3,0,0,'Données projet'!$E$15+1,1))</f>
        <v>458.45790603102716</v>
      </c>
      <c r="EP7" s="62">
        <f t="shared" si="46"/>
        <v>291.65833951816296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42.718156829551958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3.85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14.116666666666667</v>
      </c>
      <c r="H8" s="70">
        <f t="shared" si="1"/>
        <v>163.49666666666667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174.5868708885408</v>
      </c>
      <c r="S8" s="62">
        <f ca="1">AVERAGE(OFFSET($R$3,0,0,'Données projet'!$E$9+1,1))-AVERAGE(OFFSET($H$3,0,0,'Données projet'!$E$9+1,1))</f>
        <v>196.7751893522196</v>
      </c>
      <c r="T8" s="62">
        <f t="shared" si="34"/>
        <v>468.98558846645176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2.3784258958640736</v>
      </c>
      <c r="AK8" s="14">
        <f t="shared" si="35"/>
        <v>0.99092680697750823</v>
      </c>
      <c r="AL8" s="22">
        <f t="shared" si="4"/>
        <v>5.868289290782422</v>
      </c>
      <c r="AM8" s="62">
        <f t="shared" si="5"/>
        <v>170.34799839204305</v>
      </c>
      <c r="AN8" s="62">
        <f ca="1">AVERAGE(OFFSET($AM$3,0,0,'Données projet'!$E$10+1,1))-AVERAGE(OFFSET($H$3,0,0,'Données projet'!$E$10+1,1))</f>
        <v>460.19780861054892</v>
      </c>
      <c r="AO8" s="62">
        <f t="shared" si="36"/>
        <v>286.14170558364475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170.98151694032609</v>
      </c>
      <c r="BI8" s="62">
        <f ca="1">AVERAGE(OFFSET($BH$3,0,0,'Données projet'!$E$11+1,1))-AVERAGE(OFFSET($H$3,0,0,'Données projet'!$E$11+1,1))</f>
        <v>485.92470634159565</v>
      </c>
      <c r="BJ8" s="62">
        <f t="shared" si="38"/>
        <v>307.92140912529834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2">
        <f t="shared" si="11"/>
        <v>171.41424864466799</v>
      </c>
      <c r="CD8" s="62">
        <f ca="1">AVERAGE(OFFSET($CC$3,0,0,'Données projet'!$E$12+1,1))-AVERAGE(OFFSET($H$3,0,0,'Données projet'!$E$12+1,1))</f>
        <v>513.352289821976</v>
      </c>
      <c r="CE8" s="62">
        <f t="shared" si="40"/>
        <v>324.15956974007042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171.03570758278337</v>
      </c>
      <c r="CY8" s="62">
        <f ca="1">AVERAGE(OFFSET($CX$3,0,0,'Données projet'!$E$13+1,1))-AVERAGE(OFFSET($H$3,0,0,'Données projet'!$E$13+1,1))</f>
        <v>319.60251630214429</v>
      </c>
      <c r="CZ8" s="62">
        <f t="shared" si="42"/>
        <v>313.19138409943923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2.5247905663787855</v>
      </c>
      <c r="DQ8" s="14">
        <f t="shared" si="43"/>
        <v>1.0446201334387359</v>
      </c>
      <c r="DR8" s="22">
        <f t="shared" si="16"/>
        <v>6.2167236355155167</v>
      </c>
      <c r="DS8" s="62">
        <f t="shared" si="17"/>
        <v>170.69643273677613</v>
      </c>
      <c r="DT8" s="62">
        <f ca="1">AVERAGE(OFFSET($DS$3,0,0,'Données projet'!$E$14+1,1))-AVERAGE(OFFSET($H$3,0,0,'Données projet'!$E$14+1,1))</f>
        <v>483.03125975140335</v>
      </c>
      <c r="DU8" s="62">
        <f t="shared" si="44"/>
        <v>299.32268240743298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3.65</v>
      </c>
      <c r="EJ8" s="13">
        <f>IF('Données projet'!$A$192&gt;35,EJ7+EI8-ER7,IF(A8&lt;'Données projet'!$A$192,$EG$205^A8,IF(A8='Données projet'!$A$192,'Données projet'!$B$192,EJ7+EI8-ER7)))</f>
        <v>2.9230127856917649</v>
      </c>
      <c r="EK8" s="18">
        <f>EJ8*VLOOKUP('Données projet'!$B$15,Paramètres!$A$1:$I$89,3,0)*VLOOKUP('Données projet'!$B$15,Paramètres!$A$1:$I$89,5,0)</f>
        <v>2.462345970666743</v>
      </c>
      <c r="EL8" s="14">
        <f t="shared" si="45"/>
        <v>1.021758139251189</v>
      </c>
      <c r="EM8" s="22">
        <f t="shared" si="19"/>
        <v>6.068147991440398</v>
      </c>
      <c r="EN8" s="62">
        <f t="shared" si="20"/>
        <v>170.54785709270101</v>
      </c>
      <c r="EO8" s="62">
        <f ca="1">AVERAGE(OFFSET($EN$3,0,0,'Données projet'!$E$15+1,1))-AVERAGE(OFFSET($H$3,0,0,'Données projet'!$E$15+1,1))</f>
        <v>458.45790603102716</v>
      </c>
      <c r="EP8" s="62">
        <f t="shared" si="46"/>
        <v>291.65833951816296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43.191435815495325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3.85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14.116666666666667</v>
      </c>
      <c r="H9" s="70">
        <f t="shared" si="1"/>
        <v>163.49666666666667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182.12961255257758</v>
      </c>
      <c r="S9" s="62">
        <f ca="1">AVERAGE(OFFSET($R$3,0,0,'Données projet'!$E$9+1,1))-AVERAGE(OFFSET($H$3,0,0,'Données projet'!$E$9+1,1))</f>
        <v>196.7751893522196</v>
      </c>
      <c r="T9" s="62">
        <f t="shared" si="34"/>
        <v>468.98558846645176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2.8205899795060203</v>
      </c>
      <c r="AK9" s="14">
        <f t="shared" si="35"/>
        <v>1.1520529819039591</v>
      </c>
      <c r="AL9" s="22">
        <f t="shared" si="4"/>
        <v>6.919019824455714</v>
      </c>
      <c r="AM9" s="62">
        <f t="shared" si="5"/>
        <v>174.32620287791724</v>
      </c>
      <c r="AN9" s="62">
        <f ca="1">AVERAGE(OFFSET($AM$3,0,0,'Données projet'!$E$10+1,1))-AVERAGE(OFFSET($H$3,0,0,'Données projet'!$E$10+1,1))</f>
        <v>460.19780861054892</v>
      </c>
      <c r="AO9" s="62">
        <f t="shared" si="36"/>
        <v>286.14170558364475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175.40675049676429</v>
      </c>
      <c r="BI9" s="62">
        <f ca="1">AVERAGE(OFFSET($BH$3,0,0,'Données projet'!$E$11+1,1))-AVERAGE(OFFSET($H$3,0,0,'Données projet'!$E$11+1,1))</f>
        <v>485.92470634159565</v>
      </c>
      <c r="BJ9" s="62">
        <f t="shared" si="38"/>
        <v>307.92140912529834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2">
        <f t="shared" si="11"/>
        <v>175.93950574638799</v>
      </c>
      <c r="CD9" s="62">
        <f ca="1">AVERAGE(OFFSET($CC$3,0,0,'Données projet'!$E$12+1,1))-AVERAGE(OFFSET($H$3,0,0,'Données projet'!$E$12+1,1))</f>
        <v>513.352289821976</v>
      </c>
      <c r="CE9" s="62">
        <f t="shared" si="40"/>
        <v>324.15956974007042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175.7220931386945</v>
      </c>
      <c r="CY9" s="62">
        <f ca="1">AVERAGE(OFFSET($CX$3,0,0,'Données projet'!$E$13+1,1))-AVERAGE(OFFSET($H$3,0,0,'Données projet'!$E$13+1,1))</f>
        <v>319.60251630214429</v>
      </c>
      <c r="CZ9" s="62">
        <f t="shared" si="42"/>
        <v>313.19138409943923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2.9941647474756214</v>
      </c>
      <c r="DQ9" s="14">
        <f t="shared" si="43"/>
        <v>1.2144769232308428</v>
      </c>
      <c r="DR9" s="22">
        <f t="shared" si="16"/>
        <v>7.3300509098137594</v>
      </c>
      <c r="DS9" s="62">
        <f t="shared" si="17"/>
        <v>174.73723396327529</v>
      </c>
      <c r="DT9" s="62">
        <f ca="1">AVERAGE(OFFSET($DS$3,0,0,'Données projet'!$E$14+1,1))-AVERAGE(OFFSET($H$3,0,0,'Données projet'!$E$14+1,1))</f>
        <v>483.03125975140335</v>
      </c>
      <c r="DU9" s="62">
        <f t="shared" si="44"/>
        <v>299.32268240743298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3.65</v>
      </c>
      <c r="EJ9" s="13">
        <f>IF('Données projet'!$A$192&gt;35,EJ8+EI9-ER8,IF(A9&lt;'Données projet'!$A$192,$EG$205^A9,IF(A9='Données projet'!$A$192,'Données projet'!$B$192,EJ8+EI9-ER8)))</f>
        <v>3.6224037772879885</v>
      </c>
      <c r="EK9" s="18">
        <f>EJ9*VLOOKUP('Données projet'!$B$15,Paramètres!$A$1:$I$89,3,0)*VLOOKUP('Données projet'!$B$15,Paramètres!$A$1:$I$89,5,0)</f>
        <v>3.0515129419874016</v>
      </c>
      <c r="EL9" s="14">
        <f t="shared" si="45"/>
        <v>1.2350078267772846</v>
      </c>
      <c r="EM9" s="22">
        <f t="shared" si="19"/>
        <v>7.4656903389318279</v>
      </c>
      <c r="EN9" s="62">
        <f t="shared" si="20"/>
        <v>174.87287339239336</v>
      </c>
      <c r="EO9" s="62">
        <f ca="1">AVERAGE(OFFSET($EN$3,0,0,'Données projet'!$E$15+1,1))-AVERAGE(OFFSET($H$3,0,0,'Données projet'!$E$15+1,1))</f>
        <v>458.45790603102716</v>
      </c>
      <c r="EP9" s="62">
        <f t="shared" si="46"/>
        <v>291.65833951816296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43.656504469125871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3.85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14.116666666666667</v>
      </c>
      <c r="H10" s="70">
        <f t="shared" si="1"/>
        <v>163.49666666666667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191.75894113969349</v>
      </c>
      <c r="S10" s="62">
        <f ca="1">AVERAGE(OFFSET($R$3,0,0,'Données projet'!$E$9+1,1))-AVERAGE(OFFSET($H$3,0,0,'Données projet'!$E$9+1,1))</f>
        <v>196.7751893522196</v>
      </c>
      <c r="T10" s="62">
        <f t="shared" si="34"/>
        <v>468.98558846645176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3.3449551009027689</v>
      </c>
      <c r="AK10" s="14">
        <f t="shared" si="35"/>
        <v>1.3393785128914457</v>
      </c>
      <c r="AL10" s="22">
        <f t="shared" si="4"/>
        <v>8.1585477106915896</v>
      </c>
      <c r="AM10" s="62">
        <f t="shared" si="5"/>
        <v>178.46362241121059</v>
      </c>
      <c r="AN10" s="62">
        <f ca="1">AVERAGE(OFFSET($AM$3,0,0,'Données projet'!$E$10+1,1))-AVERAGE(OFFSET($H$3,0,0,'Données projet'!$E$10+1,1))</f>
        <v>460.19780861054892</v>
      </c>
      <c r="AO10" s="62">
        <f t="shared" si="36"/>
        <v>286.14170558364475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180.14868070994186</v>
      </c>
      <c r="BI10" s="62">
        <f ca="1">AVERAGE(OFFSET($BH$3,0,0,'Données projet'!$E$11+1,1))-AVERAGE(OFFSET($H$3,0,0,'Données projet'!$E$11+1,1))</f>
        <v>485.92470634159565</v>
      </c>
      <c r="BJ10" s="62">
        <f t="shared" si="38"/>
        <v>307.92140912529834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2">
        <f t="shared" si="11"/>
        <v>180.80465828948979</v>
      </c>
      <c r="CD10" s="62">
        <f ca="1">AVERAGE(OFFSET($CC$3,0,0,'Données projet'!$E$12+1,1))-AVERAGE(OFFSET($H$3,0,0,'Données projet'!$E$12+1,1))</f>
        <v>513.352289821976</v>
      </c>
      <c r="CE10" s="62">
        <f t="shared" si="40"/>
        <v>324.15956974007042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180.85255827739178</v>
      </c>
      <c r="CY10" s="62">
        <f ca="1">AVERAGE(OFFSET($CX$3,0,0,'Données projet'!$E$13+1,1))-AVERAGE(OFFSET($H$3,0,0,'Données projet'!$E$13+1,1))</f>
        <v>319.60251630214429</v>
      </c>
      <c r="CZ10" s="62">
        <f t="shared" si="42"/>
        <v>313.19138409943923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3.5507984917275546</v>
      </c>
      <c r="DQ10" s="14">
        <f t="shared" si="43"/>
        <v>1.4119526800665059</v>
      </c>
      <c r="DR10" s="22">
        <f t="shared" si="16"/>
        <v>8.6434582908746549</v>
      </c>
      <c r="DS10" s="62">
        <f t="shared" si="17"/>
        <v>178.94853299139368</v>
      </c>
      <c r="DT10" s="62">
        <f ca="1">AVERAGE(OFFSET($DS$3,0,0,'Données projet'!$E$14+1,1))-AVERAGE(OFFSET($H$3,0,0,'Données projet'!$E$14+1,1))</f>
        <v>483.03125975140335</v>
      </c>
      <c r="DU10" s="62">
        <f t="shared" si="44"/>
        <v>299.32268240743298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3.65</v>
      </c>
      <c r="EJ10" s="13">
        <f>IF('Données projet'!$A$192&gt;35,EJ9+EI10-ER9,IF(A10&lt;'Données projet'!$A$192,$EG$205^A10,IF(A10='Données projet'!$A$192,'Données projet'!$B$192,EJ9+EI10-ER9)))</f>
        <v>4.4891384635544309</v>
      </c>
      <c r="EK10" s="18">
        <f>EJ10*VLOOKUP('Données projet'!$B$15,Paramètres!$A$1:$I$89,3,0)*VLOOKUP('Données projet'!$B$15,Paramètres!$A$1:$I$89,5,0)</f>
        <v>3.7816502416982529</v>
      </c>
      <c r="EL10" s="14">
        <f t="shared" si="45"/>
        <v>1.492764553183741</v>
      </c>
      <c r="EM10" s="22">
        <f t="shared" si="19"/>
        <v>9.1862724344194735</v>
      </c>
      <c r="EN10" s="62">
        <f t="shared" si="20"/>
        <v>179.49134713493848</v>
      </c>
      <c r="EO10" s="62">
        <f ca="1">AVERAGE(OFFSET($EN$3,0,0,'Données projet'!$E$15+1,1))-AVERAGE(OFFSET($H$3,0,0,'Données projet'!$E$15+1,1))</f>
        <v>458.45790603102716</v>
      </c>
      <c r="EP10" s="62">
        <f t="shared" si="46"/>
        <v>291.65833951816296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44.11350522135367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3.85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14.116666666666667</v>
      </c>
      <c r="H11" s="70">
        <f t="shared" si="1"/>
        <v>163.49666666666667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204.44936557489015</v>
      </c>
      <c r="S11" s="62">
        <f ca="1">AVERAGE(OFFSET($R$3,0,0,'Données projet'!$E$9+1,1))-AVERAGE(OFFSET($H$3,0,0,'Données projet'!$E$9+1,1))</f>
        <v>196.7751893522196</v>
      </c>
      <c r="T11" s="62">
        <f t="shared" si="34"/>
        <v>468.98558846645176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3.9668029413530626</v>
      </c>
      <c r="AK11" s="14">
        <f t="shared" si="35"/>
        <v>1.5571634542627768</v>
      </c>
      <c r="AL11" s="22">
        <f t="shared" si="4"/>
        <v>9.6209081390309201</v>
      </c>
      <c r="AM11" s="62">
        <f t="shared" si="5"/>
        <v>182.79480536832216</v>
      </c>
      <c r="AN11" s="62">
        <f ca="1">AVERAGE(OFFSET($AM$3,0,0,'Données projet'!$E$10+1,1))-AVERAGE(OFFSET($H$3,0,0,'Données projet'!$E$10+1,1))</f>
        <v>460.19780861054892</v>
      </c>
      <c r="AO11" s="62">
        <f t="shared" si="36"/>
        <v>286.14170558364475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185.28815167153712</v>
      </c>
      <c r="BI11" s="62">
        <f ca="1">AVERAGE(OFFSET($BH$3,0,0,'Données projet'!$E$11+1,1))-AVERAGE(OFFSET($H$3,0,0,'Données projet'!$E$11+1,1))</f>
        <v>485.92470634159565</v>
      </c>
      <c r="BJ11" s="62">
        <f t="shared" si="38"/>
        <v>307.92140912529834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2">
        <f t="shared" si="11"/>
        <v>186.09594797963354</v>
      </c>
      <c r="CD11" s="62">
        <f ca="1">AVERAGE(OFFSET($CC$3,0,0,'Données projet'!$E$12+1,1))-AVERAGE(OFFSET($H$3,0,0,'Données projet'!$E$12+1,1))</f>
        <v>513.352289821976</v>
      </c>
      <c r="CE11" s="62">
        <f t="shared" si="40"/>
        <v>324.15956974007042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186.55561444409065</v>
      </c>
      <c r="CY11" s="62">
        <f ca="1">AVERAGE(OFFSET($CX$3,0,0,'Données projet'!$E$13+1,1))-AVERAGE(OFFSET($H$3,0,0,'Données projet'!$E$13+1,1))</f>
        <v>319.60251630214429</v>
      </c>
      <c r="CZ11" s="62">
        <f t="shared" si="42"/>
        <v>313.19138409943923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4.2109138915901738</v>
      </c>
      <c r="DQ11" s="14">
        <f t="shared" si="43"/>
        <v>1.6415382891289827</v>
      </c>
      <c r="DR11" s="22">
        <f t="shared" si="16"/>
        <v>10.193020881419196</v>
      </c>
      <c r="DS11" s="62">
        <f t="shared" si="17"/>
        <v>183.36691811071043</v>
      </c>
      <c r="DT11" s="62">
        <f ca="1">AVERAGE(OFFSET($DS$3,0,0,'Données projet'!$E$14+1,1))-AVERAGE(OFFSET($H$3,0,0,'Données projet'!$E$14+1,1))</f>
        <v>483.03125975140335</v>
      </c>
      <c r="DU11" s="62">
        <f t="shared" si="44"/>
        <v>299.32268240743298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3.65</v>
      </c>
      <c r="EJ11" s="13">
        <f>IF('Données projet'!$A$192&gt;35,EJ10+EI11-ER10,IF(A11&lt;'Données projet'!$A$192,$EG$205^A11,IF(A11='Données projet'!$A$192,'Données projet'!$B$192,EJ10+EI11-ER10)))</f>
        <v>5.563257268920875</v>
      </c>
      <c r="EK11" s="18">
        <f>EJ11*VLOOKUP('Données projet'!$B$15,Paramètres!$A$1:$I$89,3,0)*VLOOKUP('Données projet'!$B$15,Paramètres!$A$1:$I$89,5,0)</f>
        <v>4.6864879233389463</v>
      </c>
      <c r="EL11" s="14">
        <f t="shared" si="45"/>
        <v>1.8043173192324258</v>
      </c>
      <c r="EM11" s="22">
        <f t="shared" si="19"/>
        <v>11.304819130811806</v>
      </c>
      <c r="EN11" s="62">
        <f t="shared" si="20"/>
        <v>184.47871636010305</v>
      </c>
      <c r="EO11" s="62">
        <f ca="1">AVERAGE(OFFSET($EN$3,0,0,'Données projet'!$E$15+1,1))-AVERAGE(OFFSET($H$3,0,0,'Données projet'!$E$15+1,1))</f>
        <v>458.45790603102716</v>
      </c>
      <c r="EP11" s="62">
        <f t="shared" si="46"/>
        <v>291.65833951816296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44.562578032230945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3.85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14.116666666666667</v>
      </c>
      <c r="H12" s="70">
        <f t="shared" si="1"/>
        <v>163.49666666666667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221.62525116437234</v>
      </c>
      <c r="S12" s="62">
        <f ca="1">AVERAGE(OFFSET($R$3,0,0,'Données projet'!$E$9+1,1))-AVERAGE(OFFSET($H$3,0,0,'Données projet'!$E$9+1,1))</f>
        <v>196.7751893522196</v>
      </c>
      <c r="T12" s="62">
        <f t="shared" si="34"/>
        <v>468.98558846645176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4.7042561412200872</v>
      </c>
      <c r="AK12" s="14">
        <f t="shared" si="35"/>
        <v>1.8103605515195429</v>
      </c>
      <c r="AL12" s="22">
        <f t="shared" si="4"/>
        <v>11.346290739854856</v>
      </c>
      <c r="AM12" s="62">
        <f t="shared" si="5"/>
        <v>187.36044566384643</v>
      </c>
      <c r="AN12" s="62">
        <f ca="1">AVERAGE(OFFSET($AM$3,0,0,'Données projet'!$E$10+1,1))-AVERAGE(OFFSET($H$3,0,0,'Données projet'!$E$10+1,1))</f>
        <v>460.19780861054892</v>
      </c>
      <c r="AO12" s="62">
        <f t="shared" si="36"/>
        <v>286.14170558364475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190.92469272442582</v>
      </c>
      <c r="BI12" s="62">
        <f ca="1">AVERAGE(OFFSET($BH$3,0,0,'Données projet'!$E$11+1,1))-AVERAGE(OFFSET($H$3,0,0,'Données projet'!$E$11+1,1))</f>
        <v>485.92470634159565</v>
      </c>
      <c r="BJ12" s="62">
        <f t="shared" si="38"/>
        <v>307.92140912529834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2">
        <f t="shared" si="11"/>
        <v>191.91956129545883</v>
      </c>
      <c r="CD12" s="62">
        <f ca="1">AVERAGE(OFFSET($CC$3,0,0,'Données projet'!$E$12+1,1))-AVERAGE(OFFSET($H$3,0,0,'Données projet'!$E$12+1,1))</f>
        <v>513.352289821976</v>
      </c>
      <c r="CE12" s="62">
        <f t="shared" si="40"/>
        <v>324.15956974007042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192.99446504139334</v>
      </c>
      <c r="CY12" s="62">
        <f ca="1">AVERAGE(OFFSET($CX$3,0,0,'Données projet'!$E$13+1,1))-AVERAGE(OFFSET($H$3,0,0,'Données projet'!$E$13+1,1))</f>
        <v>319.60251630214429</v>
      </c>
      <c r="CZ12" s="62">
        <f t="shared" si="42"/>
        <v>313.19138409943923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4.993748826833631</v>
      </c>
      <c r="DQ12" s="14">
        <f t="shared" si="43"/>
        <v>1.9084548602220754</v>
      </c>
      <c r="DR12" s="22">
        <f t="shared" si="16"/>
        <v>12.021338088288688</v>
      </c>
      <c r="DS12" s="62">
        <f t="shared" si="17"/>
        <v>188.03549301228028</v>
      </c>
      <c r="DT12" s="62">
        <f ca="1">AVERAGE(OFFSET($DS$3,0,0,'Données projet'!$E$14+1,1))-AVERAGE(OFFSET($H$3,0,0,'Données projet'!$E$14+1,1))</f>
        <v>483.03125975140335</v>
      </c>
      <c r="DU12" s="62">
        <f t="shared" si="44"/>
        <v>299.32268240743298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3.65</v>
      </c>
      <c r="EJ12" s="13">
        <f>IF('Données projet'!$A$192&gt;35,EJ11+EI12-ER11,IF(A12&lt;'Données projet'!$A$192,$EG$205^A12,IF(A12='Données projet'!$A$192,'Données projet'!$B$192,EJ11+EI12-ER11)))</f>
        <v>6.8943811137639424</v>
      </c>
      <c r="EK12" s="18">
        <f>EJ12*VLOOKUP('Données projet'!$B$15,Paramètres!$A$1:$I$89,3,0)*VLOOKUP('Données projet'!$B$15,Paramètres!$A$1:$I$89,5,0)</f>
        <v>5.8078266502347455</v>
      </c>
      <c r="EL12" s="14">
        <f t="shared" si="45"/>
        <v>2.1808938198181922</v>
      </c>
      <c r="EM12" s="22">
        <f t="shared" si="19"/>
        <v>13.913688152008866</v>
      </c>
      <c r="EN12" s="62">
        <f t="shared" si="20"/>
        <v>189.92784307600044</v>
      </c>
      <c r="EO12" s="62">
        <f ca="1">AVERAGE(OFFSET($EN$3,0,0,'Données projet'!$E$15+1,1))-AVERAGE(OFFSET($H$3,0,0,'Données projet'!$E$15+1,1))</f>
        <v>458.45790603102716</v>
      </c>
      <c r="EP12" s="62">
        <f t="shared" si="46"/>
        <v>291.65833951816296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45.003860433815888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3.85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14.116666666666667</v>
      </c>
      <c r="H13" s="70">
        <f t="shared" si="1"/>
        <v>163.49666666666667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245.36926570048882</v>
      </c>
      <c r="S13" s="62">
        <f ca="1">AVERAGE(OFFSET($R$3,0,0,'Données projet'!$E$9+1,1))-AVERAGE(OFFSET($H$3,0,0,'Données projet'!$E$9+1,1))</f>
        <v>196.7751893522196</v>
      </c>
      <c r="T13" s="62">
        <f t="shared" si="34"/>
        <v>468.98558846645176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5.5788064517917366</v>
      </c>
      <c r="AK13" s="14">
        <f t="shared" si="35"/>
        <v>2.1047278739596393</v>
      </c>
      <c r="AL13" s="22">
        <f t="shared" si="4"/>
        <v>13.382155617350314</v>
      </c>
      <c r="AM13" s="62">
        <f t="shared" si="5"/>
        <v>192.20849893798021</v>
      </c>
      <c r="AN13" s="62">
        <f ca="1">AVERAGE(OFFSET($AM$3,0,0,'Données projet'!$E$10+1,1))-AVERAGE(OFFSET($H$3,0,0,'Données projet'!$E$10+1,1))</f>
        <v>460.19780861054892</v>
      </c>
      <c r="AO13" s="62">
        <f t="shared" si="36"/>
        <v>286.14170558364475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197.18088165797116</v>
      </c>
      <c r="BI13" s="62">
        <f ca="1">AVERAGE(OFFSET($BH$3,0,0,'Données projet'!$E$11+1,1))-AVERAGE(OFFSET($H$3,0,0,'Données projet'!$E$11+1,1))</f>
        <v>485.92470634159565</v>
      </c>
      <c r="BJ13" s="62">
        <f t="shared" si="38"/>
        <v>307.92140912529834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2">
        <f t="shared" si="11"/>
        <v>198.40628737829462</v>
      </c>
      <c r="CD13" s="62">
        <f ca="1">AVERAGE(OFFSET($CC$3,0,0,'Données projet'!$E$12+1,1))-AVERAGE(OFFSET($H$3,0,0,'Données projet'!$E$12+1,1))</f>
        <v>513.352289821976</v>
      </c>
      <c r="CE13" s="62">
        <f t="shared" si="40"/>
        <v>324.15956974007042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200.37644110937154</v>
      </c>
      <c r="CY13" s="62">
        <f ca="1">AVERAGE(OFFSET($CX$3,0,0,'Données projet'!$E$13+1,1))-AVERAGE(OFFSET($H$3,0,0,'Données projet'!$E$13+1,1))</f>
        <v>319.60251630214429</v>
      </c>
      <c r="CZ13" s="62">
        <f t="shared" si="42"/>
        <v>313.19138409943923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5.922117618055843</v>
      </c>
      <c r="DQ13" s="14">
        <f t="shared" si="43"/>
        <v>2.2187724633811925</v>
      </c>
      <c r="DR13" s="22">
        <f t="shared" si="16"/>
        <v>14.178716891836169</v>
      </c>
      <c r="DS13" s="62">
        <f t="shared" si="17"/>
        <v>193.00506021246605</v>
      </c>
      <c r="DT13" s="62">
        <f ca="1">AVERAGE(OFFSET($DS$3,0,0,'Données projet'!$E$14+1,1))-AVERAGE(OFFSET($H$3,0,0,'Données projet'!$E$14+1,1))</f>
        <v>483.03125975140335</v>
      </c>
      <c r="DU13" s="62">
        <f t="shared" si="44"/>
        <v>299.32268240743298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3.65</v>
      </c>
      <c r="EJ13" s="13">
        <f>IF('Données projet'!$A$192&gt;35,EJ12+EI13-ER12,IF(A13&lt;'Données projet'!$A$192,$EG$205^A13,IF(A13='Données projet'!$A$192,'Données projet'!$B$192,EJ12+EI13-ER12)))</f>
        <v>8.5440037453175322</v>
      </c>
      <c r="EK13" s="18">
        <f>EJ13*VLOOKUP('Données projet'!$B$15,Paramètres!$A$1:$I$89,3,0)*VLOOKUP('Données projet'!$B$15,Paramètres!$A$1:$I$89,5,0)</f>
        <v>7.1974687550554899</v>
      </c>
      <c r="EL13" s="14">
        <f t="shared" si="45"/>
        <v>2.6360650660630816</v>
      </c>
      <c r="EM13" s="22">
        <f t="shared" si="19"/>
        <v>17.126738071781514</v>
      </c>
      <c r="EN13" s="62">
        <f t="shared" si="20"/>
        <v>195.95308139241141</v>
      </c>
      <c r="EO13" s="62">
        <f ca="1">AVERAGE(OFFSET($EN$3,0,0,'Données projet'!$E$15+1,1))-AVERAGE(OFFSET($H$3,0,0,'Données projet'!$E$15+1,1))</f>
        <v>458.45790603102716</v>
      </c>
      <c r="EP13" s="62">
        <f t="shared" si="46"/>
        <v>291.65833951816296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45.437487572292994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3.85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14.116666666666667</v>
      </c>
      <c r="H14" s="70">
        <f t="shared" si="1"/>
        <v>163.49666666666667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278.72768912681028</v>
      </c>
      <c r="S14" s="62">
        <f ca="1">AVERAGE(OFFSET($R$3,0,0,'Données projet'!$E$9+1,1))-AVERAGE(OFFSET($H$3,0,0,'Données projet'!$E$9+1,1))</f>
        <v>196.7751893522196</v>
      </c>
      <c r="T14" s="62">
        <f t="shared" si="34"/>
        <v>468.98558846645176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6.6159410738381021</v>
      </c>
      <c r="AK14" s="14">
        <f t="shared" si="35"/>
        <v>2.4469597615261804</v>
      </c>
      <c r="AL14" s="22">
        <f t="shared" si="4"/>
        <v>15.784552288259455</v>
      </c>
      <c r="AM14" s="62">
        <f t="shared" si="5"/>
        <v>197.39550164703329</v>
      </c>
      <c r="AN14" s="62">
        <f ca="1">AVERAGE(OFFSET($AM$3,0,0,'Données projet'!$E$10+1,1))-AVERAGE(OFFSET($H$3,0,0,'Données projet'!$E$10+1,1))</f>
        <v>460.19780861054892</v>
      </c>
      <c r="AO14" s="62">
        <f t="shared" si="36"/>
        <v>286.14170558364475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204.20772890666794</v>
      </c>
      <c r="BI14" s="62">
        <f ca="1">AVERAGE(OFFSET($BH$3,0,0,'Données projet'!$E$11+1,1))-AVERAGE(OFFSET($H$3,0,0,'Données projet'!$E$11+1,1))</f>
        <v>485.92470634159565</v>
      </c>
      <c r="BJ14" s="62">
        <f t="shared" si="38"/>
        <v>307.92140912529834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2">
        <f t="shared" si="11"/>
        <v>205.71726604440596</v>
      </c>
      <c r="CD14" s="62">
        <f ca="1">AVERAGE(OFFSET($CC$3,0,0,'Données projet'!$E$12+1,1))-AVERAGE(OFFSET($H$3,0,0,'Données projet'!$E$12+1,1))</f>
        <v>513.352289821976</v>
      </c>
      <c r="CE14" s="62">
        <f t="shared" si="40"/>
        <v>324.15956974007042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208.96500960440761</v>
      </c>
      <c r="CY14" s="62">
        <f ca="1">AVERAGE(OFFSET($CX$3,0,0,'Données projet'!$E$13+1,1))-AVERAGE(OFFSET($H$3,0,0,'Données projet'!$E$13+1,1))</f>
        <v>319.60251630214429</v>
      </c>
      <c r="CZ14" s="62">
        <f t="shared" si="42"/>
        <v>313.19138409943923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7.023075909151216</v>
      </c>
      <c r="DQ14" s="14">
        <f t="shared" si="43"/>
        <v>2.5795481710716444</v>
      </c>
      <c r="DR14" s="22">
        <f t="shared" si="16"/>
        <v>16.724570273054812</v>
      </c>
      <c r="DS14" s="62">
        <f t="shared" si="17"/>
        <v>198.33551963182865</v>
      </c>
      <c r="DT14" s="62">
        <f ca="1">AVERAGE(OFFSET($DS$3,0,0,'Données projet'!$E$14+1,1))-AVERAGE(OFFSET($H$3,0,0,'Données projet'!$E$14+1,1))</f>
        <v>483.03125975140335</v>
      </c>
      <c r="DU14" s="62">
        <f t="shared" si="44"/>
        <v>299.32268240743298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3.65</v>
      </c>
      <c r="EJ14" s="13">
        <f>IF('Données projet'!$A$192&gt;35,EJ13+EI14-ER13,IF(A14&lt;'Données projet'!$A$192,$EG$205^A14,IF(A14='Données projet'!$A$192,'Données projet'!$B$192,EJ13+EI14-ER13)))</f>
        <v>10.588332555950936</v>
      </c>
      <c r="EK14" s="18">
        <f>EJ14*VLOOKUP('Données projet'!$B$15,Paramètres!$A$1:$I$89,3,0)*VLOOKUP('Données projet'!$B$15,Paramètres!$A$1:$I$89,5,0)</f>
        <v>8.9196113451330703</v>
      </c>
      <c r="EL14" s="14">
        <f t="shared" si="45"/>
        <v>3.186234455512118</v>
      </c>
      <c r="EM14" s="22">
        <f t="shared" si="19"/>
        <v>21.084348102790369</v>
      </c>
      <c r="EN14" s="62">
        <f t="shared" si="20"/>
        <v>202.69529746156419</v>
      </c>
      <c r="EO14" s="62">
        <f ca="1">AVERAGE(OFFSET($EN$3,0,0,'Données projet'!$E$15+1,1))-AVERAGE(OFFSET($H$3,0,0,'Données projet'!$E$15+1,1))</f>
        <v>458.45790603102716</v>
      </c>
      <c r="EP14" s="62">
        <f t="shared" si="46"/>
        <v>291.65833951816296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45.863592249362569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3.85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14.116666666666667</v>
      </c>
      <c r="H15" s="70">
        <f t="shared" si="1"/>
        <v>163.49666666666667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326.15771614545872</v>
      </c>
      <c r="S15" s="62">
        <f ca="1">AVERAGE(OFFSET($R$3,0,0,'Données projet'!$E$9+1,1))-AVERAGE(OFFSET($H$3,0,0,'Données projet'!$E$9+1,1))</f>
        <v>196.7751893522196</v>
      </c>
      <c r="T15" s="62">
        <f t="shared" si="34"/>
        <v>468.98558846645176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7.8458854363804464</v>
      </c>
      <c r="AK15" s="14">
        <f t="shared" si="35"/>
        <v>2.844839063809101</v>
      </c>
      <c r="AL15" s="22">
        <f t="shared" si="4"/>
        <v>18.619678504496793</v>
      </c>
      <c r="AM15" s="62">
        <f t="shared" si="5"/>
        <v>202.98813003517532</v>
      </c>
      <c r="AN15" s="62">
        <f ca="1">AVERAGE(OFFSET($AM$3,0,0,'Données projet'!$E$10+1,1))-AVERAGE(OFFSET($H$3,0,0,'Données projet'!$E$10+1,1))</f>
        <v>460.19780861054892</v>
      </c>
      <c r="AO15" s="62">
        <f t="shared" si="36"/>
        <v>286.14170558364475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212.1913222608533</v>
      </c>
      <c r="BI15" s="62">
        <f ca="1">AVERAGE(OFFSET($BH$3,0,0,'Données projet'!$E$11+1,1))-AVERAGE(OFFSET($H$3,0,0,'Données projet'!$E$11+1,1))</f>
        <v>485.92470634159565</v>
      </c>
      <c r="BJ15" s="62">
        <f t="shared" si="38"/>
        <v>307.92140912529834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2">
        <f t="shared" si="11"/>
        <v>214.05108167604675</v>
      </c>
      <c r="CD15" s="62">
        <f ca="1">AVERAGE(OFFSET($CC$3,0,0,'Données projet'!$E$12+1,1))-AVERAGE(OFFSET($H$3,0,0,'Données projet'!$E$12+1,1))</f>
        <v>513.352289821976</v>
      </c>
      <c r="CE15" s="62">
        <f t="shared" si="40"/>
        <v>324.15956974007042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219.09505743610652</v>
      </c>
      <c r="CY15" s="62">
        <f ca="1">AVERAGE(OFFSET($CX$3,0,0,'Données projet'!$E$13+1,1))-AVERAGE(OFFSET($H$3,0,0,'Données projet'!$E$13+1,1))</f>
        <v>319.60251630214429</v>
      </c>
      <c r="CZ15" s="62">
        <f t="shared" si="42"/>
        <v>313.19138409943923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8.3287091555423185</v>
      </c>
      <c r="DQ15" s="14">
        <f t="shared" si="43"/>
        <v>2.99898654625401</v>
      </c>
      <c r="DR15" s="22">
        <f t="shared" si="16"/>
        <v>19.729070013961937</v>
      </c>
      <c r="DS15" s="62">
        <f t="shared" si="17"/>
        <v>204.09752154464047</v>
      </c>
      <c r="DT15" s="62">
        <f ca="1">AVERAGE(OFFSET($DS$3,0,0,'Données projet'!$E$14+1,1))-AVERAGE(OFFSET($H$3,0,0,'Données projet'!$E$14+1,1))</f>
        <v>483.03125975140335</v>
      </c>
      <c r="DU15" s="62">
        <f t="shared" si="44"/>
        <v>299.32268240743298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3.65</v>
      </c>
      <c r="EJ15" s="13">
        <f>IF('Données projet'!$A$192&gt;35,EJ14+EI15-ER14,IF(A15&lt;'Données projet'!$A$192,$EG$205^A15,IF(A15='Données projet'!$A$192,'Données projet'!$B$192,EJ14+EI15-ER14)))</f>
        <v>13.121809125710287</v>
      </c>
      <c r="EK15" s="18">
        <f>EJ15*VLOOKUP('Données projet'!$B$15,Paramètres!$A$1:$I$89,3,0)*VLOOKUP('Données projet'!$B$15,Paramètres!$A$1:$I$89,5,0)</f>
        <v>11.053812007498347</v>
      </c>
      <c r="EL15" s="14">
        <f t="shared" si="45"/>
        <v>3.8512289154738402</v>
      </c>
      <c r="EM15" s="22">
        <f t="shared" si="19"/>
        <v>25.959612940843225</v>
      </c>
      <c r="EN15" s="62">
        <f t="shared" si="20"/>
        <v>210.32806447152174</v>
      </c>
      <c r="EO15" s="62">
        <f ca="1">AVERAGE(OFFSET($EN$3,0,0,'Données projet'!$E$15+1,1))-AVERAGE(OFFSET($H$3,0,0,'Données projet'!$E$15+1,1))</f>
        <v>458.45790603102716</v>
      </c>
      <c r="EP15" s="62">
        <f t="shared" si="46"/>
        <v>291.65833951816296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46.282304962912328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3.85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14.116666666666667</v>
      </c>
      <c r="H16" s="70">
        <f t="shared" si="1"/>
        <v>163.49666666666667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311.6605132179256</v>
      </c>
      <c r="S16" s="62">
        <f ca="1">AVERAGE(OFFSET($R$3,0,0,'Données projet'!$E$9+1,1))-AVERAGE(OFFSET($H$3,0,0,'Données projet'!$E$9+1,1))</f>
        <v>196.7751893522196</v>
      </c>
      <c r="T16" s="62">
        <f t="shared" si="34"/>
        <v>468.98558846645176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9.3044840626271217</v>
      </c>
      <c r="AK16" s="14">
        <f t="shared" si="35"/>
        <v>3.3074141333352105</v>
      </c>
      <c r="AL16" s="22">
        <f t="shared" si="4"/>
        <v>21.965722691301057</v>
      </c>
      <c r="AM16" s="62">
        <f t="shared" si="5"/>
        <v>209.06504271912905</v>
      </c>
      <c r="AN16" s="62">
        <f ca="1">AVERAGE(OFFSET($AM$3,0,0,'Données projet'!$E$10+1,1))-AVERAGE(OFFSET($H$3,0,0,'Données projet'!$E$10+1,1))</f>
        <v>460.19780861054892</v>
      </c>
      <c r="AO16" s="62">
        <f t="shared" si="36"/>
        <v>286.14170558364475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221.36102790626484</v>
      </c>
      <c r="BI16" s="62">
        <f ca="1">AVERAGE(OFFSET($BH$3,0,0,'Données projet'!$E$11+1,1))-AVERAGE(OFFSET($H$3,0,0,'Données projet'!$E$11+1,1))</f>
        <v>485.92470634159565</v>
      </c>
      <c r="BJ16" s="62">
        <f t="shared" si="38"/>
        <v>307.92140912529834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2">
        <f t="shared" si="11"/>
        <v>223.65251888255926</v>
      </c>
      <c r="CD16" s="62">
        <f ca="1">AVERAGE(OFFSET($CC$3,0,0,'Données projet'!$E$12+1,1))-AVERAGE(OFFSET($H$3,0,0,'Données projet'!$E$12+1,1))</f>
        <v>513.352289821976</v>
      </c>
      <c r="CE16" s="62">
        <f t="shared" si="40"/>
        <v>324.15956974007042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231.19234704477131</v>
      </c>
      <c r="CY16" s="62">
        <f ca="1">AVERAGE(OFFSET($CX$3,0,0,'Données projet'!$E$13+1,1))-AVERAGE(OFFSET($H$3,0,0,'Données projet'!$E$13+1,1))</f>
        <v>319.60251630214429</v>
      </c>
      <c r="CZ16" s="62">
        <f t="shared" si="42"/>
        <v>313.19138409943923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9.8770676972503271</v>
      </c>
      <c r="DQ16" s="14">
        <f t="shared" si="43"/>
        <v>3.4866262260480037</v>
      </c>
      <c r="DR16" s="22">
        <f t="shared" si="16"/>
        <v>23.275100249744593</v>
      </c>
      <c r="DS16" s="62">
        <f t="shared" si="17"/>
        <v>210.37442027757257</v>
      </c>
      <c r="DT16" s="62">
        <f ca="1">AVERAGE(OFFSET($DS$3,0,0,'Données projet'!$E$14+1,1))-AVERAGE(OFFSET($H$3,0,0,'Données projet'!$E$14+1,1))</f>
        <v>483.03125975140335</v>
      </c>
      <c r="DU16" s="62">
        <f t="shared" si="44"/>
        <v>299.32268240743298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3.65</v>
      </c>
      <c r="EJ16" s="13">
        <f>IF('Données projet'!$A$192&gt;35,EJ15+EI16-ER15,IF(A16&lt;'Données projet'!$A$192,$EG$205^A16,IF(A16='Données projet'!$A$192,'Données projet'!$B$192,EJ15+EI16-ER15)))</f>
        <v>16.261472127148366</v>
      </c>
      <c r="EK16" s="18">
        <f>EJ16*VLOOKUP('Données projet'!$B$15,Paramètres!$A$1:$I$89,3,0)*VLOOKUP('Données projet'!$B$15,Paramètres!$A$1:$I$89,5,0)</f>
        <v>13.698664119909786</v>
      </c>
      <c r="EL16" s="14">
        <f t="shared" si="45"/>
        <v>4.6550134230463893</v>
      </c>
      <c r="EM16" s="22">
        <f t="shared" si="19"/>
        <v>31.965988387315338</v>
      </c>
      <c r="EN16" s="62">
        <f t="shared" si="20"/>
        <v>219.06530841514333</v>
      </c>
      <c r="EO16" s="62">
        <f ca="1">AVERAGE(OFFSET($EN$3,0,0,'Données projet'!$E$15+1,1))-AVERAGE(OFFSET($H$3,0,0,'Données projet'!$E$15+1,1))</f>
        <v>458.45790603102716</v>
      </c>
      <c r="EP16" s="62">
        <f t="shared" si="46"/>
        <v>291.65833951816296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46.693753946983392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3.85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14.116666666666667</v>
      </c>
      <c r="H17" s="70">
        <f t="shared" si="1"/>
        <v>163.49666666666667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341.48926202486359</v>
      </c>
      <c r="S17" s="62">
        <f ca="1">AVERAGE(OFFSET($R$3,0,0,'Données projet'!$E$9+1,1))-AVERAGE(OFFSET($H$3,0,0,'Données projet'!$E$9+1,1))</f>
        <v>196.7751893522196</v>
      </c>
      <c r="T17" s="62">
        <f t="shared" si="34"/>
        <v>468.98558846645176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11.034245194334769</v>
      </c>
      <c r="AK17" s="14">
        <f t="shared" si="35"/>
        <v>3.8452045982308483</v>
      </c>
      <c r="AL17" s="22">
        <f t="shared" si="4"/>
        <v>25.915041722051782</v>
      </c>
      <c r="AM17" s="62">
        <f t="shared" si="5"/>
        <v>215.71905860698701</v>
      </c>
      <c r="AN17" s="62">
        <f ca="1">AVERAGE(OFFSET($AM$3,0,0,'Données projet'!$E$10+1,1))-AVERAGE(OFFSET($H$3,0,0,'Données projet'!$E$10+1,1))</f>
        <v>460.19780861054892</v>
      </c>
      <c r="AO17" s="62">
        <f t="shared" si="36"/>
        <v>286.14170558364475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231.99961318160351</v>
      </c>
      <c r="BI17" s="62">
        <f ca="1">AVERAGE(OFFSET($BH$3,0,0,'Données projet'!$E$11+1,1))-AVERAGE(OFFSET($H$3,0,0,'Données projet'!$E$11+1,1))</f>
        <v>485.92470634159565</v>
      </c>
      <c r="BJ17" s="62">
        <f t="shared" si="38"/>
        <v>307.92140912529834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2">
        <f t="shared" si="11"/>
        <v>234.82337012505045</v>
      </c>
      <c r="CD17" s="62">
        <f ca="1">AVERAGE(OFFSET($CC$3,0,0,'Données projet'!$E$12+1,1))-AVERAGE(OFFSET($H$3,0,0,'Données projet'!$E$12+1,1))</f>
        <v>513.352289821976</v>
      </c>
      <c r="CE17" s="62">
        <f t="shared" si="40"/>
        <v>324.15956974007042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245.79828479904376</v>
      </c>
      <c r="CY17" s="62">
        <f ca="1">AVERAGE(OFFSET($CX$3,0,0,'Données projet'!$E$13+1,1))-AVERAGE(OFFSET($H$3,0,0,'Données projet'!$E$13+1,1))</f>
        <v>319.60251630214429</v>
      </c>
      <c r="CZ17" s="62">
        <f t="shared" si="42"/>
        <v>313.19138409943923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11.713275667832292</v>
      </c>
      <c r="DQ17" s="14">
        <f t="shared" si="43"/>
        <v>4.0535568441780185</v>
      </c>
      <c r="DR17" s="22">
        <f t="shared" si="16"/>
        <v>27.460566625084624</v>
      </c>
      <c r="DS17" s="62">
        <f t="shared" si="17"/>
        <v>217.26458351001983</v>
      </c>
      <c r="DT17" s="62">
        <f ca="1">AVERAGE(OFFSET($DS$3,0,0,'Données projet'!$E$14+1,1))-AVERAGE(OFFSET($H$3,0,0,'Données projet'!$E$14+1,1))</f>
        <v>483.03125975140335</v>
      </c>
      <c r="DU17" s="62">
        <f t="shared" si="44"/>
        <v>299.32268240743298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3.65</v>
      </c>
      <c r="EJ17" s="13">
        <f>IF('Données projet'!$A$192&gt;35,EJ16+EI17-ER16,IF(A17&lt;'Données projet'!$A$192,$EG$205^A17,IF(A17='Données projet'!$A$192,'Données projet'!$B$192,EJ16+EI17-ER16)))</f>
        <v>20.152364144963837</v>
      </c>
      <c r="EK17" s="18">
        <f>EJ17*VLOOKUP('Données projet'!$B$15,Paramètres!$A$1:$I$89,3,0)*VLOOKUP('Données projet'!$B$15,Paramètres!$A$1:$I$89,5,0)</f>
        <v>16.976351555717539</v>
      </c>
      <c r="EL17" s="14">
        <f t="shared" si="45"/>
        <v>5.6265546516016363</v>
      </c>
      <c r="EM17" s="22">
        <f t="shared" si="19"/>
        <v>39.366728311080898</v>
      </c>
      <c r="EN17" s="62">
        <f t="shared" si="20"/>
        <v>229.1707451960161</v>
      </c>
      <c r="EO17" s="62">
        <f ca="1">AVERAGE(OFFSET($EN$3,0,0,'Données projet'!$E$15+1,1))-AVERAGE(OFFSET($H$3,0,0,'Données projet'!$E$15+1,1))</f>
        <v>458.45790603102716</v>
      </c>
      <c r="EP17" s="62">
        <f t="shared" si="46"/>
        <v>291.65833951816296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47.098065211042943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3.85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14.116666666666667</v>
      </c>
      <c r="H18" s="70">
        <f t="shared" si="1"/>
        <v>163.49666666666667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371.17646343908632</v>
      </c>
      <c r="S18" s="62">
        <f ca="1">AVERAGE(OFFSET($R$3,0,0,'Données projet'!$E$9+1,1))-AVERAGE(OFFSET($H$3,0,0,'Données projet'!$E$9+1,1))</f>
        <v>196.7751893522196</v>
      </c>
      <c r="T18" s="62">
        <f t="shared" si="34"/>
        <v>468.98558846645176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13.085579618298853</v>
      </c>
      <c r="AK18" s="14">
        <f t="shared" si="35"/>
        <v>4.4704405938260292</v>
      </c>
      <c r="AL18" s="22">
        <f t="shared" si="4"/>
        <v>30.576735202784167</v>
      </c>
      <c r="AM18" s="62">
        <f t="shared" si="5"/>
        <v>223.05973132422815</v>
      </c>
      <c r="AN18" s="62">
        <f ca="1">AVERAGE(OFFSET($AM$3,0,0,'Données projet'!$E$10+1,1))-AVERAGE(OFFSET($H$3,0,0,'Données projet'!$E$10+1,1))</f>
        <v>460.19780861054892</v>
      </c>
      <c r="AO18" s="62">
        <f t="shared" si="36"/>
        <v>286.14170558364475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244.45574241015854</v>
      </c>
      <c r="BI18" s="62">
        <f ca="1">AVERAGE(OFFSET($BH$3,0,0,'Données projet'!$E$11+1,1))-AVERAGE(OFFSET($H$3,0,0,'Données projet'!$E$11+1,1))</f>
        <v>485.92470634159565</v>
      </c>
      <c r="BJ18" s="62">
        <f t="shared" si="38"/>
        <v>307.92140912529834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2">
        <f t="shared" si="11"/>
        <v>247.9357773114111</v>
      </c>
      <c r="CD18" s="62">
        <f ca="1">AVERAGE(OFFSET($CC$3,0,0,'Données projet'!$E$12+1,1))-AVERAGE(OFFSET($H$3,0,0,'Données projet'!$E$12+1,1))</f>
        <v>513.352289821976</v>
      </c>
      <c r="CE18" s="62">
        <f t="shared" si="40"/>
        <v>324.15956974007042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263.60145640429545</v>
      </c>
      <c r="CY18" s="62">
        <f ca="1">AVERAGE(OFFSET($CX$3,0,0,'Données projet'!$E$13+1,1))-AVERAGE(OFFSET($H$3,0,0,'Données projet'!$E$13+1,1))</f>
        <v>319.60251630214429</v>
      </c>
      <c r="CZ18" s="62">
        <f t="shared" si="42"/>
        <v>313.19138409943923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13.890846056348009</v>
      </c>
      <c r="DQ18" s="14">
        <f t="shared" si="43"/>
        <v>4.7126712253314631</v>
      </c>
      <c r="DR18" s="22">
        <f t="shared" si="16"/>
        <v>32.401125932258417</v>
      </c>
      <c r="DS18" s="62">
        <f t="shared" si="17"/>
        <v>224.88412205370241</v>
      </c>
      <c r="DT18" s="62">
        <f ca="1">AVERAGE(OFFSET($DS$3,0,0,'Données projet'!$E$14+1,1))-AVERAGE(OFFSET($H$3,0,0,'Données projet'!$E$14+1,1))</f>
        <v>483.03125975140335</v>
      </c>
      <c r="DU18" s="62">
        <f t="shared" si="44"/>
        <v>299.32268240743298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3.65</v>
      </c>
      <c r="EJ18" s="13">
        <f>IF('Données projet'!$A$192&gt;35,EJ17+EI18-ER17,IF(A18&lt;'Données projet'!$A$192,$EG$205^A18,IF(A18='Données projet'!$A$192,'Données projet'!$B$192,EJ17+EI18-ER17)))</f>
        <v>24.974232188561476</v>
      </c>
      <c r="EK18" s="18">
        <f>EJ18*VLOOKUP('Données projet'!$B$15,Paramètres!$A$1:$I$89,3,0)*VLOOKUP('Données projet'!$B$15,Paramètres!$A$1:$I$89,5,0)</f>
        <v>21.03829319564419</v>
      </c>
      <c r="EL18" s="14">
        <f t="shared" si="45"/>
        <v>6.8008648676982615</v>
      </c>
      <c r="EM18" s="22">
        <f t="shared" si="19"/>
        <v>48.486533626988098</v>
      </c>
      <c r="EN18" s="62">
        <f t="shared" si="20"/>
        <v>240.96952974843208</v>
      </c>
      <c r="EO18" s="62">
        <f ca="1">AVERAGE(OFFSET($EN$3,0,0,'Données projet'!$E$15+1,1))-AVERAGE(OFFSET($H$3,0,0,'Données projet'!$E$15+1,1))</f>
        <v>458.45790603102716</v>
      </c>
      <c r="EP18" s="62">
        <f t="shared" si="46"/>
        <v>291.65833951816296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47.49536257857563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3.85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14.116666666666667</v>
      </c>
      <c r="H19" s="70">
        <f t="shared" si="1"/>
        <v>163.49666666666667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400.74257140034445</v>
      </c>
      <c r="S19" s="62">
        <f ca="1">AVERAGE(OFFSET($R$3,0,0,'Données projet'!$E$9+1,1))-AVERAGE(OFFSET($H$3,0,0,'Données projet'!$E$9+1,1))</f>
        <v>196.7751893522196</v>
      </c>
      <c r="T19" s="62">
        <f t="shared" si="34"/>
        <v>468.98558846645176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15.518269798350405</v>
      </c>
      <c r="AK19" s="14">
        <f t="shared" si="35"/>
        <v>5.1973408936737764</v>
      </c>
      <c r="AL19" s="22">
        <f t="shared" si="4"/>
        <v>36.079688621942118</v>
      </c>
      <c r="AM19" s="62">
        <f t="shared" si="5"/>
        <v>231.21639250251778</v>
      </c>
      <c r="AN19" s="62">
        <f ca="1">AVERAGE(OFFSET($AM$3,0,0,'Données projet'!$E$10+1,1))-AVERAGE(OFFSET($H$3,0,0,'Données projet'!$E$10+1,1))</f>
        <v>460.19780861054892</v>
      </c>
      <c r="AO19" s="62">
        <f t="shared" si="36"/>
        <v>286.14170558364475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259.15940339310021</v>
      </c>
      <c r="BI19" s="62">
        <f ca="1">AVERAGE(OFFSET($BH$3,0,0,'Données projet'!$E$11+1,1))-AVERAGE(OFFSET($H$3,0,0,'Données projet'!$E$11+1,1))</f>
        <v>485.92470634159565</v>
      </c>
      <c r="BJ19" s="62">
        <f t="shared" si="38"/>
        <v>307.92140912529834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2">
        <f t="shared" si="11"/>
        <v>263.44870282669308</v>
      </c>
      <c r="CD19" s="62">
        <f ca="1">AVERAGE(OFFSET($CC$3,0,0,'Données projet'!$E$12+1,1))-AVERAGE(OFFSET($H$3,0,0,'Données projet'!$E$12+1,1))</f>
        <v>513.352289821976</v>
      </c>
      <c r="CE19" s="62">
        <f t="shared" si="40"/>
        <v>324.15956974007042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46.6</v>
      </c>
      <c r="CU19" s="18">
        <f>CT19*VLOOKUP('Données projet'!$B$13,Paramètres!$A$1:$I$89,3,0)*VLOOKUP('Données projet'!$B$13,Paramètres!$A$1:$I$89,5,0)</f>
        <v>36.347999999999999</v>
      </c>
      <c r="CV19" s="14">
        <f t="shared" si="41"/>
        <v>11.025356771848859</v>
      </c>
      <c r="CW19" s="22">
        <f t="shared" si="13"/>
        <v>82.508596377636763</v>
      </c>
      <c r="CX19" s="62">
        <f t="shared" si="14"/>
        <v>277.64530025821239</v>
      </c>
      <c r="CY19" s="62">
        <f ca="1">AVERAGE(OFFSET($CX$3,0,0,'Données projet'!$E$13+1,1))-AVERAGE(OFFSET($H$3,0,0,'Données projet'!$E$13+1,1))</f>
        <v>319.60251630214429</v>
      </c>
      <c r="CZ19" s="62">
        <f t="shared" si="42"/>
        <v>313.19138409943923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16.473240247479655</v>
      </c>
      <c r="DQ19" s="14">
        <f t="shared" si="43"/>
        <v>5.4789585866954251</v>
      </c>
      <c r="DR19" s="22">
        <f t="shared" si="16"/>
        <v>38.233412969521595</v>
      </c>
      <c r="DS19" s="62">
        <f t="shared" si="17"/>
        <v>233.37011685009725</v>
      </c>
      <c r="DT19" s="62">
        <f ca="1">AVERAGE(OFFSET($DS$3,0,0,'Données projet'!$E$14+1,1))-AVERAGE(OFFSET($H$3,0,0,'Données projet'!$E$14+1,1))</f>
        <v>483.03125975140335</v>
      </c>
      <c r="DU19" s="62">
        <f t="shared" si="44"/>
        <v>299.32268240743298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3.65</v>
      </c>
      <c r="EJ19" s="13">
        <f>IF('Données projet'!$A$192&gt;35,EJ18+EI19-ER18,IF(A19&lt;'Données projet'!$A$192,$EG$205^A19,IF(A19='Données projet'!$A$192,'Données projet'!$B$192,EJ18+EI19-ER18)))</f>
        <v>30.949831440200953</v>
      </c>
      <c r="EK19" s="18">
        <f>EJ19*VLOOKUP('Données projet'!$B$15,Paramètres!$A$1:$I$89,3,0)*VLOOKUP('Données projet'!$B$15,Paramètres!$A$1:$I$89,5,0)</f>
        <v>26.072138005225284</v>
      </c>
      <c r="EL19" s="14">
        <f t="shared" si="45"/>
        <v>8.2202636982343371</v>
      </c>
      <c r="EM19" s="22">
        <f t="shared" si="19"/>
        <v>59.725932966858835</v>
      </c>
      <c r="EN19" s="62">
        <f t="shared" si="20"/>
        <v>254.86263684743449</v>
      </c>
      <c r="EO19" s="62">
        <f ca="1">AVERAGE(OFFSET($EN$3,0,0,'Données projet'!$E$15+1,1))-AVERAGE(OFFSET($H$3,0,0,'Données projet'!$E$15+1,1))</f>
        <v>458.45790603102716</v>
      </c>
      <c r="EP19" s="62">
        <f t="shared" si="46"/>
        <v>291.65833951816296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47.885767725005479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3.85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14.116666666666667</v>
      </c>
      <c r="H20" s="70">
        <f t="shared" si="1"/>
        <v>163.49666666666667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430.20234223896546</v>
      </c>
      <c r="S20" s="62">
        <f ca="1">AVERAGE(OFFSET($R$3,0,0,'Données projet'!$E$9+1,1))-AVERAGE(OFFSET($H$3,0,0,'Données projet'!$E$9+1,1))</f>
        <v>196.7751893522196</v>
      </c>
      <c r="T20" s="62">
        <f t="shared" si="34"/>
        <v>468.98558846645176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18.403212128076973</v>
      </c>
      <c r="AK20" s="14">
        <f t="shared" si="35"/>
        <v>6.0424362650875043</v>
      </c>
      <c r="AL20" s="22">
        <f t="shared" si="4"/>
        <v>42.576170951428125</v>
      </c>
      <c r="AM20" s="62">
        <f t="shared" si="5"/>
        <v>240.34174951739226</v>
      </c>
      <c r="AN20" s="62">
        <f ca="1">AVERAGE(OFFSET($AM$3,0,0,'Données projet'!$E$10+1,1))-AVERAGE(OFFSET($H$3,0,0,'Données projet'!$E$10+1,1))</f>
        <v>460.19780861054892</v>
      </c>
      <c r="AO20" s="62">
        <f t="shared" si="36"/>
        <v>286.14170558364475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276.64095343337783</v>
      </c>
      <c r="BI20" s="62">
        <f ca="1">AVERAGE(OFFSET($BH$3,0,0,'Données projet'!$E$11+1,1))-AVERAGE(OFFSET($H$3,0,0,'Données projet'!$E$11+1,1))</f>
        <v>485.92470634159565</v>
      </c>
      <c r="BJ20" s="62">
        <f t="shared" si="38"/>
        <v>307.92140912529834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2">
        <f t="shared" si="11"/>
        <v>281.92826567866854</v>
      </c>
      <c r="CD20" s="62">
        <f ca="1">AVERAGE(OFFSET($CC$3,0,0,'Données projet'!$E$12+1,1))-AVERAGE(OFFSET($H$3,0,0,'Données projet'!$E$12+1,1))</f>
        <v>513.352289821976</v>
      </c>
      <c r="CE20" s="62">
        <f t="shared" si="40"/>
        <v>324.15956974007042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56.2</v>
      </c>
      <c r="CU20" s="18">
        <f>CT20*VLOOKUP('Données projet'!$B$13,Paramètres!$A$1:$I$89,3,0)*VLOOKUP('Données projet'!$B$13,Paramètres!$A$1:$I$89,5,0)</f>
        <v>43.836000000000006</v>
      </c>
      <c r="CV20" s="14">
        <f t="shared" si="41"/>
        <v>13.009897179721728</v>
      </c>
      <c r="CW20" s="22">
        <f t="shared" si="13"/>
        <v>99.006604254682017</v>
      </c>
      <c r="CX20" s="62">
        <f t="shared" si="14"/>
        <v>296.77218282064615</v>
      </c>
      <c r="CY20" s="62">
        <f ca="1">AVERAGE(OFFSET($CX$3,0,0,'Données projet'!$E$13+1,1))-AVERAGE(OFFSET($H$3,0,0,'Données projet'!$E$13+1,1))</f>
        <v>319.60251630214429</v>
      </c>
      <c r="CZ20" s="62">
        <f t="shared" si="42"/>
        <v>313.19138409943923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19.535717489804782</v>
      </c>
      <c r="DQ20" s="14">
        <f t="shared" si="43"/>
        <v>6.3698454144999568</v>
      </c>
      <c r="DR20" s="22">
        <f t="shared" si="16"/>
        <v>45.118855391664084</v>
      </c>
      <c r="DS20" s="62">
        <f t="shared" si="17"/>
        <v>242.8844339576282</v>
      </c>
      <c r="DT20" s="62">
        <f ca="1">AVERAGE(OFFSET($DS$3,0,0,'Données projet'!$E$14+1,1))-AVERAGE(OFFSET($H$3,0,0,'Données projet'!$E$14+1,1))</f>
        <v>483.03125975140335</v>
      </c>
      <c r="DU20" s="62">
        <f t="shared" si="44"/>
        <v>299.32268240743298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3.65</v>
      </c>
      <c r="EJ20" s="13">
        <f>IF('Données projet'!$A$192&gt;35,EJ19+EI20-ER19,IF(A20&lt;'Données projet'!$A$192,$EG$205^A20,IF(A20='Données projet'!$A$192,'Données projet'!$B$192,EJ19+EI20-ER19)))</f>
        <v>38.355215845858055</v>
      </c>
      <c r="EK20" s="18">
        <f>EJ20*VLOOKUP('Données projet'!$B$15,Paramètres!$A$1:$I$89,3,0)*VLOOKUP('Données projet'!$B$15,Paramètres!$A$1:$I$89,5,0)</f>
        <v>32.310433828550828</v>
      </c>
      <c r="EL20" s="14">
        <f t="shared" si="45"/>
        <v>9.9359032392271498</v>
      </c>
      <c r="EM20" s="22">
        <f t="shared" si="19"/>
        <v>73.579037059713301</v>
      </c>
      <c r="EN20" s="62">
        <f t="shared" si="20"/>
        <v>271.34461562567742</v>
      </c>
      <c r="EO20" s="62">
        <f ca="1">AVERAGE(OFFSET($EN$3,0,0,'Données projet'!$E$15+1,1))-AVERAGE(OFFSET($H$3,0,0,'Données projet'!$E$15+1,1))</f>
        <v>458.45790603102716</v>
      </c>
      <c r="EP20" s="62">
        <f t="shared" si="46"/>
        <v>291.65833951816296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48.269400214959916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3.85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14.116666666666667</v>
      </c>
      <c r="H21" s="70">
        <f t="shared" si="1"/>
        <v>163.49666666666667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402.87503501651065</v>
      </c>
      <c r="S21" s="62">
        <f ca="1">AVERAGE(OFFSET($R$3,0,0,'Données projet'!$E$9+1,1))-AVERAGE(OFFSET($H$3,0,0,'Données projet'!$E$9+1,1))</f>
        <v>196.7751893522196</v>
      </c>
      <c r="T21" s="62">
        <f t="shared" si="34"/>
        <v>468.98558846645176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21.824483079099512</v>
      </c>
      <c r="AK21" s="14">
        <f t="shared" si="35"/>
        <v>7.0249454027704825</v>
      </c>
      <c r="AL21" s="22">
        <f t="shared" si="4"/>
        <v>50.246087939256903</v>
      </c>
      <c r="AM21" s="62">
        <f t="shared" si="5"/>
        <v>250.61613891517737</v>
      </c>
      <c r="AN21" s="62">
        <f ca="1">AVERAGE(OFFSET($AM$3,0,0,'Données projet'!$E$10+1,1))-AVERAGE(OFFSET($H$3,0,0,'Données projet'!$E$10+1,1))</f>
        <v>460.19780861054892</v>
      </c>
      <c r="AO21" s="62">
        <f t="shared" si="36"/>
        <v>286.14170558364475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297.55463600707952</v>
      </c>
      <c r="BI21" s="62">
        <f ca="1">AVERAGE(OFFSET($BH$3,0,0,'Données projet'!$E$11+1,1))-AVERAGE(OFFSET($H$3,0,0,'Données projet'!$E$11+1,1))</f>
        <v>485.92470634159565</v>
      </c>
      <c r="BJ21" s="62">
        <f t="shared" si="38"/>
        <v>307.92140912529834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2">
        <f t="shared" si="11"/>
        <v>304.07285173029442</v>
      </c>
      <c r="CD21" s="62">
        <f ca="1">AVERAGE(OFFSET($CC$3,0,0,'Données projet'!$E$12+1,1))-AVERAGE(OFFSET($H$3,0,0,'Données projet'!$E$12+1,1))</f>
        <v>513.352289821976</v>
      </c>
      <c r="CE21" s="62">
        <f t="shared" si="40"/>
        <v>324.15956974007042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65.8</v>
      </c>
      <c r="CU21" s="18">
        <f>CT21*VLOOKUP('Données projet'!$B$13,Paramètres!$A$1:$I$89,3,0)*VLOOKUP('Données projet'!$B$13,Paramètres!$A$1:$I$89,5,0)</f>
        <v>51.323999999999998</v>
      </c>
      <c r="CV21" s="14">
        <f t="shared" si="41"/>
        <v>14.95516659950003</v>
      </c>
      <c r="CW21" s="22">
        <f t="shared" si="13"/>
        <v>115.43621516079588</v>
      </c>
      <c r="CX21" s="62">
        <f t="shared" si="14"/>
        <v>315.80626613671632</v>
      </c>
      <c r="CY21" s="62">
        <f ca="1">AVERAGE(OFFSET($CX$3,0,0,'Données projet'!$E$13+1,1))-AVERAGE(OFFSET($H$3,0,0,'Données projet'!$E$13+1,1))</f>
        <v>319.60251630214429</v>
      </c>
      <c r="CZ21" s="62">
        <f t="shared" si="42"/>
        <v>313.19138409943923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23.167528191659478</v>
      </c>
      <c r="DQ21" s="14">
        <f t="shared" si="43"/>
        <v>7.4055917675951024</v>
      </c>
      <c r="DR21" s="22">
        <f t="shared" si="16"/>
        <v>53.248183929035058</v>
      </c>
      <c r="DS21" s="62">
        <f t="shared" si="17"/>
        <v>253.61823490495553</v>
      </c>
      <c r="DT21" s="62">
        <f ca="1">AVERAGE(OFFSET($DS$3,0,0,'Données projet'!$E$14+1,1))-AVERAGE(OFFSET($H$3,0,0,'Données projet'!$E$14+1,1))</f>
        <v>483.03125975140335</v>
      </c>
      <c r="DU21" s="62">
        <f t="shared" si="44"/>
        <v>299.32268240743298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3.65</v>
      </c>
      <c r="EJ21" s="13">
        <f>IF('Données projet'!$A$192&gt;35,EJ20+EI21-ER20,IF(A21&lt;'Données projet'!$A$192,$EG$205^A21,IF(A21='Données projet'!$A$192,'Données projet'!$B$192,EJ20+EI21-ER20)))</f>
        <v>47.532490941824946</v>
      </c>
      <c r="EK21" s="18">
        <f>EJ21*VLOOKUP('Données projet'!$B$15,Paramètres!$A$1:$I$89,3,0)*VLOOKUP('Données projet'!$B$15,Paramètres!$A$1:$I$89,5,0)</f>
        <v>40.041370369393334</v>
      </c>
      <c r="EL21" s="14">
        <f t="shared" si="45"/>
        <v>12.009611467876571</v>
      </c>
      <c r="EM21" s="22">
        <f t="shared" si="19"/>
        <v>90.655460033245092</v>
      </c>
      <c r="EN21" s="62">
        <f t="shared" si="20"/>
        <v>291.02551100916554</v>
      </c>
      <c r="EO21" s="62">
        <f ca="1">AVERAGE(OFFSET($EN$3,0,0,'Données projet'!$E$15+1,1))-AVERAGE(OFFSET($H$3,0,0,'Données projet'!$E$15+1,1))</f>
        <v>458.45790603102716</v>
      </c>
      <c r="EP21" s="62">
        <f t="shared" si="46"/>
        <v>291.65833951816296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48.6463775388874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3.85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14.116666666666667</v>
      </c>
      <c r="H22" s="70">
        <f t="shared" si="1"/>
        <v>163.49666666666667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431.00657784104271</v>
      </c>
      <c r="S22" s="62">
        <f ca="1">AVERAGE(OFFSET($R$3,0,0,'Données projet'!$E$9+1,1))-AVERAGE(OFFSET($H$3,0,0,'Données projet'!$E$9+1,1))</f>
        <v>196.7751893522196</v>
      </c>
      <c r="T22" s="62">
        <f t="shared" si="34"/>
        <v>468.98558846645176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25.881789459092229</v>
      </c>
      <c r="AK22" s="14">
        <f t="shared" si="35"/>
        <v>8.1672119898134259</v>
      </c>
      <c r="AL22" s="22">
        <f t="shared" si="4"/>
        <v>59.302010856844014</v>
      </c>
      <c r="AM22" s="62">
        <f t="shared" si="5"/>
        <v>262.25255529221209</v>
      </c>
      <c r="AN22" s="62">
        <f ca="1">AVERAGE(OFFSET($AM$3,0,0,'Données projet'!$E$10+1,1))-AVERAGE(OFFSET($H$3,0,0,'Données projet'!$E$10+1,1))</f>
        <v>460.19780861054892</v>
      </c>
      <c r="AO22" s="62">
        <f t="shared" si="36"/>
        <v>286.14170558364475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322.70761973011139</v>
      </c>
      <c r="BI22" s="62">
        <f ca="1">AVERAGE(OFFSET($BH$3,0,0,'Données projet'!$E$11+1,1))-AVERAGE(OFFSET($H$3,0,0,'Données projet'!$E$11+1,1))</f>
        <v>485.92470634159565</v>
      </c>
      <c r="BJ22" s="62">
        <f t="shared" si="38"/>
        <v>307.92140912529834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2">
        <f t="shared" si="11"/>
        <v>330.7441211756186</v>
      </c>
      <c r="CD22" s="62">
        <f ca="1">AVERAGE(OFFSET($CC$3,0,0,'Données projet'!$E$12+1,1))-AVERAGE(OFFSET($H$3,0,0,'Données projet'!$E$12+1,1))</f>
        <v>513.352289821976</v>
      </c>
      <c r="CE22" s="62">
        <f t="shared" si="40"/>
        <v>324.15956974007042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75.399999999999991</v>
      </c>
      <c r="CU22" s="18">
        <f>CT22*VLOOKUP('Données projet'!$B$13,Paramètres!$A$1:$I$89,3,0)*VLOOKUP('Données projet'!$B$13,Paramètres!$A$1:$I$89,5,0)</f>
        <v>58.811999999999998</v>
      </c>
      <c r="CV22" s="14">
        <f t="shared" si="41"/>
        <v>16.86755663452599</v>
      </c>
      <c r="CW22" s="22">
        <f t="shared" si="13"/>
        <v>131.8085611384661</v>
      </c>
      <c r="CX22" s="62">
        <f t="shared" si="14"/>
        <v>334.75910557383418</v>
      </c>
      <c r="CY22" s="62">
        <f ca="1">AVERAGE(OFFSET($CX$3,0,0,'Données projet'!$E$13+1,1))-AVERAGE(OFFSET($H$3,0,0,'Données projet'!$E$13+1,1))</f>
        <v>319.60251630214429</v>
      </c>
      <c r="CZ22" s="62">
        <f t="shared" si="42"/>
        <v>313.19138409943923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27.474514964267133</v>
      </c>
      <c r="DQ22" s="14">
        <f t="shared" si="43"/>
        <v>8.6097520205798528</v>
      </c>
      <c r="DR22" s="22">
        <f t="shared" si="16"/>
        <v>62.846764998608485</v>
      </c>
      <c r="DS22" s="62">
        <f t="shared" si="17"/>
        <v>265.79730943397658</v>
      </c>
      <c r="DT22" s="62">
        <f ca="1">AVERAGE(OFFSET($DS$3,0,0,'Données projet'!$E$14+1,1))-AVERAGE(OFFSET($H$3,0,0,'Données projet'!$E$14+1,1))</f>
        <v>483.03125975140335</v>
      </c>
      <c r="DU22" s="62">
        <f t="shared" si="44"/>
        <v>299.32268240743298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3.65</v>
      </c>
      <c r="EJ22" s="13">
        <f>IF('Données projet'!$A$192&gt;35,EJ21+EI22-ER21,IF(A22&lt;'Données projet'!$A$192,$EG$205^A22,IF(A22='Données projet'!$A$192,'Données projet'!$B$192,EJ21+EI22-ER21)))</f>
        <v>58.90561805764559</v>
      </c>
      <c r="EK22" s="18">
        <f>EJ22*VLOOKUP('Données projet'!$B$15,Paramètres!$A$1:$I$89,3,0)*VLOOKUP('Données projet'!$B$15,Paramètres!$A$1:$I$89,5,0)</f>
        <v>49.622092651760646</v>
      </c>
      <c r="EL22" s="14">
        <f t="shared" si="45"/>
        <v>14.516120390537463</v>
      </c>
      <c r="EM22" s="22">
        <f t="shared" si="19"/>
        <v>111.70738771533587</v>
      </c>
      <c r="EN22" s="62">
        <f t="shared" si="20"/>
        <v>314.65793215070397</v>
      </c>
      <c r="EO22" s="62">
        <f ca="1">AVERAGE(OFFSET($EN$3,0,0,'Données projet'!$E$15+1,1))-AVERAGE(OFFSET($H$3,0,0,'Données projet'!$E$15+1,1))</f>
        <v>458.45790603102716</v>
      </c>
      <c r="EP22" s="62">
        <f t="shared" si="46"/>
        <v>291.65833951816296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49.016815149039779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3.85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14.116666666666667</v>
      </c>
      <c r="H23" s="70">
        <f t="shared" si="1"/>
        <v>163.49666666666667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459.04902663367591</v>
      </c>
      <c r="S23" s="62">
        <f ca="1">AVERAGE(OFFSET($R$3,0,0,'Données projet'!$E$9+1,1))-AVERAGE(OFFSET($H$3,0,0,'Données projet'!$E$9+1,1))</f>
        <v>196.7751893522196</v>
      </c>
      <c r="T23" s="62">
        <f t="shared" si="34"/>
        <v>468.98558846645176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30.693374187922199</v>
      </c>
      <c r="AK23" s="14">
        <f t="shared" si="35"/>
        <v>9.4952128254613779</v>
      </c>
      <c r="AL23" s="22">
        <f t="shared" si="4"/>
        <v>69.995122381643057</v>
      </c>
      <c r="AM23" s="62">
        <f t="shared" si="5"/>
        <v>275.50259730713242</v>
      </c>
      <c r="AN23" s="62">
        <f ca="1">AVERAGE(OFFSET($AM$3,0,0,'Données projet'!$E$10+1,1))-AVERAGE(OFFSET($H$3,0,0,'Données projet'!$E$10+1,1))</f>
        <v>460.19780861054892</v>
      </c>
      <c r="AO23" s="62">
        <f t="shared" si="36"/>
        <v>286.14170558364475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353.09585912983653</v>
      </c>
      <c r="BI23" s="62">
        <f ca="1">AVERAGE(OFFSET($BH$3,0,0,'Données projet'!$E$11+1,1))-AVERAGE(OFFSET($H$3,0,0,'Données projet'!$E$11+1,1))</f>
        <v>485.92470634159565</v>
      </c>
      <c r="BJ23" s="62">
        <f t="shared" si="38"/>
        <v>307.92140912529834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2">
        <f t="shared" si="11"/>
        <v>363.00530115874108</v>
      </c>
      <c r="CD23" s="62">
        <f ca="1">AVERAGE(OFFSET($CC$3,0,0,'Données projet'!$E$12+1,1))-AVERAGE(OFFSET($H$3,0,0,'Données projet'!$E$12+1,1))</f>
        <v>513.352289821976</v>
      </c>
      <c r="CE23" s="62">
        <f t="shared" si="40"/>
        <v>324.15956974007042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84.999999999999986</v>
      </c>
      <c r="CU23" s="18">
        <f>CT23*VLOOKUP('Données projet'!$B$13,Paramètres!$A$1:$I$89,3,0)*VLOOKUP('Données projet'!$B$13,Paramètres!$A$1:$I$89,5,0)</f>
        <v>66.3</v>
      </c>
      <c r="CV23" s="14">
        <f t="shared" si="41"/>
        <v>18.751733344032118</v>
      </c>
      <c r="CW23" s="22">
        <f t="shared" si="13"/>
        <v>148.13176890752257</v>
      </c>
      <c r="CX23" s="62">
        <f t="shared" si="14"/>
        <v>353.63924383301196</v>
      </c>
      <c r="CY23" s="62">
        <f ca="1">AVERAGE(OFFSET($CX$3,0,0,'Données projet'!$E$13+1,1))-AVERAGE(OFFSET($H$3,0,0,'Données projet'!$E$13+1,1))</f>
        <v>319.60251630214429</v>
      </c>
      <c r="CZ23" s="62">
        <f t="shared" si="42"/>
        <v>313.19138409943923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32.582197214871258</v>
      </c>
      <c r="DQ23" s="14">
        <f t="shared" si="43"/>
        <v>10.009710524450265</v>
      </c>
      <c r="DR23" s="22">
        <f t="shared" si="16"/>
        <v>74.180905979318311</v>
      </c>
      <c r="DS23" s="62">
        <f t="shared" si="17"/>
        <v>279.68838090480767</v>
      </c>
      <c r="DT23" s="62">
        <f ca="1">AVERAGE(OFFSET($DS$3,0,0,'Données projet'!$E$14+1,1))-AVERAGE(OFFSET($H$3,0,0,'Données projet'!$E$14+1,1))</f>
        <v>483.03125975140335</v>
      </c>
      <c r="DU23" s="62">
        <f t="shared" si="44"/>
        <v>299.32268240743298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73</v>
      </c>
      <c r="EH23" s="13">
        <f>VLOOKUP(A23,'Données projet'!$A$191:$I$211,9,0)</f>
        <v>3.65</v>
      </c>
      <c r="EI23" s="13">
        <f t="array" ref="EI23">INDEX(EH:EH,MIN(IF(ISNUMBER(EH23:EH219),ROW(EH23:EH219),"")))</f>
        <v>3.65</v>
      </c>
      <c r="EJ23" s="13">
        <f>IF('Données projet'!$A$192&gt;35,EJ22+EI23-ER22,IF(A23&lt;'Données projet'!$A$192,$EG$205^A23,IF(A23='Données projet'!$A$192,'Données projet'!$B$192,EJ22+EI23-ER22)))</f>
        <v>73</v>
      </c>
      <c r="EK23" s="18">
        <f>EJ23*VLOOKUP('Données projet'!$B$15,Paramètres!$A$1:$I$89,3,0)*VLOOKUP('Données projet'!$B$15,Paramètres!$A$1:$I$89,5,0)</f>
        <v>61.495200000000004</v>
      </c>
      <c r="EL23" s="14">
        <f t="shared" si="45"/>
        <v>17.545759224285259</v>
      </c>
      <c r="EM23" s="22">
        <f t="shared" si="19"/>
        <v>137.66300398229683</v>
      </c>
      <c r="EN23" s="62">
        <f t="shared" si="20"/>
        <v>343.17047890778622</v>
      </c>
      <c r="EO23" s="62">
        <f ca="1">AVERAGE(OFFSET($EN$3,0,0,'Données projet'!$E$15+1,1))-AVERAGE(OFFSET($H$3,0,0,'Données projet'!$E$15+1,1))</f>
        <v>458.45790603102716</v>
      </c>
      <c r="EP23" s="62">
        <f t="shared" si="46"/>
        <v>291.65833951816296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6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49.380826494830444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3.85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14.116666666666667</v>
      </c>
      <c r="H24" s="70">
        <f t="shared" si="1"/>
        <v>163.49666666666667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487.01030204202027</v>
      </c>
      <c r="S24" s="62">
        <f ca="1">AVERAGE(OFFSET($R$3,0,0,'Données projet'!$E$9+1,1))-AVERAGE(OFFSET($H$3,0,0,'Données projet'!$E$9+1,1))</f>
        <v>196.7751893522196</v>
      </c>
      <c r="T24" s="62">
        <f t="shared" si="34"/>
        <v>468.98558846645176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36.399462275544337</v>
      </c>
      <c r="AK24" s="14">
        <f t="shared" si="35"/>
        <v>11.039148575212362</v>
      </c>
      <c r="AL24" s="22">
        <f t="shared" si="4"/>
        <v>82.62224723173459</v>
      </c>
      <c r="AM24" s="62">
        <f t="shared" si="5"/>
        <v>290.66349844285793</v>
      </c>
      <c r="AN24" s="62">
        <f ca="1">AVERAGE(OFFSET($AM$3,0,0,'Données projet'!$E$10+1,1))-AVERAGE(OFFSET($H$3,0,0,'Données projet'!$E$10+1,1))</f>
        <v>460.19780861054892</v>
      </c>
      <c r="AO24" s="62">
        <f t="shared" si="36"/>
        <v>286.14170558364475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357.99301312614841</v>
      </c>
      <c r="BI24" s="62">
        <f ca="1">AVERAGE(OFFSET($BH$3,0,0,'Données projet'!$E$11+1,1))-AVERAGE(OFFSET($H$3,0,0,'Données projet'!$E$11+1,1))</f>
        <v>485.92470634159565</v>
      </c>
      <c r="BJ24" s="62">
        <f t="shared" si="38"/>
        <v>307.92140912529834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71.76624000000001</v>
      </c>
      <c r="CA24" s="14">
        <f t="shared" si="39"/>
        <v>20.111439068025625</v>
      </c>
      <c r="CB24" s="22">
        <f t="shared" si="10"/>
        <v>160.02029104347795</v>
      </c>
      <c r="CC24" s="62">
        <f t="shared" si="11"/>
        <v>368.06154225460131</v>
      </c>
      <c r="CD24" s="62">
        <f ca="1">AVERAGE(OFFSET($CC$3,0,0,'Données projet'!$E$12+1,1))-AVERAGE(OFFSET($H$3,0,0,'Données projet'!$E$12+1,1))</f>
        <v>513.352289821976</v>
      </c>
      <c r="CE24" s="62">
        <f t="shared" si="40"/>
        <v>324.15956974007042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55.067999999999984</v>
      </c>
      <c r="CV24" s="14">
        <f t="shared" si="41"/>
        <v>15.915148294580479</v>
      </c>
      <c r="CW24" s="22">
        <f t="shared" si="13"/>
        <v>123.62898327972762</v>
      </c>
      <c r="CX24" s="62">
        <f t="shared" si="14"/>
        <v>331.67023449085099</v>
      </c>
      <c r="CY24" s="62">
        <f ca="1">AVERAGE(OFFSET($CX$3,0,0,'Données projet'!$E$13+1,1))-AVERAGE(OFFSET($H$3,0,0,'Données projet'!$E$13+1,1))</f>
        <v>319.60251630214429</v>
      </c>
      <c r="CZ24" s="62">
        <f t="shared" si="42"/>
        <v>313.19138409943923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38.639429184808598</v>
      </c>
      <c r="DQ24" s="14">
        <f t="shared" si="43"/>
        <v>11.637304366466807</v>
      </c>
      <c r="DR24" s="22">
        <f t="shared" si="16"/>
        <v>87.565310935137987</v>
      </c>
      <c r="DS24" s="62">
        <f t="shared" si="17"/>
        <v>295.60656214626135</v>
      </c>
      <c r="DT24" s="62">
        <f ca="1">AVERAGE(OFFSET($DS$3,0,0,'Données projet'!$E$14+1,1))-AVERAGE(OFFSET($H$3,0,0,'Données projet'!$E$14+1,1))</f>
        <v>483.03125975140335</v>
      </c>
      <c r="DU24" s="62">
        <f t="shared" si="44"/>
        <v>299.32268240743298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7.2</v>
      </c>
      <c r="EJ24" s="13">
        <f>IF('Données projet'!$A$192&gt;35,EJ23+EI24-ER23,IF(A24&lt;'Données projet'!$A$192,$EG$205^A24,IF(A24='Données projet'!$A$192,'Données projet'!$B$192,EJ23+EI24-ER23)))</f>
        <v>74.2</v>
      </c>
      <c r="EK24" s="18">
        <f>EJ24*VLOOKUP('Données projet'!$B$15,Paramètres!$A$1:$I$89,3,0)*VLOOKUP('Données projet'!$B$15,Paramètres!$A$1:$I$89,5,0)</f>
        <v>62.506080000000011</v>
      </c>
      <c r="EL24" s="14">
        <f t="shared" si="45"/>
        <v>17.800367834870475</v>
      </c>
      <c r="EM24" s="22">
        <f t="shared" si="19"/>
        <v>139.86706331239944</v>
      </c>
      <c r="EN24" s="62">
        <f t="shared" si="20"/>
        <v>347.90831452352279</v>
      </c>
      <c r="EO24" s="62">
        <f ca="1">AVERAGE(OFFSET($EN$3,0,0,'Données projet'!$E$15+1,1))-AVERAGE(OFFSET($H$3,0,0,'Données projet'!$E$15+1,1))</f>
        <v>458.45790603102716</v>
      </c>
      <c r="EP24" s="62">
        <f t="shared" si="46"/>
        <v>291.65833951816296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49.738523057579094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3.85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14.116666666666667</v>
      </c>
      <c r="H25" s="70">
        <f t="shared" si="1"/>
        <v>163.49666666666667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514.8968352050149</v>
      </c>
      <c r="S25" s="62">
        <f ca="1">AVERAGE(OFFSET($R$3,0,0,'Données projet'!$E$9+1,1))-AVERAGE(OFFSET($H$3,0,0,'Données projet'!$E$9+1,1))</f>
        <v>196.7751893522196</v>
      </c>
      <c r="T25" s="62">
        <f t="shared" si="34"/>
        <v>468.98558846645176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43.166347428499073</v>
      </c>
      <c r="AK25" s="14">
        <f t="shared" si="35"/>
        <v>12.83413057776214</v>
      </c>
      <c r="AL25" s="22">
        <f t="shared" si="4"/>
        <v>97.534165860904935</v>
      </c>
      <c r="AM25" s="62">
        <f t="shared" si="5"/>
        <v>308.08644082685765</v>
      </c>
      <c r="AN25" s="62">
        <f ca="1">AVERAGE(OFFSET($AM$3,0,0,'Données projet'!$E$10+1,1))-AVERAGE(OFFSET($H$3,0,0,'Données projet'!$E$10+1,1))</f>
        <v>460.19780861054892</v>
      </c>
      <c r="AO25" s="62">
        <f t="shared" si="36"/>
        <v>286.14170558364475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374.66618126637968</v>
      </c>
      <c r="BI25" s="62">
        <f ca="1">AVERAGE(OFFSET($BH$3,0,0,'Données projet'!$E$11+1,1))-AVERAGE(OFFSET($H$3,0,0,'Données projet'!$E$11+1,1))</f>
        <v>485.92470634159565</v>
      </c>
      <c r="BJ25" s="62">
        <f t="shared" si="38"/>
        <v>307.92140912529834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78.730080000000015</v>
      </c>
      <c r="CA25" s="14">
        <f t="shared" si="39"/>
        <v>21.826393515256996</v>
      </c>
      <c r="CB25" s="22">
        <f t="shared" si="10"/>
        <v>175.13585803907259</v>
      </c>
      <c r="CC25" s="62">
        <f t="shared" si="11"/>
        <v>385.68813300502529</v>
      </c>
      <c r="CD25" s="62">
        <f ca="1">AVERAGE(OFFSET($CC$3,0,0,'Données projet'!$E$12+1,1))-AVERAGE(OFFSET($H$3,0,0,'Données projet'!$E$12+1,1))</f>
        <v>513.352289821976</v>
      </c>
      <c r="CE25" s="62">
        <f t="shared" si="40"/>
        <v>324.15956974007042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63.335999999999984</v>
      </c>
      <c r="CV25" s="14">
        <f t="shared" si="41"/>
        <v>18.009040022946227</v>
      </c>
      <c r="CW25" s="22">
        <f t="shared" si="13"/>
        <v>141.67594470663133</v>
      </c>
      <c r="CX25" s="62">
        <f t="shared" si="14"/>
        <v>352.22821967258403</v>
      </c>
      <c r="CY25" s="62">
        <f ca="1">AVERAGE(OFFSET($CX$3,0,0,'Données projet'!$E$13+1,1))-AVERAGE(OFFSET($H$3,0,0,'Données projet'!$E$13+1,1))</f>
        <v>319.60251630214429</v>
      </c>
      <c r="CZ25" s="62">
        <f t="shared" si="42"/>
        <v>313.19138409943923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45.822738039483632</v>
      </c>
      <c r="DQ25" s="14">
        <f t="shared" si="43"/>
        <v>13.529547391703932</v>
      </c>
      <c r="DR25" s="22">
        <f t="shared" si="16"/>
        <v>103.371897125985</v>
      </c>
      <c r="DS25" s="62">
        <f t="shared" si="17"/>
        <v>313.92417209193775</v>
      </c>
      <c r="DT25" s="62">
        <f ca="1">AVERAGE(OFFSET($DS$3,0,0,'Données projet'!$E$14+1,1))-AVERAGE(OFFSET($H$3,0,0,'Données projet'!$E$14+1,1))</f>
        <v>483.03125975140335</v>
      </c>
      <c r="DU25" s="62">
        <f t="shared" si="44"/>
        <v>299.32268240743298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7.2</v>
      </c>
      <c r="EJ25" s="13">
        <f>IF('Données projet'!$A$192&gt;35,EJ24+EI25-ER24,IF(A25&lt;'Données projet'!$A$192,$EG$205^A25,IF(A25='Données projet'!$A$192,'Données projet'!$B$192,EJ24+EI25-ER24)))</f>
        <v>81.400000000000006</v>
      </c>
      <c r="EK25" s="18">
        <f>EJ25*VLOOKUP('Données projet'!$B$15,Paramètres!$A$1:$I$89,3,0)*VLOOKUP('Données projet'!$B$15,Paramètres!$A$1:$I$89,5,0)</f>
        <v>68.571360000000013</v>
      </c>
      <c r="EL25" s="14">
        <f t="shared" si="45"/>
        <v>19.318251258205343</v>
      </c>
      <c r="EM25" s="22">
        <f t="shared" si="19"/>
        <v>153.07440627470763</v>
      </c>
      <c r="EN25" s="62">
        <f t="shared" si="20"/>
        <v>363.62668124066033</v>
      </c>
      <c r="EO25" s="62">
        <f ca="1">AVERAGE(OFFSET($EN$3,0,0,'Données projet'!$E$15+1,1))-AVERAGE(OFFSET($H$3,0,0,'Données projet'!$E$15+1,1))</f>
        <v>458.45790603102716</v>
      </c>
      <c r="EP25" s="62">
        <f t="shared" si="46"/>
        <v>291.65833951816296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50.09001438465377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3.85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14.116666666666667</v>
      </c>
      <c r="H26" s="70">
        <f t="shared" si="1"/>
        <v>163.49666666666667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466.87175473274311</v>
      </c>
      <c r="S26" s="62">
        <f ca="1">AVERAGE(OFFSET($R$3,0,0,'Données projet'!$E$9+1,1))-AVERAGE(OFFSET($H$3,0,0,'Données projet'!$E$9+1,1))</f>
        <v>196.7751893522196</v>
      </c>
      <c r="T26" s="62">
        <f t="shared" si="34"/>
        <v>468.98558846645176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51.19123838183193</v>
      </c>
      <c r="AK26" s="14">
        <f t="shared" si="35"/>
        <v>14.920979327781229</v>
      </c>
      <c r="AL26" s="22">
        <f t="shared" si="4"/>
        <v>115.14544584424293</v>
      </c>
      <c r="AM26" s="62">
        <f t="shared" si="5"/>
        <v>328.18638673976278</v>
      </c>
      <c r="AN26" s="62">
        <f ca="1">AVERAGE(OFFSET($AM$3,0,0,'Données projet'!$E$10+1,1))-AVERAGE(OFFSET($H$3,0,0,'Données projet'!$E$10+1,1))</f>
        <v>460.19780861054892</v>
      </c>
      <c r="AO26" s="62">
        <f t="shared" si="36"/>
        <v>286.14170558364475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391.28810804823632</v>
      </c>
      <c r="BI26" s="62">
        <f ca="1">AVERAGE(OFFSET($BH$3,0,0,'Données projet'!$E$11+1,1))-AVERAGE(OFFSET($H$3,0,0,'Données projet'!$E$11+1,1))</f>
        <v>485.92470634159565</v>
      </c>
      <c r="BJ26" s="62">
        <f t="shared" si="38"/>
        <v>307.92140912529834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85.693920000000006</v>
      </c>
      <c r="CA26" s="14">
        <f t="shared" si="39"/>
        <v>23.523757486236178</v>
      </c>
      <c r="CB26" s="22">
        <f t="shared" si="10"/>
        <v>190.22078828852798</v>
      </c>
      <c r="CC26" s="62">
        <f t="shared" si="11"/>
        <v>403.26172918404785</v>
      </c>
      <c r="CD26" s="62">
        <f ca="1">AVERAGE(OFFSET($CC$3,0,0,'Données projet'!$E$12+1,1))-AVERAGE(OFFSET($H$3,0,0,'Données projet'!$E$12+1,1))</f>
        <v>513.352289821976</v>
      </c>
      <c r="CE26" s="62">
        <f t="shared" si="40"/>
        <v>324.15956974007042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71.603999999999985</v>
      </c>
      <c r="CV26" s="14">
        <f t="shared" si="41"/>
        <v>20.071260561992585</v>
      </c>
      <c r="CW26" s="22">
        <f t="shared" si="13"/>
        <v>159.66774547880371</v>
      </c>
      <c r="CX26" s="62">
        <f t="shared" si="14"/>
        <v>372.70868637432358</v>
      </c>
      <c r="CY26" s="62">
        <f ca="1">AVERAGE(OFFSET($CX$3,0,0,'Données projet'!$E$13+1,1))-AVERAGE(OFFSET($H$3,0,0,'Données projet'!$E$13+1,1))</f>
        <v>319.60251630214429</v>
      </c>
      <c r="CZ26" s="62">
        <f t="shared" si="42"/>
        <v>313.19138409943923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54.341468436098509</v>
      </c>
      <c r="DQ26" s="14">
        <f t="shared" si="43"/>
        <v>15.729471951582019</v>
      </c>
      <c r="DR26" s="22">
        <f t="shared" si="16"/>
        <v>122.04022117521025</v>
      </c>
      <c r="DS26" s="62">
        <f t="shared" si="17"/>
        <v>335.0811620707301</v>
      </c>
      <c r="DT26" s="62">
        <f ca="1">AVERAGE(OFFSET($DS$3,0,0,'Données projet'!$E$14+1,1))-AVERAGE(OFFSET($H$3,0,0,'Données projet'!$E$14+1,1))</f>
        <v>483.03125975140335</v>
      </c>
      <c r="DU26" s="62">
        <f t="shared" si="44"/>
        <v>299.32268240743298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7.2</v>
      </c>
      <c r="EJ26" s="13">
        <f>IF('Données projet'!$A$192&gt;35,EJ25+EI26-ER25,IF(A26&lt;'Données projet'!$A$192,$EG$205^A26,IF(A26='Données projet'!$A$192,'Données projet'!$B$192,EJ25+EI26-ER25)))</f>
        <v>88.600000000000009</v>
      </c>
      <c r="EK26" s="18">
        <f>EJ26*VLOOKUP('Données projet'!$B$15,Paramètres!$A$1:$I$89,3,0)*VLOOKUP('Données projet'!$B$15,Paramètres!$A$1:$I$89,5,0)</f>
        <v>74.636640000000014</v>
      </c>
      <c r="EL26" s="14">
        <f t="shared" si="45"/>
        <v>20.82056558443978</v>
      </c>
      <c r="EM26" s="22">
        <f t="shared" si="19"/>
        <v>166.25463305956598</v>
      </c>
      <c r="EN26" s="62">
        <f t="shared" si="20"/>
        <v>379.29557395508584</v>
      </c>
      <c r="EO26" s="62">
        <f ca="1">AVERAGE(OFFSET($EN$3,0,0,'Données projet'!$E$15+1,1))-AVERAGE(OFFSET($H$3,0,0,'Données projet'!$E$15+1,1))</f>
        <v>458.45790603102716</v>
      </c>
      <c r="EP26" s="62">
        <f t="shared" si="46"/>
        <v>291.65833951816296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50.435408123020579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3.85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14.116666666666667</v>
      </c>
      <c r="H27" s="70">
        <f t="shared" si="1"/>
        <v>163.49666666666667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490.69167572737996</v>
      </c>
      <c r="S27" s="62">
        <f ca="1">AVERAGE(OFFSET($R$3,0,0,'Données projet'!$E$9+1,1))-AVERAGE(OFFSET($H$3,0,0,'Données projet'!$E$9+1,1))</f>
        <v>196.7751893522196</v>
      </c>
      <c r="T27" s="62">
        <f t="shared" si="34"/>
        <v>468.98558846645176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60.708006194089528</v>
      </c>
      <c r="AK27" s="14">
        <f t="shared" si="35"/>
        <v>17.347152793180882</v>
      </c>
      <c r="AL27" s="22">
        <f t="shared" si="4"/>
        <v>135.94606856949596</v>
      </c>
      <c r="AM27" s="62">
        <f t="shared" si="5"/>
        <v>351.45370542760463</v>
      </c>
      <c r="AN27" s="62">
        <f ca="1">AVERAGE(OFFSET($AM$3,0,0,'Données projet'!$E$10+1,1))-AVERAGE(OFFSET($H$3,0,0,'Données projet'!$E$10+1,1))</f>
        <v>460.19780861054892</v>
      </c>
      <c r="AO27" s="62">
        <f t="shared" si="36"/>
        <v>286.14170558364475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407.86179537679243</v>
      </c>
      <c r="BI27" s="62">
        <f ca="1">AVERAGE(OFFSET($BH$3,0,0,'Données projet'!$E$11+1,1))-AVERAGE(OFFSET($H$3,0,0,'Données projet'!$E$11+1,1))</f>
        <v>485.92470634159565</v>
      </c>
      <c r="BJ27" s="62">
        <f t="shared" si="38"/>
        <v>307.92140912529834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92.65776000000001</v>
      </c>
      <c r="CA27" s="14">
        <f t="shared" si="39"/>
        <v>25.205122972074609</v>
      </c>
      <c r="CB27" s="22">
        <f t="shared" si="10"/>
        <v>205.2778545096966</v>
      </c>
      <c r="CC27" s="62">
        <f t="shared" si="11"/>
        <v>420.78549136780521</v>
      </c>
      <c r="CD27" s="62">
        <f ca="1">AVERAGE(OFFSET($CC$3,0,0,'Données projet'!$E$12+1,1))-AVERAGE(OFFSET($H$3,0,0,'Données projet'!$E$12+1,1))</f>
        <v>513.352289821976</v>
      </c>
      <c r="CE27" s="62">
        <f t="shared" si="40"/>
        <v>324.15956974007042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79.871999999999971</v>
      </c>
      <c r="CV27" s="14">
        <f t="shared" si="41"/>
        <v>22.105884547145401</v>
      </c>
      <c r="CW27" s="22">
        <f t="shared" si="13"/>
        <v>177.61148225294485</v>
      </c>
      <c r="CX27" s="62">
        <f t="shared" si="14"/>
        <v>393.11911911105346</v>
      </c>
      <c r="CY27" s="62">
        <f ca="1">AVERAGE(OFFSET($CX$3,0,0,'Données projet'!$E$13+1,1))-AVERAGE(OFFSET($H$3,0,0,'Données projet'!$E$13+1,1))</f>
        <v>319.60251630214429</v>
      </c>
      <c r="CZ27" s="62">
        <f t="shared" si="42"/>
        <v>313.19138409943923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64.443883498341179</v>
      </c>
      <c r="DQ27" s="14">
        <f t="shared" si="43"/>
        <v>18.287107521964597</v>
      </c>
      <c r="DR27" s="22">
        <f t="shared" si="16"/>
        <v>144.08980936036588</v>
      </c>
      <c r="DS27" s="62">
        <f t="shared" si="17"/>
        <v>359.59744621847449</v>
      </c>
      <c r="DT27" s="62">
        <f ca="1">AVERAGE(OFFSET($DS$3,0,0,'Données projet'!$E$14+1,1))-AVERAGE(OFFSET($H$3,0,0,'Données projet'!$E$14+1,1))</f>
        <v>483.03125975140335</v>
      </c>
      <c r="DU27" s="62">
        <f t="shared" si="44"/>
        <v>299.32268240743298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7.2</v>
      </c>
      <c r="EJ27" s="13">
        <f>IF('Données projet'!$A$192&gt;35,EJ26+EI27-ER26,IF(A27&lt;'Données projet'!$A$192,$EG$205^A27,IF(A27='Données projet'!$A$192,'Données projet'!$B$192,EJ26+EI27-ER26)))</f>
        <v>95.800000000000011</v>
      </c>
      <c r="EK27" s="18">
        <f>EJ27*VLOOKUP('Données projet'!$B$15,Paramètres!$A$1:$I$89,3,0)*VLOOKUP('Données projet'!$B$15,Paramètres!$A$1:$I$89,5,0)</f>
        <v>80.701920000000015</v>
      </c>
      <c r="EL27" s="14">
        <f t="shared" si="45"/>
        <v>22.308719863780368</v>
      </c>
      <c r="EM27" s="22">
        <f t="shared" si="19"/>
        <v>179.41019776275084</v>
      </c>
      <c r="EN27" s="62">
        <f t="shared" si="20"/>
        <v>394.91783462085948</v>
      </c>
      <c r="EO27" s="62">
        <f ca="1">AVERAGE(OFFSET($EN$3,0,0,'Données projet'!$E$15+1,1))-AVERAGE(OFFSET($H$3,0,0,'Données projet'!$E$15+1,1))</f>
        <v>458.45790603102716</v>
      </c>
      <c r="EP27" s="62">
        <f t="shared" si="46"/>
        <v>291.65833951816296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50.774810052211443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3.85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14.116666666666667</v>
      </c>
      <c r="H28" s="70">
        <f t="shared" si="1"/>
        <v>163.49666666666667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514.45279509416798</v>
      </c>
      <c r="S28" s="62">
        <f ca="1">AVERAGE(OFFSET($R$3,0,0,'Données projet'!$E$9+1,1))-AVERAGE(OFFSET($H$3,0,0,'Données projet'!$E$9+1,1))</f>
        <v>196.7751893522196</v>
      </c>
      <c r="T28" s="62">
        <f t="shared" si="34"/>
        <v>468.98558846645176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71.994</v>
      </c>
      <c r="AK28" s="14">
        <f t="shared" si="35"/>
        <v>20.167825678149413</v>
      </c>
      <c r="AL28" s="22">
        <f t="shared" si="4"/>
        <v>160.51517972277688</v>
      </c>
      <c r="AM28" s="62">
        <f t="shared" si="5"/>
        <v>378.46792370630533</v>
      </c>
      <c r="AN28" s="62">
        <f ca="1">AVERAGE(OFFSET($AM$3,0,0,'Données projet'!$E$10+1,1))-AVERAGE(OFFSET($H$3,0,0,'Données projet'!$E$10+1,1))</f>
        <v>460.19780861054892</v>
      </c>
      <c r="AO28" s="62">
        <f t="shared" si="36"/>
        <v>286.14170558364475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424.3898232019892</v>
      </c>
      <c r="BI28" s="62">
        <f ca="1">AVERAGE(OFFSET($BH$3,0,0,'Données projet'!$E$11+1,1))-AVERAGE(OFFSET($H$3,0,0,'Données projet'!$E$11+1,1))</f>
        <v>485.92470634159565</v>
      </c>
      <c r="BJ28" s="62">
        <f t="shared" si="38"/>
        <v>307.92140912529834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99.621600000000015</v>
      </c>
      <c r="CA28" s="14">
        <f t="shared" si="39"/>
        <v>26.871829085032747</v>
      </c>
      <c r="CB28" s="22">
        <f t="shared" si="10"/>
        <v>220.30938898976538</v>
      </c>
      <c r="CC28" s="62">
        <f t="shared" si="11"/>
        <v>438.26213297329383</v>
      </c>
      <c r="CD28" s="62">
        <f ca="1">AVERAGE(OFFSET($CC$3,0,0,'Données projet'!$E$12+1,1))-AVERAGE(OFFSET($H$3,0,0,'Données projet'!$E$12+1,1))</f>
        <v>513.352289821976</v>
      </c>
      <c r="CE28" s="62">
        <f t="shared" si="40"/>
        <v>324.15956974007042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88.139999999999972</v>
      </c>
      <c r="CV28" s="14">
        <f t="shared" si="41"/>
        <v>24.116094026318823</v>
      </c>
      <c r="CW28" s="22">
        <f t="shared" si="13"/>
        <v>195.51269709583855</v>
      </c>
      <c r="CX28" s="62">
        <f t="shared" si="14"/>
        <v>413.465441079367</v>
      </c>
      <c r="CY28" s="62">
        <f ca="1">AVERAGE(OFFSET($CX$3,0,0,'Données projet'!$E$13+1,1))-AVERAGE(OFFSET($H$3,0,0,'Données projet'!$E$13+1,1))</f>
        <v>319.60251630214429</v>
      </c>
      <c r="CZ28" s="62">
        <f t="shared" si="42"/>
        <v>313.19138409943923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8.6000000000000007E-2</v>
      </c>
      <c r="DD28" s="17">
        <f>IF(ISNA(VLOOKUP(A28,'Données projet'!$A$139:$I$159,6,0)),0%,VLOOKUP(A28,'Données projet'!$A$139:$I$159,6,0)*VLOOKUP('Données projet'!$B$13,Paramètres!$A$1:$I$89,7,0))</f>
        <v>0.34400000000000003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2.0021837325948981</v>
      </c>
      <c r="DG28" s="23">
        <f>EXP(-LN(2)/25)*DG27+(1-EXP(-LN(2)/25))/(LN(2)/25)*Calculateur!DB28*Calculateur!DD28*VLOOKUP('Données projet'!$B$13,Paramètres!$A$1:$I$89,3,0)*0.475*44/12</f>
        <v>7.9772014893914402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9.9793852219863375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76.424399999999991</v>
      </c>
      <c r="DQ28" s="14">
        <f t="shared" si="43"/>
        <v>21.260618446015851</v>
      </c>
      <c r="DR28" s="22">
        <f t="shared" si="16"/>
        <v>170.13474046014426</v>
      </c>
      <c r="DS28" s="62">
        <f t="shared" si="17"/>
        <v>388.08748444367268</v>
      </c>
      <c r="DT28" s="62">
        <f ca="1">AVERAGE(OFFSET($DS$3,0,0,'Données projet'!$E$14+1,1))-AVERAGE(OFFSET($H$3,0,0,'Données projet'!$E$14+1,1))</f>
        <v>483.03125975140335</v>
      </c>
      <c r="DU28" s="62">
        <f t="shared" si="44"/>
        <v>299.32268240743298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103</v>
      </c>
      <c r="EH28" s="13">
        <f>VLOOKUP(A28,'Données projet'!$A$191:$I$211,9,0)</f>
        <v>7.2</v>
      </c>
      <c r="EI28" s="13">
        <f t="array" ref="EI28">INDEX(EH:EH,MIN(IF(ISNUMBER(EH28:EH224),ROW(EH28:EH224),"")))</f>
        <v>7.2</v>
      </c>
      <c r="EJ28" s="13">
        <f>IF('Données projet'!$A$192&gt;35,EJ27+EI28-ER27,IF(A28&lt;'Données projet'!$A$192,$EG$205^A28,IF(A28='Données projet'!$A$192,'Données projet'!$B$192,EJ27+EI28-ER27)))</f>
        <v>103.00000000000001</v>
      </c>
      <c r="EK28" s="18">
        <f>EJ28*VLOOKUP('Données projet'!$B$15,Paramètres!$A$1:$I$89,3,0)*VLOOKUP('Données projet'!$B$15,Paramètres!$A$1:$I$89,5,0)</f>
        <v>86.767200000000017</v>
      </c>
      <c r="EL28" s="14">
        <f t="shared" si="45"/>
        <v>23.783899326718451</v>
      </c>
      <c r="EM28" s="22">
        <f t="shared" si="19"/>
        <v>192.54316466070134</v>
      </c>
      <c r="EN28" s="62">
        <f t="shared" si="20"/>
        <v>410.49590864422976</v>
      </c>
      <c r="EO28" s="62">
        <f ca="1">AVERAGE(OFFSET($EN$3,0,0,'Données projet'!$E$15+1,1))-AVERAGE(OFFSET($H$3,0,0,'Données projet'!$E$15+1,1))</f>
        <v>458.45790603102716</v>
      </c>
      <c r="EP28" s="62">
        <f t="shared" si="46"/>
        <v>291.65833951816296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51.108324116719885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3.85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14.116666666666667</v>
      </c>
      <c r="H29" s="70">
        <f t="shared" si="1"/>
        <v>163.49666666666667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538.15853777778716</v>
      </c>
      <c r="S29" s="62">
        <f ca="1">AVERAGE(OFFSET($R$3,0,0,'Données projet'!$E$9+1,1))-AVERAGE(OFFSET($H$3,0,0,'Données projet'!$E$9+1,1))</f>
        <v>196.7751893522196</v>
      </c>
      <c r="T29" s="62">
        <f t="shared" si="34"/>
        <v>468.98558846645176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70.98</v>
      </c>
      <c r="AK29" s="14">
        <f t="shared" si="35"/>
        <v>19.916628839746853</v>
      </c>
      <c r="AL29" s="22">
        <f t="shared" si="4"/>
        <v>158.31162856255909</v>
      </c>
      <c r="AM29" s="62">
        <f t="shared" si="5"/>
        <v>378.68826535239799</v>
      </c>
      <c r="AN29" s="62">
        <f ca="1">AVERAGE(OFFSET($AM$3,0,0,'Données projet'!$E$10+1,1))-AVERAGE(OFFSET($H$3,0,0,'Données projet'!$E$10+1,1))</f>
        <v>460.19780861054892</v>
      </c>
      <c r="AO29" s="62">
        <f t="shared" si="36"/>
        <v>286.14170558364475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389.9900890787319</v>
      </c>
      <c r="BI29" s="62">
        <f ca="1">AVERAGE(OFFSET($BH$3,0,0,'Données projet'!$E$11+1,1))-AVERAGE(OFFSET($H$3,0,0,'Données projet'!$E$11+1,1))</f>
        <v>485.92470634159565</v>
      </c>
      <c r="BJ29" s="62">
        <f t="shared" si="38"/>
        <v>307.92140912529834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2">
        <f t="shared" si="11"/>
        <v>401.38233343712261</v>
      </c>
      <c r="CD29" s="62">
        <f ca="1">AVERAGE(OFFSET($CC$3,0,0,'Données projet'!$E$12+1,1))-AVERAGE(OFFSET($H$3,0,0,'Données projet'!$E$12+1,1))</f>
        <v>513.352289821976</v>
      </c>
      <c r="CE29" s="62">
        <f t="shared" si="40"/>
        <v>324.15956974007042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76.049999999999969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389.69896367456045</v>
      </c>
      <c r="CY29" s="62">
        <f ca="1">AVERAGE(OFFSET($CX$3,0,0,'Données projet'!$E$13+1,1))-AVERAGE(OFFSET($H$3,0,0,'Données projet'!$E$13+1,1))</f>
        <v>319.60251630214429</v>
      </c>
      <c r="CZ29" s="62">
        <f t="shared" si="42"/>
        <v>313.19138409943923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1.9629221308102045</v>
      </c>
      <c r="DG29" s="23">
        <f>EXP(-LN(2)/25)*DG28+(1-EXP(-LN(2)/25))/(LN(2)/25)*Calculateur!DB29*Calculateur!DD29*VLOOKUP('Données projet'!$B$13,Paramètres!$A$1:$I$89,3,0)*0.475*44/12</f>
        <v>7.7590644951612369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9.7219866259714411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75.347999999999999</v>
      </c>
      <c r="DQ29" s="14">
        <f t="shared" si="43"/>
        <v>20.99581051771704</v>
      </c>
      <c r="DR29" s="22">
        <f t="shared" si="16"/>
        <v>167.79880331835713</v>
      </c>
      <c r="DS29" s="62">
        <f t="shared" si="17"/>
        <v>388.17544010819603</v>
      </c>
      <c r="DT29" s="62">
        <f ca="1">AVERAGE(OFFSET($DS$3,0,0,'Données projet'!$E$14+1,1))-AVERAGE(OFFSET($H$3,0,0,'Données projet'!$E$14+1,1))</f>
        <v>483.03125975140335</v>
      </c>
      <c r="DU29" s="62">
        <f t="shared" si="44"/>
        <v>299.32268240743298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9.1999999999999993</v>
      </c>
      <c r="EJ29" s="13">
        <f>IF('Données projet'!$A$192&gt;35,EJ28+EI29-ER28,IF(A29&lt;'Données projet'!$A$192,$EG$205^A29,IF(A29='Données projet'!$A$192,'Données projet'!$B$192,EJ28+EI29-ER28)))</f>
        <v>84.200000000000017</v>
      </c>
      <c r="EK29" s="18">
        <f>EJ29*VLOOKUP('Données projet'!$B$15,Paramètres!$A$1:$I$89,3,0)*VLOOKUP('Données projet'!$B$15,Paramètres!$A$1:$I$89,5,0)</f>
        <v>70.930080000000018</v>
      </c>
      <c r="EL29" s="14">
        <f t="shared" si="45"/>
        <v>19.904251483253464</v>
      </c>
      <c r="EM29" s="22">
        <f t="shared" si="19"/>
        <v>158.20312733333313</v>
      </c>
      <c r="EN29" s="62">
        <f t="shared" si="20"/>
        <v>378.57976412317203</v>
      </c>
      <c r="EO29" s="62">
        <f ca="1">AVERAGE(OFFSET($EN$3,0,0,'Données projet'!$E$15+1,1))-AVERAGE(OFFSET($H$3,0,0,'Données projet'!$E$15+1,1))</f>
        <v>458.45790603102716</v>
      </c>
      <c r="EP29" s="62">
        <f t="shared" si="46"/>
        <v>291.65833951816296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51.436052457834847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3.85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14.116666666666667</v>
      </c>
      <c r="H30" s="70">
        <f t="shared" si="1"/>
        <v>163.49666666666667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561.81188029545865</v>
      </c>
      <c r="S30" s="62">
        <f ca="1">AVERAGE(OFFSET($R$3,0,0,'Données projet'!$E$9+1,1))-AVERAGE(OFFSET($H$3,0,0,'Données projet'!$E$9+1,1))</f>
        <v>196.7751893522196</v>
      </c>
      <c r="T30" s="62">
        <f t="shared" si="34"/>
        <v>468.98558846645176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78.078000000000003</v>
      </c>
      <c r="AK30" s="14">
        <f t="shared" si="35"/>
        <v>21.666582091642084</v>
      </c>
      <c r="AL30" s="22">
        <f t="shared" si="4"/>
        <v>173.72181380960993</v>
      </c>
      <c r="AM30" s="62">
        <f t="shared" si="5"/>
        <v>396.50149710765828</v>
      </c>
      <c r="AN30" s="62">
        <f ca="1">AVERAGE(OFFSET($AM$3,0,0,'Données projet'!$E$10+1,1))-AVERAGE(OFFSET($H$3,0,0,'Données projet'!$E$10+1,1))</f>
        <v>460.19780861054892</v>
      </c>
      <c r="AO30" s="62">
        <f t="shared" si="36"/>
        <v>286.14170558364475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410.43428703521391</v>
      </c>
      <c r="BI30" s="62">
        <f ca="1">AVERAGE(OFFSET($BH$3,0,0,'Données projet'!$E$11+1,1))-AVERAGE(OFFSET($H$3,0,0,'Données projet'!$E$11+1,1))</f>
        <v>485.92470634159565</v>
      </c>
      <c r="BJ30" s="62">
        <f t="shared" si="38"/>
        <v>307.92140912529834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2">
        <f t="shared" si="11"/>
        <v>423.04145988955099</v>
      </c>
      <c r="CD30" s="62">
        <f ca="1">AVERAGE(OFFSET($CC$3,0,0,'Données projet'!$E$12+1,1))-AVERAGE(OFFSET($H$3,0,0,'Données projet'!$E$12+1,1))</f>
        <v>513.352289821976</v>
      </c>
      <c r="CE30" s="62">
        <f t="shared" si="40"/>
        <v>324.15956974007042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85.019999999999968</v>
      </c>
      <c r="CV30" s="14">
        <f t="shared" si="41"/>
        <v>23.360218970693097</v>
      </c>
      <c r="CW30" s="22">
        <f t="shared" si="13"/>
        <v>188.76221470729038</v>
      </c>
      <c r="CX30" s="62">
        <f t="shared" si="14"/>
        <v>411.54189800533874</v>
      </c>
      <c r="CY30" s="62">
        <f ca="1">AVERAGE(OFFSET($CX$3,0,0,'Données projet'!$E$13+1,1))-AVERAGE(OFFSET($H$3,0,0,'Données projet'!$E$13+1,1))</f>
        <v>319.60251630214429</v>
      </c>
      <c r="CZ30" s="62">
        <f t="shared" si="42"/>
        <v>313.19138409943923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1.9244304250892961</v>
      </c>
      <c r="DG30" s="23">
        <f>EXP(-LN(2)/25)*DG29+(1-EXP(-LN(2)/25))/(LN(2)/25)*Calculateur!DB30*Calculateur!DD30*VLOOKUP('Données projet'!$B$13,Paramètres!$A$1:$I$89,3,0)*0.475*44/12</f>
        <v>7.5468924685095846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9.4713228935988809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82.882799999999989</v>
      </c>
      <c r="DQ30" s="14">
        <f t="shared" si="43"/>
        <v>22.840584911380041</v>
      </c>
      <c r="DR30" s="22">
        <f t="shared" si="16"/>
        <v>184.1348953873202</v>
      </c>
      <c r="DS30" s="62">
        <f t="shared" si="17"/>
        <v>406.91457868536855</v>
      </c>
      <c r="DT30" s="62">
        <f ca="1">AVERAGE(OFFSET($DS$3,0,0,'Données projet'!$E$14+1,1))-AVERAGE(OFFSET($H$3,0,0,'Données projet'!$E$14+1,1))</f>
        <v>483.03125975140335</v>
      </c>
      <c r="DU30" s="62">
        <f t="shared" si="44"/>
        <v>299.32268240743298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9.1999999999999993</v>
      </c>
      <c r="EJ30" s="13">
        <f>IF('Données projet'!$A$192&gt;35,EJ29+EI30-ER29,IF(A30&lt;'Données projet'!$A$192,$EG$205^A30,IF(A30='Données projet'!$A$192,'Données projet'!$B$192,EJ29+EI30-ER29)))</f>
        <v>93.40000000000002</v>
      </c>
      <c r="EK30" s="18">
        <f>EJ30*VLOOKUP('Données projet'!$B$15,Paramètres!$A$1:$I$89,3,0)*VLOOKUP('Données projet'!$B$15,Paramètres!$A$1:$I$89,5,0)</f>
        <v>78.680160000000029</v>
      </c>
      <c r="EL30" s="14">
        <f t="shared" si="45"/>
        <v>21.814164609384523</v>
      </c>
      <c r="EM30" s="22">
        <f t="shared" si="19"/>
        <v>175.02761536134474</v>
      </c>
      <c r="EN30" s="62">
        <f t="shared" si="20"/>
        <v>397.8072986593931</v>
      </c>
      <c r="EO30" s="62">
        <f ca="1">AVERAGE(OFFSET($EN$3,0,0,'Données projet'!$E$15+1,1))-AVERAGE(OFFSET($H$3,0,0,'Données projet'!$E$15+1,1))</f>
        <v>458.45790603102716</v>
      </c>
      <c r="EP30" s="62">
        <f t="shared" si="46"/>
        <v>291.65833951816296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51.758095444922276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3.85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14.116666666666667</v>
      </c>
      <c r="H31" s="70">
        <f t="shared" si="1"/>
        <v>163.49666666666667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585.41543914270358</v>
      </c>
      <c r="S31" s="62">
        <f ca="1">AVERAGE(OFFSET($R$3,0,0,'Données projet'!$E$9+1,1))-AVERAGE(OFFSET($H$3,0,0,'Données projet'!$E$9+1,1))</f>
        <v>196.7751893522196</v>
      </c>
      <c r="T31" s="62">
        <f t="shared" si="34"/>
        <v>468.98558846645176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85.176000000000002</v>
      </c>
      <c r="AK31" s="14">
        <f t="shared" si="35"/>
        <v>23.398088487656441</v>
      </c>
      <c r="AL31" s="22">
        <f t="shared" si="4"/>
        <v>189.09987078266829</v>
      </c>
      <c r="AM31" s="62">
        <f t="shared" si="5"/>
        <v>414.26211592749178</v>
      </c>
      <c r="AN31" s="62">
        <f ca="1">AVERAGE(OFFSET($AM$3,0,0,'Données projet'!$E$10+1,1))-AVERAGE(OFFSET($H$3,0,0,'Données projet'!$E$10+1,1))</f>
        <v>460.19780861054892</v>
      </c>
      <c r="AO31" s="62">
        <f t="shared" si="36"/>
        <v>286.14170558364475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430.81753823276813</v>
      </c>
      <c r="BI31" s="62">
        <f ca="1">AVERAGE(OFFSET($BH$3,0,0,'Données projet'!$E$11+1,1))-AVERAGE(OFFSET($H$3,0,0,'Données projet'!$E$11+1,1))</f>
        <v>485.92470634159565</v>
      </c>
      <c r="BJ31" s="62">
        <f t="shared" si="38"/>
        <v>307.92140912529834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2">
        <f t="shared" si="11"/>
        <v>444.63718355815502</v>
      </c>
      <c r="CD31" s="62">
        <f ca="1">AVERAGE(OFFSET($CC$3,0,0,'Données projet'!$E$12+1,1))-AVERAGE(OFFSET($H$3,0,0,'Données projet'!$E$12+1,1))</f>
        <v>513.352289821976</v>
      </c>
      <c r="CE31" s="62">
        <f t="shared" si="40"/>
        <v>324.15956974007042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93.989999999999966</v>
      </c>
      <c r="CV31" s="14">
        <f t="shared" si="41"/>
        <v>25.525074036970054</v>
      </c>
      <c r="CW31" s="22">
        <f t="shared" si="13"/>
        <v>208.15542061438944</v>
      </c>
      <c r="CX31" s="62">
        <f t="shared" si="14"/>
        <v>433.31766575921296</v>
      </c>
      <c r="CY31" s="62">
        <f ca="1">AVERAGE(OFFSET($CX$3,0,0,'Données projet'!$E$13+1,1))-AVERAGE(OFFSET($H$3,0,0,'Données projet'!$E$13+1,1))</f>
        <v>319.60251630214429</v>
      </c>
      <c r="CZ31" s="62">
        <f t="shared" si="42"/>
        <v>313.19138409943923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1.8866935182399525</v>
      </c>
      <c r="DG31" s="23">
        <f>EXP(-LN(2)/25)*DG30+(1-EXP(-LN(2)/25))/(LN(2)/25)*Calculateur!DB31*Calculateur!DD31*VLOOKUP('Données projet'!$B$13,Paramètres!$A$1:$I$89,3,0)*0.475*44/12</f>
        <v>7.3405222970843633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9.2272158153243158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90.417599999999993</v>
      </c>
      <c r="DQ31" s="14">
        <f t="shared" si="43"/>
        <v>24.665912907068826</v>
      </c>
      <c r="DR31" s="22">
        <f t="shared" si="16"/>
        <v>200.43711831314488</v>
      </c>
      <c r="DS31" s="62">
        <f t="shared" si="17"/>
        <v>425.59936345796837</v>
      </c>
      <c r="DT31" s="62">
        <f ca="1">AVERAGE(OFFSET($DS$3,0,0,'Données projet'!$E$14+1,1))-AVERAGE(OFFSET($H$3,0,0,'Données projet'!$E$14+1,1))</f>
        <v>483.03125975140335</v>
      </c>
      <c r="DU31" s="62">
        <f t="shared" si="44"/>
        <v>299.32268240743298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9.1999999999999993</v>
      </c>
      <c r="EJ31" s="13">
        <f>IF('Données projet'!$A$192&gt;35,EJ30+EI31-ER30,IF(A31&lt;'Données projet'!$A$192,$EG$205^A31,IF(A31='Données projet'!$A$192,'Données projet'!$B$192,EJ30+EI31-ER30)))</f>
        <v>102.60000000000002</v>
      </c>
      <c r="EK31" s="18">
        <f>EJ31*VLOOKUP('Données projet'!$B$15,Paramètres!$A$1:$I$89,3,0)*VLOOKUP('Données projet'!$B$15,Paramètres!$A$1:$I$89,5,0)</f>
        <v>86.430240000000026</v>
      </c>
      <c r="EL31" s="14">
        <f t="shared" si="45"/>
        <v>23.702267442352529</v>
      </c>
      <c r="EM31" s="22">
        <f t="shared" si="19"/>
        <v>191.81411712876402</v>
      </c>
      <c r="EN31" s="62">
        <f t="shared" si="20"/>
        <v>416.97636227358754</v>
      </c>
      <c r="EO31" s="62">
        <f ca="1">AVERAGE(OFFSET($EN$3,0,0,'Données projet'!$E$15+1,1))-AVERAGE(OFFSET($H$3,0,0,'Données projet'!$E$15+1,1))</f>
        <v>458.45790603102716</v>
      </c>
      <c r="EP31" s="62">
        <f t="shared" si="46"/>
        <v>291.65833951816296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52.074551706163987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3.85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14.116666666666667</v>
      </c>
      <c r="H32" s="70">
        <f t="shared" si="1"/>
        <v>163.49666666666667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608.97153728806757</v>
      </c>
      <c r="S32" s="62">
        <f ca="1">AVERAGE(OFFSET($R$3,0,0,'Données projet'!$E$9+1,1))-AVERAGE(OFFSET($H$3,0,0,'Données projet'!$E$9+1,1))</f>
        <v>196.7751893522196</v>
      </c>
      <c r="T32" s="62">
        <f t="shared" si="34"/>
        <v>468.98558846645176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92.274000000000001</v>
      </c>
      <c r="AK32" s="14">
        <f t="shared" si="35"/>
        <v>25.112860036087575</v>
      </c>
      <c r="AL32" s="22">
        <f t="shared" si="4"/>
        <v>204.4487812295192</v>
      </c>
      <c r="AM32" s="62">
        <f t="shared" si="5"/>
        <v>431.97345892276269</v>
      </c>
      <c r="AN32" s="62">
        <f ca="1">AVERAGE(OFFSET($AM$3,0,0,'Données projet'!$E$10+1,1))-AVERAGE(OFFSET($H$3,0,0,'Données projet'!$E$10+1,1))</f>
        <v>460.19780861054892</v>
      </c>
      <c r="AO32" s="62">
        <f t="shared" si="36"/>
        <v>286.14170558364475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451.14423880399988</v>
      </c>
      <c r="BI32" s="62">
        <f ca="1">AVERAGE(OFFSET($BH$3,0,0,'Données projet'!$E$11+1,1))-AVERAGE(OFFSET($H$3,0,0,'Données projet'!$E$11+1,1))</f>
        <v>485.92470634159565</v>
      </c>
      <c r="BJ32" s="62">
        <f t="shared" si="38"/>
        <v>307.92140912529834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2">
        <f t="shared" si="11"/>
        <v>466.1741458478117</v>
      </c>
      <c r="CD32" s="62">
        <f ca="1">AVERAGE(OFFSET($CC$3,0,0,'Données projet'!$E$12+1,1))-AVERAGE(OFFSET($H$3,0,0,'Données projet'!$E$12+1,1))</f>
        <v>513.352289821976</v>
      </c>
      <c r="CE32" s="62">
        <f t="shared" si="40"/>
        <v>324.15956974007042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102.95999999999997</v>
      </c>
      <c r="CV32" s="14">
        <f t="shared" si="41"/>
        <v>27.665975080374633</v>
      </c>
      <c r="CW32" s="22">
        <f t="shared" si="13"/>
        <v>227.50690659831903</v>
      </c>
      <c r="CX32" s="62">
        <f t="shared" si="14"/>
        <v>455.03158429156247</v>
      </c>
      <c r="CY32" s="62">
        <f ca="1">AVERAGE(OFFSET($CX$3,0,0,'Données projet'!$E$13+1,1))-AVERAGE(OFFSET($H$3,0,0,'Données projet'!$E$13+1,1))</f>
        <v>319.60251630214429</v>
      </c>
      <c r="CZ32" s="62">
        <f t="shared" si="42"/>
        <v>313.19138409943923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1.849696609116684</v>
      </c>
      <c r="DG32" s="23">
        <f>EXP(-LN(2)/25)*DG31+(1-EXP(-LN(2)/25))/(LN(2)/25)*Calculateur!DB32*Calculateur!DD32*VLOOKUP('Données projet'!$B$13,Paramètres!$A$1:$I$89,3,0)*0.475*44/12</f>
        <v>7.139795328849301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8.989491937965985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97.952399999999997</v>
      </c>
      <c r="DQ32" s="14">
        <f t="shared" si="43"/>
        <v>26.473599278177087</v>
      </c>
      <c r="DR32" s="22">
        <f t="shared" si="16"/>
        <v>216.70861540949173</v>
      </c>
      <c r="DS32" s="62">
        <f t="shared" si="17"/>
        <v>444.23329310273516</v>
      </c>
      <c r="DT32" s="62">
        <f ca="1">AVERAGE(OFFSET($DS$3,0,0,'Données projet'!$E$14+1,1))-AVERAGE(OFFSET($H$3,0,0,'Données projet'!$E$14+1,1))</f>
        <v>483.03125975140335</v>
      </c>
      <c r="DU32" s="62">
        <f t="shared" si="44"/>
        <v>299.32268240743298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9.1999999999999993</v>
      </c>
      <c r="EJ32" s="13">
        <f>IF('Données projet'!$A$192&gt;35,EJ31+EI32-ER31,IF(A32&lt;'Données projet'!$A$192,$EG$205^A32,IF(A32='Données projet'!$A$192,'Données projet'!$B$192,EJ31+EI32-ER31)))</f>
        <v>111.80000000000003</v>
      </c>
      <c r="EK32" s="18">
        <f>EJ32*VLOOKUP('Données projet'!$B$15,Paramètres!$A$1:$I$89,3,0)*VLOOKUP('Données projet'!$B$15,Paramètres!$A$1:$I$89,5,0)</f>
        <v>94.180320000000037</v>
      </c>
      <c r="EL32" s="14">
        <f t="shared" si="45"/>
        <v>25.570738079029208</v>
      </c>
      <c r="EM32" s="22">
        <f t="shared" si="19"/>
        <v>208.56642615430928</v>
      </c>
      <c r="EN32" s="62">
        <f t="shared" si="20"/>
        <v>436.09110384755274</v>
      </c>
      <c r="EO32" s="62">
        <f ca="1">AVERAGE(OFFSET($EN$3,0,0,'Données projet'!$E$15+1,1))-AVERAGE(OFFSET($H$3,0,0,'Données projet'!$E$15+1,1))</f>
        <v>458.45790603102716</v>
      </c>
      <c r="EP32" s="62">
        <f t="shared" si="46"/>
        <v>291.65833951816296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52.385518158763368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3.85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14.116666666666667</v>
      </c>
      <c r="H33" s="70">
        <f t="shared" si="1"/>
        <v>163.49666666666667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632.48225513311843</v>
      </c>
      <c r="S33" s="62">
        <f ca="1">AVERAGE(OFFSET($R$3,0,0,'Données projet'!$E$9+1,1))-AVERAGE(OFFSET($H$3,0,0,'Données projet'!$E$9+1,1))</f>
        <v>196.7751893522196</v>
      </c>
      <c r="T33" s="62">
        <f t="shared" si="34"/>
        <v>468.98558846645176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99.372000000000014</v>
      </c>
      <c r="AK33" s="14">
        <f t="shared" si="35"/>
        <v>26.812330397327713</v>
      </c>
      <c r="AL33" s="22">
        <f t="shared" si="4"/>
        <v>219.7710421086791</v>
      </c>
      <c r="AM33" s="62">
        <f t="shared" si="5"/>
        <v>449.63837225031142</v>
      </c>
      <c r="AN33" s="62">
        <f ca="1">AVERAGE(OFFSET($AM$3,0,0,'Données projet'!$E$10+1,1))-AVERAGE(OFFSET($H$3,0,0,'Données projet'!$E$10+1,1))</f>
        <v>460.19780861054892</v>
      </c>
      <c r="AO33" s="62">
        <f t="shared" si="36"/>
        <v>286.14170558364475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471.41807579196501</v>
      </c>
      <c r="BI33" s="62">
        <f ca="1">AVERAGE(OFFSET($BH$3,0,0,'Données projet'!$E$11+1,1))-AVERAGE(OFFSET($H$3,0,0,'Données projet'!$E$11+1,1))</f>
        <v>485.92470634159565</v>
      </c>
      <c r="BJ33" s="62">
        <f t="shared" si="38"/>
        <v>307.92140912529834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2">
        <f t="shared" si="11"/>
        <v>487.65623640673709</v>
      </c>
      <c r="CD33" s="62">
        <f ca="1">AVERAGE(OFFSET($CC$3,0,0,'Données projet'!$E$12+1,1))-AVERAGE(OFFSET($H$3,0,0,'Données projet'!$E$12+1,1))</f>
        <v>513.352289821976</v>
      </c>
      <c r="CE33" s="62">
        <f t="shared" si="40"/>
        <v>324.15956974007042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111.92999999999996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476.6880507661059</v>
      </c>
      <c r="CY33" s="62">
        <f ca="1">AVERAGE(OFFSET($CX$3,0,0,'Données projet'!$E$13+1,1))-AVERAGE(OFFSET($H$3,0,0,'Données projet'!$E$13+1,1))</f>
        <v>319.60251630214429</v>
      </c>
      <c r="CZ33" s="62">
        <f t="shared" si="42"/>
        <v>313.19138409943923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1.8134251868154365</v>
      </c>
      <c r="DG33" s="23">
        <f>EXP(-LN(2)/25)*DG32+(1-EXP(-LN(2)/25))/(LN(2)/25)*Calculateur!DB33*Calculateur!DD33*VLOOKUP('Données projet'!$B$13,Paramètres!$A$1:$I$89,3,0)*0.475*44/12</f>
        <v>6.9445572501163984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8.7579824369318349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105.48719999999999</v>
      </c>
      <c r="DQ33" s="14">
        <f t="shared" si="43"/>
        <v>28.265155367923839</v>
      </c>
      <c r="DR33" s="22">
        <f t="shared" si="16"/>
        <v>232.95201893246733</v>
      </c>
      <c r="DS33" s="62">
        <f t="shared" si="17"/>
        <v>462.81934907409965</v>
      </c>
      <c r="DT33" s="62">
        <f ca="1">AVERAGE(OFFSET($DS$3,0,0,'Données projet'!$E$14+1,1))-AVERAGE(OFFSET($H$3,0,0,'Données projet'!$E$14+1,1))</f>
        <v>483.03125975140335</v>
      </c>
      <c r="DU33" s="62">
        <f t="shared" si="44"/>
        <v>299.32268240743298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</v>
      </c>
      <c r="EH33" s="13">
        <f>VLOOKUP(A33,'Données projet'!$A$191:$I$211,9,0)</f>
        <v>9.1999999999999993</v>
      </c>
      <c r="EI33" s="13">
        <f t="array" ref="EI33">INDEX(EH:EH,MIN(IF(ISNUMBER(EH33:EH229),ROW(EH33:EH229),"")))</f>
        <v>9.1999999999999993</v>
      </c>
      <c r="EJ33" s="13">
        <f>IF('Données projet'!$A$192&gt;35,EJ32+EI33-ER32,IF(A33&lt;'Données projet'!$A$192,$EG$205^A33,IF(A33='Données projet'!$A$192,'Données projet'!$B$192,EJ32+EI33-ER32)))</f>
        <v>121.00000000000003</v>
      </c>
      <c r="EK33" s="18">
        <f>EJ33*VLOOKUP('Données projet'!$B$15,Paramètres!$A$1:$I$89,3,0)*VLOOKUP('Données projet'!$B$15,Paramètres!$A$1:$I$89,5,0)</f>
        <v>101.93040000000003</v>
      </c>
      <c r="EL33" s="14">
        <f t="shared" si="45"/>
        <v>27.421375718582158</v>
      </c>
      <c r="EM33" s="22">
        <f t="shared" si="19"/>
        <v>225.28767604319731</v>
      </c>
      <c r="EN33" s="62">
        <f t="shared" si="20"/>
        <v>455.15500618482963</v>
      </c>
      <c r="EO33" s="62">
        <f ca="1">AVERAGE(OFFSET($EN$3,0,0,'Données projet'!$E$15+1,1))-AVERAGE(OFFSET($H$3,0,0,'Données projet'!$E$15+1,1))</f>
        <v>458.45790603102716</v>
      </c>
      <c r="EP33" s="62">
        <f t="shared" si="46"/>
        <v>291.65833951816296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28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52.691090038626996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3.85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14.116666666666667</v>
      </c>
      <c r="H34" s="70">
        <f t="shared" si="1"/>
        <v>163.49666666666667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230.96832340828365</v>
      </c>
      <c r="S34" s="62">
        <f ca="1">AVERAGE(OFFSET($R$3,0,0,'Données projet'!$E$9+1,1))-AVERAGE(OFFSET($H$3,0,0,'Données projet'!$E$9+1,1))</f>
        <v>196.7751893522196</v>
      </c>
      <c r="T34" s="62">
        <f t="shared" si="34"/>
        <v>468.98558846645176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85.987200000000001</v>
      </c>
      <c r="AK34" s="14">
        <f t="shared" si="35"/>
        <v>23.594880218992504</v>
      </c>
      <c r="AL34" s="22">
        <f t="shared" si="4"/>
        <v>190.85545638141195</v>
      </c>
      <c r="AM34" s="62">
        <f t="shared" si="5"/>
        <v>421.82377978969362</v>
      </c>
      <c r="AN34" s="62">
        <f ca="1">AVERAGE(OFFSET($AM$3,0,0,'Données projet'!$E$10+1,1))-AVERAGE(OFFSET($H$3,0,0,'Données projet'!$E$10+1,1))</f>
        <v>460.19780861054892</v>
      </c>
      <c r="AO34" s="62">
        <f t="shared" si="36"/>
        <v>286.14170558364475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438.96876985598908</v>
      </c>
      <c r="BI34" s="62">
        <f ca="1">AVERAGE(OFFSET($BH$3,0,0,'Données projet'!$E$11+1,1))-AVERAGE(OFFSET($H$3,0,0,'Données projet'!$E$11+1,1))</f>
        <v>485.92470634159565</v>
      </c>
      <c r="BJ34" s="62">
        <f t="shared" si="38"/>
        <v>307.92140912529834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100.39536000000004</v>
      </c>
      <c r="CA34" s="14">
        <f t="shared" si="39"/>
        <v>27.056164975430569</v>
      </c>
      <c r="CB34" s="22">
        <f t="shared" si="10"/>
        <v>221.97807266554162</v>
      </c>
      <c r="CC34" s="62">
        <f t="shared" si="11"/>
        <v>452.94639607382328</v>
      </c>
      <c r="CD34" s="62">
        <f ca="1">AVERAGE(OFFSET($CC$3,0,0,'Données projet'!$E$12+1,1))-AVERAGE(OFFSET($H$3,0,0,'Données projet'!$E$12+1,1))</f>
        <v>513.352289821976</v>
      </c>
      <c r="CE34" s="62">
        <f t="shared" si="40"/>
        <v>324.15956974007042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120.89999999999996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497.06854834128563</v>
      </c>
      <c r="CY34" s="62">
        <f ca="1">AVERAGE(OFFSET($CX$3,0,0,'Données projet'!$E$13+1,1))-AVERAGE(OFFSET($H$3,0,0,'Données projet'!$E$13+1,1))</f>
        <v>319.60251630214429</v>
      </c>
      <c r="CZ34" s="62">
        <f t="shared" si="42"/>
        <v>313.19138409943923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1.7778650249821335</v>
      </c>
      <c r="DG34" s="23">
        <f>EXP(-LN(2)/25)*DG33+(1-EXP(-LN(2)/25))/(LN(2)/25)*Calculateur!DB34*Calculateur!DD34*VLOOKUP('Données projet'!$B$13,Paramètres!$A$1:$I$89,3,0)*0.475*44/12</f>
        <v>6.7546579669135713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8.5325229918957053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91.278719999999993</v>
      </c>
      <c r="DQ34" s="14">
        <f t="shared" si="43"/>
        <v>24.873367789912262</v>
      </c>
      <c r="DR34" s="22">
        <f t="shared" si="16"/>
        <v>202.29821956743049</v>
      </c>
      <c r="DS34" s="62">
        <f t="shared" si="17"/>
        <v>433.26654297571213</v>
      </c>
      <c r="DT34" s="62">
        <f ca="1">AVERAGE(OFFSET($DS$3,0,0,'Données projet'!$E$14+1,1))-AVERAGE(OFFSET($H$3,0,0,'Données projet'!$E$14+1,1))</f>
        <v>483.03125975140335</v>
      </c>
      <c r="DU34" s="62">
        <f t="shared" si="44"/>
        <v>299.32268240743298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10.8</v>
      </c>
      <c r="EJ34" s="13">
        <f>IF('Données projet'!$A$192&gt;35,EJ33+EI34-ER33,IF(A34&lt;'Données projet'!$A$192,$EG$205^A34,IF(A34='Données projet'!$A$192,'Données projet'!$B$192,EJ33+EI34-ER33)))</f>
        <v>103.80000000000004</v>
      </c>
      <c r="EK34" s="18">
        <f>EJ34*VLOOKUP('Données projet'!$B$15,Paramètres!$A$1:$I$89,3,0)*VLOOKUP('Données projet'!$B$15,Paramètres!$A$1:$I$89,5,0)</f>
        <v>87.441120000000041</v>
      </c>
      <c r="EL34" s="14">
        <f t="shared" si="45"/>
        <v>23.947052577122424</v>
      </c>
      <c r="EM34" s="22">
        <f t="shared" si="19"/>
        <v>194.0010672384883</v>
      </c>
      <c r="EN34" s="62">
        <f t="shared" si="20"/>
        <v>424.96939064676997</v>
      </c>
      <c r="EO34" s="62">
        <f ca="1">AVERAGE(OFFSET($EN$3,0,0,'Données projet'!$E$15+1,1))-AVERAGE(OFFSET($H$3,0,0,'Données projet'!$E$15+1,1))</f>
        <v>458.45790603102716</v>
      </c>
      <c r="EP34" s="62">
        <f t="shared" si="46"/>
        <v>291.65833951816296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52.991360929531361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3.85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14.116666666666667</v>
      </c>
      <c r="H35" s="70">
        <f t="shared" si="1"/>
        <v>163.49666666666667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232.05021690320879</v>
      </c>
      <c r="S35" s="62">
        <f ca="1">AVERAGE(OFFSET($R$3,0,0,'Données projet'!$E$9+1,1))-AVERAGE(OFFSET($H$3,0,0,'Données projet'!$E$9+1,1))</f>
        <v>196.7751893522196</v>
      </c>
      <c r="T35" s="62">
        <f t="shared" si="34"/>
        <v>468.98558846645176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93.8964</v>
      </c>
      <c r="AK35" s="14">
        <f t="shared" si="35"/>
        <v>25.502612364176063</v>
      </c>
      <c r="AL35" s="22">
        <f t="shared" si="4"/>
        <v>207.95327986760662</v>
      </c>
      <c r="AM35" s="62">
        <f t="shared" si="5"/>
        <v>440.0034967708134</v>
      </c>
      <c r="AN35" s="62">
        <f ca="1">AVERAGE(OFFSET($AM$3,0,0,'Données projet'!$E$10+1,1))-AVERAGE(OFFSET($H$3,0,0,'Données projet'!$E$10+1,1))</f>
        <v>460.19780861054892</v>
      </c>
      <c r="AO35" s="62">
        <f t="shared" si="36"/>
        <v>286.14170558364475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461.13045908252207</v>
      </c>
      <c r="BI35" s="62">
        <f ca="1">AVERAGE(OFFSET($BH$3,0,0,'Données projet'!$E$11+1,1))-AVERAGE(OFFSET($H$3,0,0,'Données projet'!$E$11+1,1))</f>
        <v>485.92470634159565</v>
      </c>
      <c r="BJ35" s="62">
        <f t="shared" si="38"/>
        <v>307.92140912529834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110.84112000000003</v>
      </c>
      <c r="CA35" s="14">
        <f t="shared" si="39"/>
        <v>29.529071061640771</v>
      </c>
      <c r="CB35" s="22">
        <f t="shared" si="10"/>
        <v>244.47808276569106</v>
      </c>
      <c r="CC35" s="62">
        <f t="shared" si="11"/>
        <v>476.52829966889783</v>
      </c>
      <c r="CD35" s="62">
        <f ca="1">AVERAGE(OFFSET($CC$3,0,0,'Données projet'!$E$12+1,1))-AVERAGE(OFFSET($H$3,0,0,'Données projet'!$E$12+1,1))</f>
        <v>513.352289821976</v>
      </c>
      <c r="CE35" s="62">
        <f t="shared" si="40"/>
        <v>324.15956974007042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101.78999999999996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457.03523189236114</v>
      </c>
      <c r="CY35" s="62">
        <f ca="1">AVERAGE(OFFSET($CX$3,0,0,'Données projet'!$E$13+1,1))-AVERAGE(OFFSET($H$3,0,0,'Données projet'!$E$13+1,1))</f>
        <v>319.60251630214429</v>
      </c>
      <c r="CZ35" s="62">
        <f t="shared" si="42"/>
        <v>313.19138409943923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1.7430021762328245</v>
      </c>
      <c r="DG35" s="23">
        <f>EXP(-LN(2)/25)*DG34+(1-EXP(-LN(2)/25))/(LN(2)/25)*Calculateur!DB35*Calculateur!DD35*VLOOKUP('Données projet'!$B$13,Paramètres!$A$1:$I$89,3,0)*0.475*44/12</f>
        <v>6.5699514895962956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8.3129536658291201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99.674639999999997</v>
      </c>
      <c r="DQ35" s="14">
        <f t="shared" si="43"/>
        <v>26.884470319417503</v>
      </c>
      <c r="DR35" s="22">
        <f t="shared" si="16"/>
        <v>220.42378380631877</v>
      </c>
      <c r="DS35" s="62">
        <f t="shared" si="17"/>
        <v>452.47400070952557</v>
      </c>
      <c r="DT35" s="62">
        <f ca="1">AVERAGE(OFFSET($DS$3,0,0,'Données projet'!$E$14+1,1))-AVERAGE(OFFSET($H$3,0,0,'Données projet'!$E$14+1,1))</f>
        <v>483.03125975140335</v>
      </c>
      <c r="DU35" s="62">
        <f t="shared" si="44"/>
        <v>299.32268240743298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10.8</v>
      </c>
      <c r="EJ35" s="13">
        <f>IF('Données projet'!$A$192&gt;35,EJ34+EI35-ER34,IF(A35&lt;'Données projet'!$A$192,$EG$205^A35,IF(A35='Données projet'!$A$192,'Données projet'!$B$192,EJ34+EI35-ER34)))</f>
        <v>114.60000000000004</v>
      </c>
      <c r="EK35" s="18">
        <f>EJ35*VLOOKUP('Données projet'!$B$15,Paramètres!$A$1:$I$89,3,0)*VLOOKUP('Données projet'!$B$15,Paramètres!$A$1:$I$89,5,0)</f>
        <v>96.539040000000043</v>
      </c>
      <c r="EL35" s="14">
        <f t="shared" si="45"/>
        <v>26.135788937894091</v>
      </c>
      <c r="EM35" s="22">
        <f t="shared" si="19"/>
        <v>213.65866040016559</v>
      </c>
      <c r="EN35" s="62">
        <f t="shared" si="20"/>
        <v>445.70887730337239</v>
      </c>
      <c r="EO35" s="62">
        <f ca="1">AVERAGE(OFFSET($EN$3,0,0,'Données projet'!$E$15+1,1))-AVERAGE(OFFSET($H$3,0,0,'Données projet'!$E$15+1,1))</f>
        <v>458.45790603102716</v>
      </c>
      <c r="EP35" s="62">
        <f t="shared" si="46"/>
        <v>291.65833951816296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53.286422791783679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3.85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14.116666666666667</v>
      </c>
      <c r="H36" s="70">
        <f t="shared" si="1"/>
        <v>163.49666666666667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233.11334196474851</v>
      </c>
      <c r="S36" s="62">
        <f ca="1">AVERAGE(OFFSET($R$3,0,0,'Données projet'!$E$9+1,1))-AVERAGE(OFFSET($H$3,0,0,'Données projet'!$E$9+1,1))</f>
        <v>196.7751893522196</v>
      </c>
      <c r="T36" s="62">
        <f t="shared" si="34"/>
        <v>468.98558846645176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101.80559999999998</v>
      </c>
      <c r="AK36" s="14">
        <f t="shared" si="35"/>
        <v>27.391707821525987</v>
      </c>
      <c r="AL36" s="22">
        <f t="shared" si="4"/>
        <v>225.01864445582441</v>
      </c>
      <c r="AM36" s="62">
        <f t="shared" si="5"/>
        <v>458.13198642057091</v>
      </c>
      <c r="AN36" s="62">
        <f ca="1">AVERAGE(OFFSET($AM$3,0,0,'Données projet'!$E$10+1,1))-AVERAGE(OFFSET($H$3,0,0,'Données projet'!$E$10+1,1))</f>
        <v>460.19780861054892</v>
      </c>
      <c r="AO36" s="62">
        <f t="shared" si="36"/>
        <v>286.14170558364475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483.22901174346248</v>
      </c>
      <c r="BI36" s="62">
        <f ca="1">AVERAGE(OFFSET($BH$3,0,0,'Données projet'!$E$11+1,1))-AVERAGE(OFFSET($H$3,0,0,'Données projet'!$E$11+1,1))</f>
        <v>485.92470634159565</v>
      </c>
      <c r="BJ36" s="62">
        <f t="shared" si="38"/>
        <v>307.92140912529834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121.28688000000004</v>
      </c>
      <c r="CA36" s="14">
        <f t="shared" si="39"/>
        <v>31.974956333849104</v>
      </c>
      <c r="CB36" s="22">
        <f t="shared" si="10"/>
        <v>266.93103161478729</v>
      </c>
      <c r="CC36" s="62">
        <f t="shared" si="11"/>
        <v>500.04437357953384</v>
      </c>
      <c r="CD36" s="62">
        <f ca="1">AVERAGE(OFFSET($CC$3,0,0,'Données projet'!$E$12+1,1))-AVERAGE(OFFSET($H$3,0,0,'Données projet'!$E$12+1,1))</f>
        <v>513.352289821976</v>
      </c>
      <c r="CE36" s="62">
        <f t="shared" si="40"/>
        <v>324.15956974007042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110.75999999999996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477.4168812031952</v>
      </c>
      <c r="CY36" s="62">
        <f ca="1">AVERAGE(OFFSET($CX$3,0,0,'Données projet'!$E$13+1,1))-AVERAGE(OFFSET($H$3,0,0,'Données projet'!$E$13+1,1))</f>
        <v>319.60251630214429</v>
      </c>
      <c r="CZ36" s="62">
        <f t="shared" si="42"/>
        <v>313.19138409943923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1.7088229666832513</v>
      </c>
      <c r="DG36" s="23">
        <f>EXP(-LN(2)/25)*DG35+(1-EXP(-LN(2)/25))/(LN(2)/25)*Calculateur!DB36*Calculateur!DD36*VLOOKUP('Données projet'!$B$13,Paramètres!$A$1:$I$89,3,0)*0.475*44/12</f>
        <v>6.3902958206145515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8.0991187872978028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108.07055999999997</v>
      </c>
      <c r="DQ36" s="14">
        <f t="shared" si="43"/>
        <v>28.875926332959533</v>
      </c>
      <c r="DR36" s="22">
        <f t="shared" si="16"/>
        <v>238.51513036323777</v>
      </c>
      <c r="DS36" s="62">
        <f t="shared" si="17"/>
        <v>471.6284723279843</v>
      </c>
      <c r="DT36" s="62">
        <f ca="1">AVERAGE(OFFSET($DS$3,0,0,'Données projet'!$E$14+1,1))-AVERAGE(OFFSET($H$3,0,0,'Données projet'!$E$14+1,1))</f>
        <v>483.03125975140335</v>
      </c>
      <c r="DU36" s="62">
        <f t="shared" si="44"/>
        <v>299.32268240743298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10.8</v>
      </c>
      <c r="EJ36" s="13">
        <f>IF('Données projet'!$A$192&gt;35,EJ35+EI36-ER35,IF(A36&lt;'Données projet'!$A$192,$EG$205^A36,IF(A36='Données projet'!$A$192,'Données projet'!$B$192,EJ35+EI36-ER35)))</f>
        <v>125.40000000000003</v>
      </c>
      <c r="EK36" s="18">
        <f>EJ36*VLOOKUP('Données projet'!$B$15,Paramètres!$A$1:$I$89,3,0)*VLOOKUP('Données projet'!$B$15,Paramètres!$A$1:$I$89,5,0)</f>
        <v>105.63696000000004</v>
      </c>
      <c r="EL36" s="14">
        <f t="shared" si="45"/>
        <v>28.300609534766192</v>
      </c>
      <c r="EM36" s="22">
        <f t="shared" si="19"/>
        <v>233.27460027305116</v>
      </c>
      <c r="EN36" s="62">
        <f t="shared" si="20"/>
        <v>466.38794223779769</v>
      </c>
      <c r="EO36" s="62">
        <f ca="1">AVERAGE(OFFSET($EN$3,0,0,'Données projet'!$E$15+1,1))-AVERAGE(OFFSET($H$3,0,0,'Données projet'!$E$15+1,1))</f>
        <v>458.45790603102716</v>
      </c>
      <c r="EP36" s="62">
        <f t="shared" si="46"/>
        <v>291.65833951816296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53.576365990385419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3.85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14.116666666666667</v>
      </c>
      <c r="H37" s="70">
        <f t="shared" si="1"/>
        <v>163.49666666666667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234.15802418326209</v>
      </c>
      <c r="S37" s="62">
        <f ca="1">AVERAGE(OFFSET($R$3,0,0,'Données projet'!$E$9+1,1))-AVERAGE(OFFSET($H$3,0,0,'Données projet'!$E$9+1,1))</f>
        <v>196.7751893522196</v>
      </c>
      <c r="T37" s="62">
        <f t="shared" si="34"/>
        <v>468.98558846645176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109.7148</v>
      </c>
      <c r="AK37" s="14">
        <f t="shared" si="35"/>
        <v>29.263779078727129</v>
      </c>
      <c r="AL37" s="22">
        <f t="shared" si="4"/>
        <v>242.05435856211645</v>
      </c>
      <c r="AM37" s="62">
        <f t="shared" si="5"/>
        <v>476.21238274537654</v>
      </c>
      <c r="AN37" s="62">
        <f ca="1">AVERAGE(OFFSET($AM$3,0,0,'Données projet'!$E$10+1,1))-AVERAGE(OFFSET($H$3,0,0,'Données projet'!$E$10+1,1))</f>
        <v>460.19780861054892</v>
      </c>
      <c r="AO37" s="62">
        <f t="shared" si="36"/>
        <v>286.14170558364475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505.26900907092011</v>
      </c>
      <c r="BI37" s="62">
        <f ca="1">AVERAGE(OFFSET($BH$3,0,0,'Données projet'!$E$11+1,1))-AVERAGE(OFFSET($H$3,0,0,'Données projet'!$E$11+1,1))</f>
        <v>485.92470634159565</v>
      </c>
      <c r="BJ37" s="62">
        <f t="shared" si="38"/>
        <v>307.92140912529834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131.73264000000006</v>
      </c>
      <c r="CA37" s="14">
        <f t="shared" si="39"/>
        <v>34.396412537492502</v>
      </c>
      <c r="CB37" s="22">
        <f t="shared" si="10"/>
        <v>289.3414331694662</v>
      </c>
      <c r="CC37" s="62">
        <f t="shared" si="11"/>
        <v>523.49945735272627</v>
      </c>
      <c r="CD37" s="62">
        <f ca="1">AVERAGE(OFFSET($CC$3,0,0,'Données projet'!$E$12+1,1))-AVERAGE(OFFSET($H$3,0,0,'Données projet'!$E$12+1,1))</f>
        <v>513.352289821976</v>
      </c>
      <c r="CE37" s="62">
        <f t="shared" si="40"/>
        <v>324.15956974007042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119.72999999999996</v>
      </c>
      <c r="CV37" s="14">
        <f t="shared" si="41"/>
        <v>31.612017974790529</v>
      </c>
      <c r="CW37" s="22">
        <f t="shared" si="13"/>
        <v>263.58734797276003</v>
      </c>
      <c r="CX37" s="62">
        <f t="shared" si="14"/>
        <v>497.74537215602015</v>
      </c>
      <c r="CY37" s="62">
        <f ca="1">AVERAGE(OFFSET($CX$3,0,0,'Données projet'!$E$13+1,1))-AVERAGE(OFFSET($H$3,0,0,'Données projet'!$E$13+1,1))</f>
        <v>319.60251630214429</v>
      </c>
      <c r="CZ37" s="62">
        <f t="shared" si="42"/>
        <v>313.19138409943923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1.675313990585686</v>
      </c>
      <c r="DG37" s="23">
        <f>EXP(-LN(2)/25)*DG36+(1-EXP(-LN(2)/25))/(LN(2)/25)*Calculateur!DB37*Calculateur!DD37*VLOOKUP('Données projet'!$B$13,Paramètres!$A$1:$I$89,3,0)*0.475*44/12</f>
        <v>6.2155528453487943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7.8908668359344798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116.46647999999999</v>
      </c>
      <c r="DQ37" s="14">
        <f t="shared" si="43"/>
        <v>30.849435690799186</v>
      </c>
      <c r="DR37" s="22">
        <f t="shared" si="16"/>
        <v>256.57521982814194</v>
      </c>
      <c r="DS37" s="62">
        <f t="shared" si="17"/>
        <v>490.73324401140201</v>
      </c>
      <c r="DT37" s="62">
        <f ca="1">AVERAGE(OFFSET($DS$3,0,0,'Données projet'!$E$14+1,1))-AVERAGE(OFFSET($H$3,0,0,'Données projet'!$E$14+1,1))</f>
        <v>483.03125975140335</v>
      </c>
      <c r="DU37" s="62">
        <f t="shared" si="44"/>
        <v>299.32268240743298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10.8</v>
      </c>
      <c r="EJ37" s="13">
        <f>IF('Données projet'!$A$192&gt;35,EJ36+EI37-ER36,IF(A37&lt;'Données projet'!$A$192,$EG$205^A37,IF(A37='Données projet'!$A$192,'Données projet'!$B$192,EJ36+EI37-ER36)))</f>
        <v>136.20000000000005</v>
      </c>
      <c r="EK37" s="18">
        <f>EJ37*VLOOKUP('Données projet'!$B$15,Paramètres!$A$1:$I$89,3,0)*VLOOKUP('Données projet'!$B$15,Paramètres!$A$1:$I$89,5,0)</f>
        <v>114.73488000000005</v>
      </c>
      <c r="EL37" s="14">
        <f t="shared" si="45"/>
        <v>30.443808287231871</v>
      </c>
      <c r="EM37" s="22">
        <f t="shared" si="19"/>
        <v>252.85288210026226</v>
      </c>
      <c r="EN37" s="62">
        <f t="shared" si="20"/>
        <v>487.01090628352233</v>
      </c>
      <c r="EO37" s="62">
        <f ca="1">AVERAGE(OFFSET($EN$3,0,0,'Données projet'!$E$15+1,1))-AVERAGE(OFFSET($H$3,0,0,'Données projet'!$E$15+1,1))</f>
        <v>458.45790603102716</v>
      </c>
      <c r="EP37" s="62">
        <f t="shared" si="46"/>
        <v>291.65833951816296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53.861279322707304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3.85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14.116666666666667</v>
      </c>
      <c r="H38" s="70">
        <f t="shared" si="1"/>
        <v>163.49666666666667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235.18458350084401</v>
      </c>
      <c r="S38" s="62">
        <f ca="1">AVERAGE(OFFSET($R$3,0,0,'Données projet'!$E$9+1,1))-AVERAGE(OFFSET($H$3,0,0,'Données projet'!$E$9+1,1))</f>
        <v>196.7751893522196</v>
      </c>
      <c r="T38" s="62">
        <f t="shared" si="34"/>
        <v>468.98558846645176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117.624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494.24738624296663</v>
      </c>
      <c r="AN38" s="62">
        <f ca="1">AVERAGE(OFFSET($AM$3,0,0,'Données projet'!$E$10+1,1))-AVERAGE(OFFSET($H$3,0,0,'Données projet'!$E$10+1,1))</f>
        <v>460.19780861054892</v>
      </c>
      <c r="AO38" s="62">
        <f t="shared" si="36"/>
        <v>286.14170558364475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527.25431335644521</v>
      </c>
      <c r="BI38" s="62">
        <f ca="1">AVERAGE(OFFSET($BH$3,0,0,'Données projet'!$E$11+1,1))-AVERAGE(OFFSET($H$3,0,0,'Données projet'!$E$11+1,1))</f>
        <v>485.92470634159565</v>
      </c>
      <c r="BJ38" s="62">
        <f t="shared" si="38"/>
        <v>307.92140912529834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142.17840000000004</v>
      </c>
      <c r="CA38" s="14">
        <f t="shared" si="39"/>
        <v>36.795597013009356</v>
      </c>
      <c r="CB38" s="22">
        <f t="shared" si="10"/>
        <v>311.71304479765803</v>
      </c>
      <c r="CC38" s="62">
        <f t="shared" si="11"/>
        <v>546.89762829850008</v>
      </c>
      <c r="CD38" s="62">
        <f ca="1">AVERAGE(OFFSET($CC$3,0,0,'Données projet'!$E$12+1,1))-AVERAGE(OFFSET($H$3,0,0,'Données projet'!$E$12+1,1))</f>
        <v>513.352289821976</v>
      </c>
      <c r="CE38" s="62">
        <f t="shared" si="40"/>
        <v>324.15956974007042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128.69999999999996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518.02392126759116</v>
      </c>
      <c r="CY38" s="62">
        <f ca="1">AVERAGE(OFFSET($CX$3,0,0,'Données projet'!$E$13+1,1))-AVERAGE(OFFSET($H$3,0,0,'Données projet'!$E$13+1,1))</f>
        <v>319.60251630214429</v>
      </c>
      <c r="CZ38" s="62">
        <f t="shared" si="42"/>
        <v>313.19138409943923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1.6424621050709365</v>
      </c>
      <c r="DG38" s="23">
        <f>EXP(-LN(2)/25)*DG37+(1-EXP(-LN(2)/25))/(LN(2)/25)*Calculateur!DB38*Calculateur!DD38*VLOOKUP('Données projet'!$B$13,Paramètres!$A$1:$I$89,3,0)*0.475*44/12</f>
        <v>6.045588225931013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7.6880503310019499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124.86239999999997</v>
      </c>
      <c r="DQ38" s="14">
        <f t="shared" si="43"/>
        <v>32.80643928056157</v>
      </c>
      <c r="DR38" s="22">
        <f t="shared" si="16"/>
        <v>274.606561746978</v>
      </c>
      <c r="DS38" s="62">
        <f t="shared" si="17"/>
        <v>509.79114524782005</v>
      </c>
      <c r="DT38" s="62">
        <f ca="1">AVERAGE(OFFSET($DS$3,0,0,'Données projet'!$E$14+1,1))-AVERAGE(OFFSET($H$3,0,0,'Données projet'!$E$14+1,1))</f>
        <v>483.03125975140335</v>
      </c>
      <c r="DU38" s="62">
        <f t="shared" si="44"/>
        <v>299.32268240743298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147</v>
      </c>
      <c r="EH38" s="13">
        <f>VLOOKUP(A38,'Données projet'!$A$191:$I$211,9,0)</f>
        <v>10.8</v>
      </c>
      <c r="EI38" s="13">
        <f t="array" ref="EI38">INDEX(EH:EH,MIN(IF(ISNUMBER(EH38:EH234),ROW(EH38:EH234),"")))</f>
        <v>10.8</v>
      </c>
      <c r="EJ38" s="13">
        <f>IF('Données projet'!$A$192&gt;35,EJ37+EI38-ER37,IF(A38&lt;'Données projet'!$A$192,$EG$205^A38,IF(A38='Données projet'!$A$192,'Données projet'!$B$192,EJ37+EI38-ER37)))</f>
        <v>147.00000000000006</v>
      </c>
      <c r="EK38" s="18">
        <f>EJ38*VLOOKUP('Données projet'!$B$15,Paramètres!$A$1:$I$89,3,0)*VLOOKUP('Données projet'!$B$15,Paramètres!$A$1:$I$89,5,0)</f>
        <v>123.83280000000006</v>
      </c>
      <c r="EL38" s="14">
        <f t="shared" si="45"/>
        <v>32.567294628684579</v>
      </c>
      <c r="EM38" s="22">
        <f t="shared" si="19"/>
        <v>272.39683147829243</v>
      </c>
      <c r="EN38" s="62">
        <f t="shared" si="20"/>
        <v>507.58141497913448</v>
      </c>
      <c r="EO38" s="62">
        <f ca="1">AVERAGE(OFFSET($EN$3,0,0,'Données projet'!$E$15+1,1))-AVERAGE(OFFSET($H$3,0,0,'Données projet'!$E$15+1,1))</f>
        <v>458.45790603102716</v>
      </c>
      <c r="EP38" s="62">
        <f t="shared" si="46"/>
        <v>291.65833951816296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28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54.141250045684181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3.85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14.116666666666667</v>
      </c>
      <c r="H39" s="70">
        <f t="shared" si="1"/>
        <v>163.49666666666667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236.19333430930868</v>
      </c>
      <c r="S39" s="62">
        <f ca="1">AVERAGE(OFFSET($R$3,0,0,'Données projet'!$E$9+1,1))-AVERAGE(OFFSET($H$3,0,0,'Données projet'!$E$9+1,1))</f>
        <v>196.7751893522196</v>
      </c>
      <c r="T39" s="62">
        <f t="shared" si="34"/>
        <v>468.98558846645176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104.8476</v>
      </c>
      <c r="AK39" s="14">
        <f t="shared" si="35"/>
        <v>28.113670466115643</v>
      </c>
      <c r="AL39" s="22">
        <f t="shared" si="4"/>
        <v>231.57421272848475</v>
      </c>
      <c r="AM39" s="62">
        <f t="shared" si="5"/>
        <v>467.76754703779147</v>
      </c>
      <c r="AN39" s="62">
        <f ca="1">AVERAGE(OFFSET($AM$3,0,0,'Données projet'!$E$10+1,1))-AVERAGE(OFFSET($H$3,0,0,'Données projet'!$E$10+1,1))</f>
        <v>460.19780861054892</v>
      </c>
      <c r="AO39" s="62">
        <f t="shared" si="36"/>
        <v>286.14170558364475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495.64498246727663</v>
      </c>
      <c r="BI39" s="62">
        <f ca="1">AVERAGE(OFFSET($BH$3,0,0,'Données projet'!$E$11+1,1))-AVERAGE(OFFSET($H$3,0,0,'Données projet'!$E$11+1,1))</f>
        <v>485.92470634159565</v>
      </c>
      <c r="BJ39" s="62">
        <f t="shared" si="38"/>
        <v>307.92140912529834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125.92944000000006</v>
      </c>
      <c r="CA39" s="14">
        <f t="shared" si="39"/>
        <v>33.054038034052077</v>
      </c>
      <c r="CB39" s="22">
        <f t="shared" si="10"/>
        <v>276.89622424264081</v>
      </c>
      <c r="CC39" s="62">
        <f t="shared" si="11"/>
        <v>513.08955855194745</v>
      </c>
      <c r="CD39" s="62">
        <f ca="1">AVERAGE(OFFSET($CC$3,0,0,'Données projet'!$E$12+1,1))-AVERAGE(OFFSET($H$3,0,0,'Données projet'!$E$12+1,1))</f>
        <v>513.352289821976</v>
      </c>
      <c r="CE39" s="62">
        <f t="shared" si="40"/>
        <v>324.15956974007042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137.66999999999996</v>
      </c>
      <c r="CV39" s="14">
        <f t="shared" si="41"/>
        <v>35.762714965854656</v>
      </c>
      <c r="CW39" s="22">
        <f t="shared" si="13"/>
        <v>302.06197856553007</v>
      </c>
      <c r="CX39" s="62">
        <f t="shared" si="14"/>
        <v>538.25531287483682</v>
      </c>
      <c r="CY39" s="62">
        <f ca="1">AVERAGE(OFFSET($CX$3,0,0,'Données projet'!$E$13+1,1))-AVERAGE(OFFSET($H$3,0,0,'Données projet'!$E$13+1,1))</f>
        <v>319.60251630214429</v>
      </c>
      <c r="CZ39" s="62">
        <f t="shared" si="42"/>
        <v>313.19138409943923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1.6102544249934596</v>
      </c>
      <c r="DG39" s="23">
        <f>EXP(-LN(2)/25)*DG38+(1-EXP(-LN(2)/25))/(LN(2)/25)*Calculateur!DB39*Calculateur!DD39*VLOOKUP('Données projet'!$B$13,Paramètres!$A$1:$I$89,3,0)*0.475*44/12</f>
        <v>5.8802712979692622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7.4905257229627216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111.29975999999999</v>
      </c>
      <c r="DQ39" s="14">
        <f t="shared" si="43"/>
        <v>29.637008492427388</v>
      </c>
      <c r="DR39" s="22">
        <f t="shared" si="16"/>
        <v>245.46487179097767</v>
      </c>
      <c r="DS39" s="62">
        <f t="shared" si="17"/>
        <v>481.65820610028436</v>
      </c>
      <c r="DT39" s="62">
        <f ca="1">AVERAGE(OFFSET($DS$3,0,0,'Données projet'!$E$14+1,1))-AVERAGE(OFFSET($H$3,0,0,'Données projet'!$E$14+1,1))</f>
        <v>483.03125975140335</v>
      </c>
      <c r="DU39" s="62">
        <f t="shared" si="44"/>
        <v>299.32268240743298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11.2</v>
      </c>
      <c r="EJ39" s="13">
        <f>IF('Données projet'!$A$192&gt;35,EJ38+EI39-ER38,IF(A39&lt;'Données projet'!$A$192,$EG$205^A39,IF(A39='Données projet'!$A$192,'Données projet'!$B$192,EJ38+EI39-ER38)))</f>
        <v>130.20000000000005</v>
      </c>
      <c r="EK39" s="18">
        <f>EJ39*VLOOKUP('Données projet'!$B$15,Paramètres!$A$1:$I$89,3,0)*VLOOKUP('Données projet'!$B$15,Paramètres!$A$1:$I$89,5,0)</f>
        <v>109.68048000000006</v>
      </c>
      <c r="EL39" s="14">
        <f t="shared" si="45"/>
        <v>29.255690427909659</v>
      </c>
      <c r="EM39" s="22">
        <f t="shared" si="19"/>
        <v>241.9804968286094</v>
      </c>
      <c r="EN39" s="62">
        <f t="shared" si="20"/>
        <v>478.17383113791607</v>
      </c>
      <c r="EO39" s="62">
        <f ca="1">AVERAGE(OFFSET($EN$3,0,0,'Données projet'!$E$15+1,1))-AVERAGE(OFFSET($H$3,0,0,'Données projet'!$E$15+1,1))</f>
        <v>458.45790603102716</v>
      </c>
      <c r="EP39" s="62">
        <f t="shared" si="46"/>
        <v>291.65833951816296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54.416363902538187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3.85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14.116666666666667</v>
      </c>
      <c r="H40" s="70">
        <f t="shared" si="1"/>
        <v>163.49666666666667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237.18458554647546</v>
      </c>
      <c r="S40" s="62">
        <f ca="1">AVERAGE(OFFSET($R$3,0,0,'Données projet'!$E$9+1,1))-AVERAGE(OFFSET($H$3,0,0,'Données projet'!$E$9+1,1))</f>
        <v>196.7751893522196</v>
      </c>
      <c r="T40" s="62">
        <f t="shared" si="34"/>
        <v>468.98558846645176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113.3652</v>
      </c>
      <c r="AK40" s="14">
        <f t="shared" si="35"/>
        <v>30.122456058687586</v>
      </c>
      <c r="AL40" s="22">
        <f t="shared" si="4"/>
        <v>249.90766763554748</v>
      </c>
      <c r="AM40" s="62">
        <f t="shared" si="5"/>
        <v>487.09225318202095</v>
      </c>
      <c r="AN40" s="62">
        <f ca="1">AVERAGE(OFFSET($AM$3,0,0,'Données projet'!$E$10+1,1))-AVERAGE(OFFSET($H$3,0,0,'Données projet'!$E$10+1,1))</f>
        <v>460.19780861054892</v>
      </c>
      <c r="AO40" s="62">
        <f t="shared" si="36"/>
        <v>286.14170558364475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518.39118722076546</v>
      </c>
      <c r="BI40" s="62">
        <f ca="1">AVERAGE(OFFSET($BH$3,0,0,'Données projet'!$E$11+1,1))-AVERAGE(OFFSET($H$3,0,0,'Données projet'!$E$11+1,1))</f>
        <v>485.92470634159565</v>
      </c>
      <c r="BJ40" s="62">
        <f t="shared" si="38"/>
        <v>307.92140912529834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136.76208000000003</v>
      </c>
      <c r="CA40" s="14">
        <f t="shared" si="39"/>
        <v>35.554236342883392</v>
      </c>
      <c r="CB40" s="22">
        <f t="shared" si="10"/>
        <v>300.11758429718861</v>
      </c>
      <c r="CC40" s="62">
        <f t="shared" si="11"/>
        <v>537.30216984366211</v>
      </c>
      <c r="CD40" s="62">
        <f ca="1">AVERAGE(OFFSET($CC$3,0,0,'Données projet'!$E$12+1,1))-AVERAGE(OFFSET($H$3,0,0,'Données projet'!$E$12+1,1))</f>
        <v>513.352289821976</v>
      </c>
      <c r="CE40" s="62">
        <f t="shared" si="40"/>
        <v>324.15956974007042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146.63999999999996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558.44198579609781</v>
      </c>
      <c r="CY40" s="62">
        <f ca="1">AVERAGE(OFFSET($CX$3,0,0,'Données projet'!$E$13+1,1))-AVERAGE(OFFSET($H$3,0,0,'Données projet'!$E$13+1,1))</f>
        <v>319.60251630214429</v>
      </c>
      <c r="CZ40" s="62">
        <f t="shared" si="42"/>
        <v>313.19138409943923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1.578678317877557</v>
      </c>
      <c r="DG40" s="23">
        <f>EXP(-LN(2)/25)*DG39+(1-EXP(-LN(2)/25))/(LN(2)/25)*Calculateur!DB40*Calculateur!DD40*VLOOKUP('Données projet'!$B$13,Paramètres!$A$1:$I$89,3,0)*0.475*44/12</f>
        <v>5.7194749700962646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7.2981532879738218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120.34152</v>
      </c>
      <c r="DQ40" s="14">
        <f t="shared" si="43"/>
        <v>31.754640046026051</v>
      </c>
      <c r="DR40" s="22">
        <f t="shared" si="16"/>
        <v>264.90081208016204</v>
      </c>
      <c r="DS40" s="62">
        <f t="shared" si="17"/>
        <v>502.08539762663554</v>
      </c>
      <c r="DT40" s="62">
        <f ca="1">AVERAGE(OFFSET($DS$3,0,0,'Données projet'!$E$14+1,1))-AVERAGE(OFFSET($H$3,0,0,'Données projet'!$E$14+1,1))</f>
        <v>483.03125975140335</v>
      </c>
      <c r="DU40" s="62">
        <f t="shared" si="44"/>
        <v>299.32268240743298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11.2</v>
      </c>
      <c r="EJ40" s="13">
        <f>IF('Données projet'!$A$192&gt;35,EJ39+EI40-ER39,IF(A40&lt;'Données projet'!$A$192,$EG$205^A40,IF(A40='Données projet'!$A$192,'Données projet'!$B$192,EJ39+EI40-ER39)))</f>
        <v>141.40000000000003</v>
      </c>
      <c r="EK40" s="18">
        <f>EJ40*VLOOKUP('Données projet'!$B$15,Paramètres!$A$1:$I$89,3,0)*VLOOKUP('Données projet'!$B$15,Paramètres!$A$1:$I$89,5,0)</f>
        <v>119.11536000000004</v>
      </c>
      <c r="EL40" s="14">
        <f t="shared" si="45"/>
        <v>31.468582772748093</v>
      </c>
      <c r="EM40" s="22">
        <f t="shared" si="19"/>
        <v>262.26703366253628</v>
      </c>
      <c r="EN40" s="62">
        <f t="shared" si="20"/>
        <v>499.45161920900978</v>
      </c>
      <c r="EO40" s="62">
        <f ca="1">AVERAGE(OFFSET($EN$3,0,0,'Données projet'!$E$15+1,1))-AVERAGE(OFFSET($H$3,0,0,'Données projet'!$E$15+1,1))</f>
        <v>458.45790603102716</v>
      </c>
      <c r="EP40" s="62">
        <f t="shared" si="46"/>
        <v>291.65833951816296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54.686705149038218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3.85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14.116666666666667</v>
      </c>
      <c r="H41" s="70">
        <f t="shared" si="1"/>
        <v>163.49666666666667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238.1586407907831</v>
      </c>
      <c r="S41" s="62">
        <f ca="1">AVERAGE(OFFSET($R$3,0,0,'Données projet'!$E$9+1,1))-AVERAGE(OFFSET($H$3,0,0,'Données projet'!$E$9+1,1))</f>
        <v>196.7751893522196</v>
      </c>
      <c r="T41" s="62">
        <f t="shared" si="34"/>
        <v>468.98558846645176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121.88280000000002</v>
      </c>
      <c r="AK41" s="14">
        <f t="shared" si="35"/>
        <v>32.113732800054677</v>
      </c>
      <c r="AL41" s="22">
        <f t="shared" si="4"/>
        <v>268.21062796009522</v>
      </c>
      <c r="AM41" s="62">
        <f t="shared" si="5"/>
        <v>506.36926875087636</v>
      </c>
      <c r="AN41" s="62">
        <f ca="1">AVERAGE(OFFSET($AM$3,0,0,'Données projet'!$E$10+1,1))-AVERAGE(OFFSET($H$3,0,0,'Données projet'!$E$10+1,1))</f>
        <v>460.19780861054892</v>
      </c>
      <c r="AO41" s="62">
        <f t="shared" si="36"/>
        <v>286.14170558364475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541.08247807450277</v>
      </c>
      <c r="BI41" s="62">
        <f ca="1">AVERAGE(OFFSET($BH$3,0,0,'Données projet'!$E$11+1,1))-AVERAGE(OFFSET($H$3,0,0,'Données projet'!$E$11+1,1))</f>
        <v>485.92470634159565</v>
      </c>
      <c r="BJ41" s="62">
        <f t="shared" si="38"/>
        <v>307.92140912529834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147.59472000000002</v>
      </c>
      <c r="CA41" s="14">
        <f t="shared" si="39"/>
        <v>38.031463918082679</v>
      </c>
      <c r="CB41" s="22">
        <f t="shared" si="10"/>
        <v>323.29893699066071</v>
      </c>
      <c r="CC41" s="62">
        <f t="shared" si="11"/>
        <v>561.45757778144184</v>
      </c>
      <c r="CD41" s="62">
        <f ca="1">AVERAGE(OFFSET($CC$3,0,0,'Données projet'!$E$12+1,1))-AVERAGE(OFFSET($H$3,0,0,'Données projet'!$E$12+1,1))</f>
        <v>513.352289821976</v>
      </c>
      <c r="CE41" s="62">
        <f t="shared" si="40"/>
        <v>324.15956974007042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127.25142857142853</v>
      </c>
      <c r="CV41" s="14">
        <f t="shared" si="41"/>
        <v>33.360457439554281</v>
      </c>
      <c r="CW41" s="22">
        <f t="shared" si="13"/>
        <v>279.73236813579501</v>
      </c>
      <c r="CX41" s="62">
        <f t="shared" si="14"/>
        <v>517.89100892657609</v>
      </c>
      <c r="CY41" s="62">
        <f ca="1">AVERAGE(OFFSET($CX$3,0,0,'Données projet'!$E$13+1,1))-AVERAGE(OFFSET($H$3,0,0,'Données projet'!$E$13+1,1))</f>
        <v>319.60251630214429</v>
      </c>
      <c r="CZ41" s="62">
        <f t="shared" si="42"/>
        <v>313.19138409943923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1.5477213989626737</v>
      </c>
      <c r="DG41" s="23">
        <f>EXP(-LN(2)/25)*DG40+(1-EXP(-LN(2)/25))/(LN(2)/25)*Calculateur!DB41*Calculateur!DD41*VLOOKUP('Données projet'!$B$13,Paramètres!$A$1:$I$89,3,0)*0.475*44/12</f>
        <v>5.5630756262648653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7.110797025227539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129.38328000000001</v>
      </c>
      <c r="DQ41" s="14">
        <f t="shared" si="43"/>
        <v>33.853814032069536</v>
      </c>
      <c r="DR41" s="22">
        <f t="shared" si="16"/>
        <v>284.30460543918775</v>
      </c>
      <c r="DS41" s="62">
        <f t="shared" si="17"/>
        <v>522.46324622996883</v>
      </c>
      <c r="DT41" s="62">
        <f ca="1">AVERAGE(OFFSET($DS$3,0,0,'Données projet'!$E$14+1,1))-AVERAGE(OFFSET($H$3,0,0,'Données projet'!$E$14+1,1))</f>
        <v>483.03125975140335</v>
      </c>
      <c r="DU41" s="62">
        <f t="shared" si="44"/>
        <v>299.32268240743298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11.2</v>
      </c>
      <c r="EJ41" s="13">
        <f>IF('Données projet'!$A$192&gt;35,EJ40+EI41-ER40,IF(A41&lt;'Données projet'!$A$192,$EG$205^A41,IF(A41='Données projet'!$A$192,'Données projet'!$B$192,EJ40+EI41-ER40)))</f>
        <v>152.60000000000002</v>
      </c>
      <c r="EK41" s="18">
        <f>EJ41*VLOOKUP('Données projet'!$B$15,Paramètres!$A$1:$I$89,3,0)*VLOOKUP('Données projet'!$B$15,Paramètres!$A$1:$I$89,5,0)</f>
        <v>128.55024000000003</v>
      </c>
      <c r="EL41" s="14">
        <f t="shared" si="45"/>
        <v>33.661144026076663</v>
      </c>
      <c r="EM41" s="22">
        <f t="shared" si="19"/>
        <v>282.51816051208363</v>
      </c>
      <c r="EN41" s="62">
        <f t="shared" si="20"/>
        <v>520.67680130286476</v>
      </c>
      <c r="EO41" s="62">
        <f ca="1">AVERAGE(OFFSET($EN$3,0,0,'Données projet'!$E$15+1,1))-AVERAGE(OFFSET($H$3,0,0,'Données projet'!$E$15+1,1))</f>
        <v>458.45790603102716</v>
      </c>
      <c r="EP41" s="62">
        <f t="shared" si="46"/>
        <v>291.65833951816296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54.952356579303945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3.85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14.116666666666667</v>
      </c>
      <c r="H42" s="70">
        <f t="shared" si="1"/>
        <v>163.49666666666667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239.11579835426338</v>
      </c>
      <c r="S42" s="62">
        <f ca="1">AVERAGE(OFFSET($R$3,0,0,'Données projet'!$E$9+1,1))-AVERAGE(OFFSET($H$3,0,0,'Données projet'!$E$9+1,1))</f>
        <v>196.7751893522196</v>
      </c>
      <c r="T42" s="62">
        <f t="shared" si="34"/>
        <v>468.98558846645176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130.40040000000002</v>
      </c>
      <c r="AK42" s="14">
        <f t="shared" si="35"/>
        <v>34.088863450406919</v>
      </c>
      <c r="AL42" s="22">
        <f t="shared" si="4"/>
        <v>286.48546717612544</v>
      </c>
      <c r="AM42" s="62">
        <f t="shared" si="5"/>
        <v>525.60126553038685</v>
      </c>
      <c r="AN42" s="62">
        <f ca="1">AVERAGE(OFFSET($AM$3,0,0,'Données projet'!$E$10+1,1))-AVERAGE(OFFSET($H$3,0,0,'Données projet'!$E$10+1,1))</f>
        <v>460.19780861054892</v>
      </c>
      <c r="AO42" s="62">
        <f t="shared" si="36"/>
        <v>286.14170558364475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563.72223643252642</v>
      </c>
      <c r="BI42" s="62">
        <f ca="1">AVERAGE(OFFSET($BH$3,0,0,'Données projet'!$E$11+1,1))-AVERAGE(OFFSET($H$3,0,0,'Données projet'!$E$11+1,1))</f>
        <v>485.92470634159565</v>
      </c>
      <c r="BJ42" s="62">
        <f t="shared" si="38"/>
        <v>307.92140912529834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158.42736000000002</v>
      </c>
      <c r="CA42" s="14">
        <f t="shared" si="39"/>
        <v>40.487598405868248</v>
      </c>
      <c r="CB42" s="22">
        <f t="shared" si="10"/>
        <v>346.4435525568872</v>
      </c>
      <c r="CC42" s="62">
        <f t="shared" si="11"/>
        <v>585.55935091114861</v>
      </c>
      <c r="CD42" s="62">
        <f ca="1">AVERAGE(OFFSET($CC$3,0,0,'Données projet'!$E$12+1,1))-AVERAGE(OFFSET($H$3,0,0,'Données projet'!$E$12+1,1))</f>
        <v>513.352289821976</v>
      </c>
      <c r="CE42" s="62">
        <f t="shared" si="40"/>
        <v>324.15956974007042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135.94285714285709</v>
      </c>
      <c r="CV42" s="14">
        <f t="shared" si="41"/>
        <v>35.365986273808367</v>
      </c>
      <c r="CW42" s="22">
        <f t="shared" si="13"/>
        <v>298.36290228402567</v>
      </c>
      <c r="CX42" s="62">
        <f t="shared" si="14"/>
        <v>537.47870063828702</v>
      </c>
      <c r="CY42" s="62">
        <f ca="1">AVERAGE(OFFSET($CX$3,0,0,'Données projet'!$E$13+1,1))-AVERAGE(OFFSET($H$3,0,0,'Données projet'!$E$13+1,1))</f>
        <v>319.60251630214429</v>
      </c>
      <c r="CZ42" s="62">
        <f t="shared" si="42"/>
        <v>313.19138409943923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1.5173715263458551</v>
      </c>
      <c r="DG42" s="23">
        <f>EXP(-LN(2)/25)*DG41+(1-EXP(-LN(2)/25))/(LN(2)/25)*Calculateur!DB42*Calculateur!DD42*VLOOKUP('Données projet'!$B$13,Paramètres!$A$1:$I$89,3,0)*0.475*44/12</f>
        <v>5.4109530307152198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6.9283245570610745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138.42504</v>
      </c>
      <c r="DQ42" s="14">
        <f t="shared" si="43"/>
        <v>35.935967051850263</v>
      </c>
      <c r="DR42" s="22">
        <f t="shared" si="16"/>
        <v>303.67875394863921</v>
      </c>
      <c r="DS42" s="62">
        <f t="shared" si="17"/>
        <v>542.79455230290057</v>
      </c>
      <c r="DT42" s="62">
        <f ca="1">AVERAGE(OFFSET($DS$3,0,0,'Données projet'!$E$14+1,1))-AVERAGE(OFFSET($H$3,0,0,'Données projet'!$E$14+1,1))</f>
        <v>483.03125975140335</v>
      </c>
      <c r="DU42" s="62">
        <f t="shared" si="44"/>
        <v>299.32268240743298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11.2</v>
      </c>
      <c r="EJ42" s="13">
        <f>IF('Données projet'!$A$192&gt;35,EJ41+EI42-ER41,IF(A42&lt;'Données projet'!$A$192,$EG$205^A42,IF(A42='Données projet'!$A$192,'Données projet'!$B$192,EJ41+EI42-ER41)))</f>
        <v>163.80000000000001</v>
      </c>
      <c r="EK42" s="18">
        <f>EJ42*VLOOKUP('Données projet'!$B$15,Paramètres!$A$1:$I$89,3,0)*VLOOKUP('Données projet'!$B$15,Paramètres!$A$1:$I$89,5,0)</f>
        <v>137.98512000000002</v>
      </c>
      <c r="EL42" s="14">
        <f t="shared" si="45"/>
        <v>35.835036067646342</v>
      </c>
      <c r="EM42" s="22">
        <f t="shared" si="19"/>
        <v>302.73677181781744</v>
      </c>
      <c r="EN42" s="62">
        <f t="shared" si="20"/>
        <v>541.8525701720788</v>
      </c>
      <c r="EO42" s="62">
        <f ca="1">AVERAGE(OFFSET($EN$3,0,0,'Données projet'!$E$15+1,1))-AVERAGE(OFFSET($H$3,0,0,'Données projet'!$E$15+1,1))</f>
        <v>458.45790603102716</v>
      </c>
      <c r="EP42" s="62">
        <f t="shared" si="46"/>
        <v>291.65833951816296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55.213399551162198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3.85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14.116666666666667</v>
      </c>
      <c r="H43" s="70">
        <f t="shared" si="1"/>
        <v>163.49666666666667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240.05635137390101</v>
      </c>
      <c r="S43" s="62">
        <f ca="1">AVERAGE(OFFSET($R$3,0,0,'Données projet'!$E$9+1,1))-AVERAGE(OFFSET($H$3,0,0,'Données projet'!$E$9+1,1))</f>
        <v>196.7751893522196</v>
      </c>
      <c r="T43" s="62">
        <f t="shared" si="34"/>
        <v>468.98558846645176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138.91800000000001</v>
      </c>
      <c r="AK43" s="14">
        <f t="shared" si="35"/>
        <v>36.049022673886341</v>
      </c>
      <c r="AL43" s="22">
        <f t="shared" si="4"/>
        <v>304.73423115701871</v>
      </c>
      <c r="AM43" s="62">
        <f t="shared" si="5"/>
        <v>544.79058253091773</v>
      </c>
      <c r="AN43" s="62">
        <f ca="1">AVERAGE(OFFSET($AM$3,0,0,'Données projet'!$E$10+1,1))-AVERAGE(OFFSET($H$3,0,0,'Données projet'!$E$10+1,1))</f>
        <v>460.19780861054892</v>
      </c>
      <c r="AO43" s="62">
        <f t="shared" si="36"/>
        <v>286.14170558364475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586.31339303926939</v>
      </c>
      <c r="BI43" s="62">
        <f ca="1">AVERAGE(OFFSET($BH$3,0,0,'Données projet'!$E$11+1,1))-AVERAGE(OFFSET($H$3,0,0,'Données projet'!$E$11+1,1))</f>
        <v>485.92470634159565</v>
      </c>
      <c r="BJ43" s="62">
        <f t="shared" si="38"/>
        <v>307.92140912529834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2">
        <f t="shared" si="11"/>
        <v>609.61058007839529</v>
      </c>
      <c r="CD43" s="62">
        <f ca="1">AVERAGE(OFFSET($CC$3,0,0,'Données projet'!$E$12+1,1))-AVERAGE(OFFSET($H$3,0,0,'Données projet'!$E$12+1,1))</f>
        <v>513.352289821976</v>
      </c>
      <c r="CE43" s="62">
        <f t="shared" si="40"/>
        <v>324.15956974007042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144.63428571428565</v>
      </c>
      <c r="CV43" s="14">
        <f t="shared" si="41"/>
        <v>37.356634728420524</v>
      </c>
      <c r="CW43" s="22">
        <f t="shared" si="13"/>
        <v>316.96751977104657</v>
      </c>
      <c r="CX43" s="62">
        <f t="shared" si="14"/>
        <v>557.02387114494559</v>
      </c>
      <c r="CY43" s="62">
        <f ca="1">AVERAGE(OFFSET($CX$3,0,0,'Données projet'!$E$13+1,1))-AVERAGE(OFFSET($H$3,0,0,'Données projet'!$E$13+1,1))</f>
        <v>319.60251630214429</v>
      </c>
      <c r="CZ43" s="62">
        <f t="shared" si="42"/>
        <v>313.19138409943923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1.487616796219458</v>
      </c>
      <c r="DG43" s="23">
        <f>EXP(-LN(2)/25)*DG42+(1-EXP(-LN(2)/25))/(LN(2)/25)*Calculateur!DB43*Calculateur!DD43*VLOOKUP('Données projet'!$B$13,Paramètres!$A$1:$I$89,3,0)*0.475*44/12</f>
        <v>5.2629902355406593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6.7506070317601168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147.46679999999998</v>
      </c>
      <c r="DQ43" s="14">
        <f t="shared" si="43"/>
        <v>38.002337418636273</v>
      </c>
      <c r="DR43" s="22">
        <f t="shared" si="16"/>
        <v>323.02541433745813</v>
      </c>
      <c r="DS43" s="62">
        <f t="shared" si="17"/>
        <v>563.08176571135709</v>
      </c>
      <c r="DT43" s="62">
        <f ca="1">AVERAGE(OFFSET($DS$3,0,0,'Données projet'!$E$14+1,1))-AVERAGE(OFFSET($H$3,0,0,'Données projet'!$E$14+1,1))</f>
        <v>483.03125975140335</v>
      </c>
      <c r="DU43" s="62">
        <f t="shared" si="44"/>
        <v>299.32268240743298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175</v>
      </c>
      <c r="EH43" s="13">
        <f>VLOOKUP(A43,'Données projet'!$A$191:$I$211,9,0)</f>
        <v>11.2</v>
      </c>
      <c r="EI43" s="13">
        <f t="array" ref="EI43">INDEX(EH:EH,MIN(IF(ISNUMBER(EH43:EH239),ROW(EH43:EH239),"")))</f>
        <v>11.2</v>
      </c>
      <c r="EJ43" s="13">
        <f>IF('Données projet'!$A$192&gt;35,EJ42+EI43-ER42,IF(A43&lt;'Données projet'!$A$192,$EG$205^A43,IF(A43='Données projet'!$A$192,'Données projet'!$B$192,EJ42+EI43-ER42)))</f>
        <v>175</v>
      </c>
      <c r="EK43" s="18">
        <f>EJ43*VLOOKUP('Données projet'!$B$15,Paramètres!$A$1:$I$89,3,0)*VLOOKUP('Données projet'!$B$15,Paramètres!$A$1:$I$89,5,0)</f>
        <v>147.42000000000002</v>
      </c>
      <c r="EL43" s="14">
        <f t="shared" si="45"/>
        <v>37.991680647570291</v>
      </c>
      <c r="EM43" s="22">
        <f t="shared" si="19"/>
        <v>322.92534379451826</v>
      </c>
      <c r="EN43" s="62">
        <f t="shared" si="20"/>
        <v>562.98169516841722</v>
      </c>
      <c r="EO43" s="62">
        <f ca="1">AVERAGE(OFFSET($EN$3,0,0,'Données projet'!$E$15+1,1))-AVERAGE(OFFSET($H$3,0,0,'Données projet'!$E$15+1,1))</f>
        <v>458.45790603102716</v>
      </c>
      <c r="EP43" s="62">
        <f t="shared" si="46"/>
        <v>291.65833951816296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28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55.469914011063359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3.85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14.116666666666667</v>
      </c>
      <c r="H44" s="70">
        <f t="shared" si="1"/>
        <v>163.49666666666667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240.98058790140939</v>
      </c>
      <c r="S44" s="62">
        <f ca="1">AVERAGE(OFFSET($R$3,0,0,'Données projet'!$E$9+1,1))-AVERAGE(OFFSET($H$3,0,0,'Données projet'!$E$9+1,1))</f>
        <v>196.7751893522196</v>
      </c>
      <c r="T44" s="62">
        <f t="shared" si="34"/>
        <v>468.98558846645176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126.1416</v>
      </c>
      <c r="AK44" s="14">
        <f t="shared" si="35"/>
        <v>33.10323903126482</v>
      </c>
      <c r="AL44" s="22">
        <f t="shared" si="4"/>
        <v>277.35142797945286</v>
      </c>
      <c r="AM44" s="62">
        <f t="shared" si="5"/>
        <v>518.33201588086024</v>
      </c>
      <c r="AN44" s="62">
        <f ca="1">AVERAGE(OFFSET($AM$3,0,0,'Données projet'!$E$10+1,1))-AVERAGE(OFFSET($H$3,0,0,'Données projet'!$E$10+1,1))</f>
        <v>460.19780861054892</v>
      </c>
      <c r="AO44" s="62">
        <f t="shared" si="36"/>
        <v>286.14170558364475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555.13706285831211</v>
      </c>
      <c r="BI44" s="62">
        <f ca="1">AVERAGE(OFFSET($BH$3,0,0,'Données projet'!$E$11+1,1))-AVERAGE(OFFSET($H$3,0,0,'Données projet'!$E$11+1,1))</f>
        <v>485.92470634159565</v>
      </c>
      <c r="BJ44" s="62">
        <f t="shared" si="38"/>
        <v>307.92140912529834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153.20447999999999</v>
      </c>
      <c r="CA44" s="14">
        <f t="shared" si="39"/>
        <v>39.305916881892401</v>
      </c>
      <c r="CB44" s="22">
        <f t="shared" si="10"/>
        <v>335.28894123596257</v>
      </c>
      <c r="CC44" s="62">
        <f t="shared" si="11"/>
        <v>576.26952913737</v>
      </c>
      <c r="CD44" s="62">
        <f ca="1">AVERAGE(OFFSET($CC$3,0,0,'Données projet'!$E$12+1,1))-AVERAGE(OFFSET($H$3,0,0,'Données projet'!$E$12+1,1))</f>
        <v>513.352289821976</v>
      </c>
      <c r="CE44" s="62">
        <f t="shared" si="40"/>
        <v>324.15956974007042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153.32571428571424</v>
      </c>
      <c r="CV44" s="14">
        <f t="shared" si="41"/>
        <v>39.333398837614155</v>
      </c>
      <c r="CW44" s="22">
        <f t="shared" si="13"/>
        <v>335.5479553564636</v>
      </c>
      <c r="CX44" s="62">
        <f t="shared" si="14"/>
        <v>576.52854325787098</v>
      </c>
      <c r="CY44" s="62">
        <f ca="1">AVERAGE(OFFSET($CX$3,0,0,'Données projet'!$E$13+1,1))-AVERAGE(OFFSET($H$3,0,0,'Données projet'!$E$13+1,1))</f>
        <v>319.60251630214429</v>
      </c>
      <c r="CZ44" s="62">
        <f t="shared" si="42"/>
        <v>313.19138409943923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1.4584455382022461</v>
      </c>
      <c r="DG44" s="23">
        <f>EXP(-LN(2)/25)*DG43+(1-EXP(-LN(2)/25))/(LN(2)/25)*Calculateur!DB44*Calculateur!DD44*VLOOKUP('Données projet'!$B$13,Paramètres!$A$1:$I$89,3,0)*0.475*44/12</f>
        <v>5.1190734907811724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6.5775190289834189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133.90415999999999</v>
      </c>
      <c r="DQ44" s="14">
        <f t="shared" si="43"/>
        <v>34.896936615903982</v>
      </c>
      <c r="DR44" s="22">
        <f t="shared" si="16"/>
        <v>293.99524327269938</v>
      </c>
      <c r="DS44" s="62">
        <f t="shared" si="17"/>
        <v>534.97583117410682</v>
      </c>
      <c r="DT44" s="62">
        <f ca="1">AVERAGE(OFFSET($DS$3,0,0,'Données projet'!$E$14+1,1))-AVERAGE(OFFSET($H$3,0,0,'Données projet'!$E$14+1,1))</f>
        <v>483.03125975140335</v>
      </c>
      <c r="DU44" s="62">
        <f t="shared" si="44"/>
        <v>299.32268240743298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11.4</v>
      </c>
      <c r="EJ44" s="13">
        <f>IF('Données projet'!$A$192&gt;35,EJ43+EI44-ER43,IF(A44&lt;'Données projet'!$A$192,$EG$205^A44,IF(A44='Données projet'!$A$192,'Données projet'!$B$192,EJ43+EI44-ER43)))</f>
        <v>158.4</v>
      </c>
      <c r="EK44" s="18">
        <f>EJ44*VLOOKUP('Données projet'!$B$15,Paramètres!$A$1:$I$89,3,0)*VLOOKUP('Données projet'!$B$15,Paramètres!$A$1:$I$89,5,0)</f>
        <v>133.43616000000003</v>
      </c>
      <c r="EL44" s="14">
        <f t="shared" si="45"/>
        <v>34.789145432008958</v>
      </c>
      <c r="EM44" s="22">
        <f t="shared" si="19"/>
        <v>292.99240696074895</v>
      </c>
      <c r="EN44" s="62">
        <f t="shared" si="20"/>
        <v>533.97299486215638</v>
      </c>
      <c r="EO44" s="62">
        <f ca="1">AVERAGE(OFFSET($EN$3,0,0,'Données projet'!$E$15+1,1))-AVERAGE(OFFSET($H$3,0,0,'Données projet'!$E$15+1,1))</f>
        <v>458.45790603102716</v>
      </c>
      <c r="EP44" s="62">
        <f t="shared" si="46"/>
        <v>291.65833951816296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55.721978518565656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3.85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14.116666666666667</v>
      </c>
      <c r="H45" s="70">
        <f t="shared" si="1"/>
        <v>163.49666666666667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241.88879099144887</v>
      </c>
      <c r="S45" s="62">
        <f ca="1">AVERAGE(OFFSET($R$3,0,0,'Données projet'!$E$9+1,1))-AVERAGE(OFFSET($H$3,0,0,'Données projet'!$E$9+1,1))</f>
        <v>196.7751893522196</v>
      </c>
      <c r="T45" s="62">
        <f t="shared" si="34"/>
        <v>468.98558846645176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134.65920000000003</v>
      </c>
      <c r="AK45" s="14">
        <f t="shared" si="35"/>
        <v>35.07074737441733</v>
      </c>
      <c r="AL45" s="22">
        <f t="shared" si="4"/>
        <v>295.61299167711019</v>
      </c>
      <c r="AM45" s="62">
        <f t="shared" si="5"/>
        <v>537.5017826685571</v>
      </c>
      <c r="AN45" s="62">
        <f ca="1">AVERAGE(OFFSET($AM$3,0,0,'Données projet'!$E$10+1,1))-AVERAGE(OFFSET($H$3,0,0,'Données projet'!$E$10+1,1))</f>
        <v>460.19780861054892</v>
      </c>
      <c r="AO45" s="62">
        <f t="shared" si="36"/>
        <v>286.14170558364475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578.09759330904308</v>
      </c>
      <c r="BI45" s="62">
        <f ca="1">AVERAGE(OFFSET($BH$3,0,0,'Données projet'!$E$11+1,1))-AVERAGE(OFFSET($H$3,0,0,'Données projet'!$E$11+1,1))</f>
        <v>485.92470634159565</v>
      </c>
      <c r="BJ45" s="62">
        <f t="shared" si="38"/>
        <v>307.92140912529834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164.23056000000003</v>
      </c>
      <c r="CA45" s="14">
        <f t="shared" si="39"/>
        <v>41.795275864636551</v>
      </c>
      <c r="CB45" s="22">
        <f t="shared" si="10"/>
        <v>358.82833079757535</v>
      </c>
      <c r="CC45" s="62">
        <f t="shared" si="11"/>
        <v>600.71712178902226</v>
      </c>
      <c r="CD45" s="62">
        <f ca="1">AVERAGE(OFFSET($CC$3,0,0,'Données projet'!$E$12+1,1))-AVERAGE(OFFSET($H$3,0,0,'Données projet'!$E$12+1,1))</f>
        <v>513.352289821976</v>
      </c>
      <c r="CE45" s="62">
        <f t="shared" si="40"/>
        <v>324.15956974007042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162.0171428571428</v>
      </c>
      <c r="CV45" s="14">
        <f t="shared" si="41"/>
        <v>41.29715533509664</v>
      </c>
      <c r="CW45" s="22">
        <f t="shared" si="13"/>
        <v>354.10573601815037</v>
      </c>
      <c r="CX45" s="62">
        <f t="shared" si="14"/>
        <v>595.99452700959728</v>
      </c>
      <c r="CY45" s="62">
        <f ca="1">AVERAGE(OFFSET($CX$3,0,0,'Données projet'!$E$13+1,1))-AVERAGE(OFFSET($H$3,0,0,'Données projet'!$E$13+1,1))</f>
        <v>319.60251630214429</v>
      </c>
      <c r="CZ45" s="62">
        <f t="shared" si="42"/>
        <v>313.19138409943923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1.4298463107620412</v>
      </c>
      <c r="DG45" s="23">
        <f>EXP(-LN(2)/25)*DG44+(1-EXP(-LN(2)/25))/(LN(2)/25)*Calculateur!DB45*Calculateur!DD45*VLOOKUP('Données projet'!$B$13,Paramètres!$A$1:$I$89,3,0)*0.475*44/12</f>
        <v>4.9790921569753861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6.4089384677374275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142.94592</v>
      </c>
      <c r="DQ45" s="14">
        <f t="shared" si="43"/>
        <v>36.971054314096854</v>
      </c>
      <c r="DR45" s="22">
        <f t="shared" si="16"/>
        <v>313.35539693038533</v>
      </c>
      <c r="DS45" s="62">
        <f t="shared" si="17"/>
        <v>555.24418792183224</v>
      </c>
      <c r="DT45" s="62">
        <f ca="1">AVERAGE(OFFSET($DS$3,0,0,'Données projet'!$E$14+1,1))-AVERAGE(OFFSET($H$3,0,0,'Données projet'!$E$14+1,1))</f>
        <v>483.03125975140335</v>
      </c>
      <c r="DU45" s="62">
        <f t="shared" si="44"/>
        <v>299.32268240743298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11.4</v>
      </c>
      <c r="EJ45" s="13">
        <f>IF('Données projet'!$A$192&gt;35,EJ44+EI45-ER44,IF(A45&lt;'Données projet'!$A$192,$EG$205^A45,IF(A45='Données projet'!$A$192,'Données projet'!$B$192,EJ44+EI45-ER44)))</f>
        <v>169.8</v>
      </c>
      <c r="EK45" s="18">
        <f>EJ45*VLOOKUP('Données projet'!$B$15,Paramètres!$A$1:$I$89,3,0)*VLOOKUP('Données projet'!$B$15,Paramètres!$A$1:$I$89,5,0)</f>
        <v>143.03952000000001</v>
      </c>
      <c r="EL45" s="14">
        <f t="shared" si="45"/>
        <v>36.992444033168439</v>
      </c>
      <c r="EM45" s="22">
        <f t="shared" si="19"/>
        <v>313.55567069110168</v>
      </c>
      <c r="EN45" s="62">
        <f t="shared" si="20"/>
        <v>555.44446168254854</v>
      </c>
      <c r="EO45" s="62">
        <f ca="1">AVERAGE(OFFSET($EN$3,0,0,'Données projet'!$E$15+1,1))-AVERAGE(OFFSET($H$3,0,0,'Données projet'!$E$15+1,1))</f>
        <v>458.45790603102716</v>
      </c>
      <c r="EP45" s="62">
        <f t="shared" si="46"/>
        <v>291.65833951816296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55.969670270394602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3.85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14.116666666666667</v>
      </c>
      <c r="H46" s="70">
        <f t="shared" si="1"/>
        <v>163.49666666666667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242.78123878831408</v>
      </c>
      <c r="S46" s="62">
        <f ca="1">AVERAGE(OFFSET($R$3,0,0,'Données projet'!$E$9+1,1))-AVERAGE(OFFSET($H$3,0,0,'Données projet'!$E$9+1,1))</f>
        <v>196.7751893522196</v>
      </c>
      <c r="T46" s="62">
        <f t="shared" si="34"/>
        <v>468.98558846645176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556.63063919643719</v>
      </c>
      <c r="AN46" s="62">
        <f ca="1">AVERAGE(OFFSET($AM$3,0,0,'Données projet'!$E$10+1,1))-AVERAGE(OFFSET($H$3,0,0,'Données projet'!$E$10+1,1))</f>
        <v>460.19780861054892</v>
      </c>
      <c r="AO46" s="62">
        <f t="shared" si="36"/>
        <v>286.14170558364475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601.01052436914301</v>
      </c>
      <c r="BI46" s="62">
        <f ca="1">AVERAGE(OFFSET($BH$3,0,0,'Données projet'!$E$11+1,1))-AVERAGE(OFFSET($H$3,0,0,'Données projet'!$E$11+1,1))</f>
        <v>485.92470634159565</v>
      </c>
      <c r="BJ46" s="62">
        <f t="shared" si="38"/>
        <v>307.92140912529834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175.25664000000003</v>
      </c>
      <c r="CA46" s="14">
        <f t="shared" si="39"/>
        <v>44.265241345972555</v>
      </c>
      <c r="CB46" s="22">
        <f t="shared" si="10"/>
        <v>382.33394334423559</v>
      </c>
      <c r="CC46" s="62">
        <f t="shared" si="11"/>
        <v>625.11518213254772</v>
      </c>
      <c r="CD46" s="62">
        <f ca="1">AVERAGE(OFFSET($CC$3,0,0,'Données projet'!$E$12+1,1))-AVERAGE(OFFSET($H$3,0,0,'Données projet'!$E$12+1,1))</f>
        <v>513.352289821976</v>
      </c>
      <c r="CE46" s="62">
        <f t="shared" si="40"/>
        <v>324.15956974007042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170.70857142857136</v>
      </c>
      <c r="CV46" s="14">
        <f t="shared" si="41"/>
        <v>43.248681576985376</v>
      </c>
      <c r="CW46" s="22">
        <f t="shared" si="13"/>
        <v>372.64221565134466</v>
      </c>
      <c r="CX46" s="62">
        <f t="shared" si="14"/>
        <v>615.42345443965678</v>
      </c>
      <c r="CY46" s="62">
        <f ca="1">AVERAGE(OFFSET($CX$3,0,0,'Données projet'!$E$13+1,1))-AVERAGE(OFFSET($H$3,0,0,'Données projet'!$E$13+1,1))</f>
        <v>319.60251630214429</v>
      </c>
      <c r="CZ46" s="62">
        <f t="shared" si="42"/>
        <v>313.19138409943923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1.4018078967281324</v>
      </c>
      <c r="DG46" s="23">
        <f>EXP(-LN(2)/25)*DG45+(1-EXP(-LN(2)/25))/(LN(2)/25)*Calculateur!DB46*Calculateur!DD46*VLOOKUP('Données projet'!$B$13,Paramètres!$A$1:$I$89,3,0)*0.475*44/12</f>
        <v>4.8429386201038174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6.2447465168319498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151.98768000000001</v>
      </c>
      <c r="DQ46" s="14">
        <f t="shared" si="43"/>
        <v>39.029946373574369</v>
      </c>
      <c r="DR46" s="22">
        <f t="shared" si="16"/>
        <v>332.68903260064207</v>
      </c>
      <c r="DS46" s="62">
        <f t="shared" si="17"/>
        <v>575.47027138895419</v>
      </c>
      <c r="DT46" s="62">
        <f ca="1">AVERAGE(OFFSET($DS$3,0,0,'Données projet'!$E$14+1,1))-AVERAGE(OFFSET($H$3,0,0,'Données projet'!$E$14+1,1))</f>
        <v>483.03125975140335</v>
      </c>
      <c r="DU46" s="62">
        <f t="shared" si="44"/>
        <v>299.32268240743298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11.4</v>
      </c>
      <c r="EJ46" s="13">
        <f>IF('Données projet'!$A$192&gt;35,EJ45+EI46-ER45,IF(A46&lt;'Données projet'!$A$192,$EG$205^A46,IF(A46='Données projet'!$A$192,'Données projet'!$B$192,EJ45+EI46-ER45)))</f>
        <v>181.20000000000002</v>
      </c>
      <c r="EK46" s="18">
        <f>EJ46*VLOOKUP('Données projet'!$B$15,Paramètres!$A$1:$I$89,3,0)*VLOOKUP('Données projet'!$B$15,Paramètres!$A$1:$I$89,5,0)</f>
        <v>152.64288000000002</v>
      </c>
      <c r="EL46" s="14">
        <f t="shared" si="45"/>
        <v>39.178577703588573</v>
      </c>
      <c r="EM46" s="22">
        <f t="shared" si="19"/>
        <v>334.08903883375007</v>
      </c>
      <c r="EN46" s="62">
        <f t="shared" si="20"/>
        <v>576.87027762206219</v>
      </c>
      <c r="EO46" s="62">
        <f ca="1">AVERAGE(OFFSET($EN$3,0,0,'Données projet'!$E$15+1,1))-AVERAGE(OFFSET($H$3,0,0,'Données projet'!$E$15+1,1))</f>
        <v>458.45790603102716</v>
      </c>
      <c r="EP46" s="62">
        <f t="shared" si="46"/>
        <v>291.65833951816296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56.213065124085112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3.85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14.116666666666667</v>
      </c>
      <c r="H47" s="70">
        <f t="shared" si="1"/>
        <v>163.49666666666667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243.65820461111804</v>
      </c>
      <c r="S47" s="62">
        <f ca="1">AVERAGE(OFFSET($R$3,0,0,'Données projet'!$E$9+1,1))-AVERAGE(OFFSET($H$3,0,0,'Données projet'!$E$9+1,1))</f>
        <v>196.7751893522196</v>
      </c>
      <c r="T47" s="62">
        <f t="shared" si="34"/>
        <v>468.98558846645176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151.69440000000003</v>
      </c>
      <c r="AK47" s="14">
        <f t="shared" si="35"/>
        <v>38.963392010880654</v>
      </c>
      <c r="AL47" s="22">
        <f t="shared" si="4"/>
        <v>332.06232108561716</v>
      </c>
      <c r="AM47" s="62">
        <f t="shared" si="5"/>
        <v>575.72052569673315</v>
      </c>
      <c r="AN47" s="62">
        <f ca="1">AVERAGE(OFFSET($AM$3,0,0,'Données projet'!$E$10+1,1))-AVERAGE(OFFSET($H$3,0,0,'Données projet'!$E$10+1,1))</f>
        <v>460.19780861054892</v>
      </c>
      <c r="AO47" s="62">
        <f t="shared" si="36"/>
        <v>286.14170558364475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623.87836086029574</v>
      </c>
      <c r="BI47" s="62">
        <f ca="1">AVERAGE(OFFSET($BH$3,0,0,'Données projet'!$E$11+1,1))-AVERAGE(OFFSET($H$3,0,0,'Données projet'!$E$11+1,1))</f>
        <v>485.92470634159565</v>
      </c>
      <c r="BJ47" s="62">
        <f t="shared" si="38"/>
        <v>307.92140912529834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186.28272000000001</v>
      </c>
      <c r="CA47" s="14">
        <f t="shared" si="39"/>
        <v>46.717172342223918</v>
      </c>
      <c r="CB47" s="22">
        <f t="shared" si="10"/>
        <v>405.80814582937325</v>
      </c>
      <c r="CC47" s="62">
        <f t="shared" si="11"/>
        <v>649.46635044048935</v>
      </c>
      <c r="CD47" s="62">
        <f ca="1">AVERAGE(OFFSET($CC$3,0,0,'Données projet'!$E$12+1,1))-AVERAGE(OFFSET($H$3,0,0,'Données projet'!$E$12+1,1))</f>
        <v>513.352289821976</v>
      </c>
      <c r="CE47" s="62">
        <f t="shared" si="40"/>
        <v>324.15956974007042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634.81680711112676</v>
      </c>
      <c r="CY47" s="62">
        <f ca="1">AVERAGE(OFFSET($CX$3,0,0,'Données projet'!$E$13+1,1))-AVERAGE(OFFSET($H$3,0,0,'Données projet'!$E$13+1,1))</f>
        <v>319.60251630214429</v>
      </c>
      <c r="CZ47" s="62">
        <f t="shared" si="42"/>
        <v>313.19138409943923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1.3743192988916848</v>
      </c>
      <c r="DG47" s="23">
        <f>EXP(-LN(2)/25)*DG46+(1-EXP(-LN(2)/25))/(LN(2)/25)*Calculateur!DB47*Calculateur!DD47*VLOOKUP('Données projet'!$B$13,Paramètres!$A$1:$I$89,3,0)*0.475*44/12</f>
        <v>4.7105082088580055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6.0848275077496901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161.02944000000002</v>
      </c>
      <c r="DQ47" s="14">
        <f t="shared" si="43"/>
        <v>41.074621732940685</v>
      </c>
      <c r="DR47" s="22">
        <f t="shared" si="16"/>
        <v>351.99790751820501</v>
      </c>
      <c r="DS47" s="62">
        <f t="shared" si="17"/>
        <v>595.65611212932106</v>
      </c>
      <c r="DT47" s="62">
        <f ca="1">AVERAGE(OFFSET($DS$3,0,0,'Données projet'!$E$14+1,1))-AVERAGE(OFFSET($H$3,0,0,'Données projet'!$E$14+1,1))</f>
        <v>483.03125975140335</v>
      </c>
      <c r="DU47" s="62">
        <f t="shared" si="44"/>
        <v>299.32268240743298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11.4</v>
      </c>
      <c r="EJ47" s="13">
        <f>IF('Données projet'!$A$192&gt;35,EJ46+EI47-ER46,IF(A47&lt;'Données projet'!$A$192,$EG$205^A47,IF(A47='Données projet'!$A$192,'Données projet'!$B$192,EJ46+EI47-ER46)))</f>
        <v>192.60000000000002</v>
      </c>
      <c r="EK47" s="18">
        <f>EJ47*VLOOKUP('Données projet'!$B$15,Paramètres!$A$1:$I$89,3,0)*VLOOKUP('Données projet'!$B$15,Paramètres!$A$1:$I$89,5,0)</f>
        <v>162.24624000000003</v>
      </c>
      <c r="EL47" s="14">
        <f t="shared" si="45"/>
        <v>41.348749290582795</v>
      </c>
      <c r="EM47" s="22">
        <f t="shared" si="19"/>
        <v>354.59460634776502</v>
      </c>
      <c r="EN47" s="62">
        <f t="shared" si="20"/>
        <v>598.25281095888113</v>
      </c>
      <c r="EO47" s="62">
        <f ca="1">AVERAGE(OFFSET($EN$3,0,0,'Données projet'!$E$15+1,1))-AVERAGE(OFFSET($H$3,0,0,'Données projet'!$E$15+1,1))</f>
        <v>458.45790603102716</v>
      </c>
      <c r="EP47" s="62">
        <f t="shared" si="46"/>
        <v>291.65833951816296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56.45223762121347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3.85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14.116666666666667</v>
      </c>
      <c r="H48" s="70">
        <f t="shared" si="1"/>
        <v>163.49666666666667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244.51995703749824</v>
      </c>
      <c r="S48" s="62">
        <f ca="1">AVERAGE(OFFSET($R$3,0,0,'Données projet'!$E$9+1,1))-AVERAGE(OFFSET($H$3,0,0,'Données projet'!$E$9+1,1))</f>
        <v>196.7751893522196</v>
      </c>
      <c r="T48" s="62">
        <f t="shared" si="34"/>
        <v>468.98558846645176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160.21200000000005</v>
      </c>
      <c r="AK48" s="14">
        <f t="shared" si="35"/>
        <v>40.890328912852695</v>
      </c>
      <c r="AL48" s="22">
        <f t="shared" si="4"/>
        <v>350.25322285655176</v>
      </c>
      <c r="AM48" s="62">
        <f t="shared" si="5"/>
        <v>594.77317989404798</v>
      </c>
      <c r="AN48" s="62">
        <f ca="1">AVERAGE(OFFSET($AM$3,0,0,'Données projet'!$E$10+1,1))-AVERAGE(OFFSET($H$3,0,0,'Données projet'!$E$10+1,1))</f>
        <v>460.19780861054892</v>
      </c>
      <c r="AO48" s="62">
        <f t="shared" si="36"/>
        <v>286.14170558364475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646.7033237738284</v>
      </c>
      <c r="BI48" s="62">
        <f ca="1">AVERAGE(OFFSET($BH$3,0,0,'Données projet'!$E$11+1,1))-AVERAGE(OFFSET($H$3,0,0,'Données projet'!$E$11+1,1))</f>
        <v>485.92470634159565</v>
      </c>
      <c r="BJ48" s="62">
        <f t="shared" si="38"/>
        <v>307.92140912529834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197.30880000000005</v>
      </c>
      <c r="CA48" s="14">
        <f t="shared" si="39"/>
        <v>49.152257900676076</v>
      </c>
      <c r="CB48" s="22">
        <f t="shared" si="10"/>
        <v>429.25300917701088</v>
      </c>
      <c r="CC48" s="62">
        <f t="shared" si="11"/>
        <v>673.77296621450716</v>
      </c>
      <c r="CD48" s="62">
        <f ca="1">AVERAGE(OFFSET($CC$3,0,0,'Données projet'!$E$12+1,1))-AVERAGE(OFFSET($H$3,0,0,'Données projet'!$E$12+1,1))</f>
        <v>513.352289821976</v>
      </c>
      <c r="CE48" s="62">
        <f t="shared" si="40"/>
        <v>324.15956974007042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153.95249999999993</v>
      </c>
      <c r="CV48" s="14">
        <f t="shared" si="41"/>
        <v>39.475441267837361</v>
      </c>
      <c r="CW48" s="22">
        <f t="shared" si="13"/>
        <v>336.88699770814992</v>
      </c>
      <c r="CX48" s="62">
        <f t="shared" si="14"/>
        <v>581.4069547456462</v>
      </c>
      <c r="CY48" s="62">
        <f ca="1">AVERAGE(OFFSET($CX$3,0,0,'Données projet'!$E$13+1,1))-AVERAGE(OFFSET($H$3,0,0,'Données projet'!$E$13+1,1))</f>
        <v>319.60251630214429</v>
      </c>
      <c r="CZ48" s="62">
        <f t="shared" si="42"/>
        <v>313.19138409943923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1.3473697356924206</v>
      </c>
      <c r="DG48" s="23">
        <f>EXP(-LN(2)/25)*DG47+(1-EXP(-LN(2)/25))/(LN(2)/25)*Calculateur!DB48*Calculateur!DD48*VLOOKUP('Données projet'!$B$13,Paramètres!$A$1:$I$89,3,0)*0.475*44/12</f>
        <v>4.581699114171923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5.9290688498643433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2">
        <f t="shared" si="17"/>
        <v>615.80352747320126</v>
      </c>
      <c r="DT48" s="62">
        <f ca="1">AVERAGE(OFFSET($DS$3,0,0,'Données projet'!$E$14+1,1))-AVERAGE(OFFSET($H$3,0,0,'Données projet'!$E$14+1,1))</f>
        <v>483.03125975140335</v>
      </c>
      <c r="DU48" s="62">
        <f t="shared" si="44"/>
        <v>299.32268240743298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</v>
      </c>
      <c r="EH48" s="13">
        <f>VLOOKUP(A48,'Données projet'!$A$191:$I$211,9,0)</f>
        <v>11.4</v>
      </c>
      <c r="EI48" s="13">
        <f t="array" ref="EI48">INDEX(EH:EH,MIN(IF(ISNUMBER(EH48:EH244),ROW(EH48:EH244),"")))</f>
        <v>11.4</v>
      </c>
      <c r="EJ48" s="13">
        <f>IF('Données projet'!$A$192&gt;35,EJ47+EI48-ER47,IF(A48&lt;'Données projet'!$A$192,$EG$205^A48,IF(A48='Données projet'!$A$192,'Données projet'!$B$192,EJ47+EI48-ER47)))</f>
        <v>204.00000000000003</v>
      </c>
      <c r="EK48" s="18">
        <f>EJ48*VLOOKUP('Données projet'!$B$15,Paramètres!$A$1:$I$89,3,0)*VLOOKUP('Données projet'!$B$15,Paramètres!$A$1:$I$89,5,0)</f>
        <v>171.84960000000004</v>
      </c>
      <c r="EL48" s="14">
        <f t="shared" si="45"/>
        <v>43.50401120412441</v>
      </c>
      <c r="EM48" s="22">
        <f t="shared" si="19"/>
        <v>375.07420618051674</v>
      </c>
      <c r="EN48" s="62">
        <f t="shared" si="20"/>
        <v>619.59416321801302</v>
      </c>
      <c r="EO48" s="62">
        <f ca="1">AVERAGE(OFFSET($EN$3,0,0,'Données projet'!$E$15+1,1))-AVERAGE(OFFSET($H$3,0,0,'Données projet'!$E$15+1,1))</f>
        <v>458.45790603102716</v>
      </c>
      <c r="EP48" s="62">
        <f t="shared" si="46"/>
        <v>291.65833951816296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28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56.687261010226251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3.85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14.116666666666667</v>
      </c>
      <c r="H49" s="70">
        <f t="shared" si="1"/>
        <v>163.49666666666667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245.36675998587052</v>
      </c>
      <c r="S49" s="62">
        <f ca="1">AVERAGE(OFFSET($R$3,0,0,'Données projet'!$E$9+1,1))-AVERAGE(OFFSET($H$3,0,0,'Données projet'!$E$9+1,1))</f>
        <v>196.7751893522196</v>
      </c>
      <c r="T49" s="62">
        <f t="shared" si="34"/>
        <v>468.98558846645176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147.43560000000002</v>
      </c>
      <c r="AK49" s="14">
        <f t="shared" si="35"/>
        <v>37.99523294834102</v>
      </c>
      <c r="AL49" s="22">
        <f t="shared" si="4"/>
        <v>322.95870071836066</v>
      </c>
      <c r="AM49" s="62">
        <f t="shared" si="5"/>
        <v>568.32546070422916</v>
      </c>
      <c r="AN49" s="62">
        <f ca="1">AVERAGE(OFFSET($AM$3,0,0,'Données projet'!$E$10+1,1))-AVERAGE(OFFSET($H$3,0,0,'Données projet'!$E$10+1,1))</f>
        <v>460.19780861054892</v>
      </c>
      <c r="AO49" s="62">
        <f t="shared" si="36"/>
        <v>286.14170558364475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614.78795510001407</v>
      </c>
      <c r="BI49" s="62">
        <f ca="1">AVERAGE(OFFSET($BH$3,0,0,'Données projet'!$E$11+1,1))-AVERAGE(OFFSET($H$3,0,0,'Données projet'!$E$11+1,1))</f>
        <v>485.92470634159565</v>
      </c>
      <c r="BJ49" s="62">
        <f t="shared" si="38"/>
        <v>307.92140912529834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180.86640000000003</v>
      </c>
      <c r="CA49" s="14">
        <f t="shared" si="39"/>
        <v>45.514890302102152</v>
      </c>
      <c r="CB49" s="22">
        <f t="shared" si="10"/>
        <v>394.28074727616126</v>
      </c>
      <c r="CC49" s="62">
        <f t="shared" si="11"/>
        <v>639.64750726202976</v>
      </c>
      <c r="CD49" s="62">
        <f ca="1">AVERAGE(OFFSET($CC$3,0,0,'Données projet'!$E$12+1,1))-AVERAGE(OFFSET($H$3,0,0,'Données projet'!$E$12+1,1))</f>
        <v>513.352289821976</v>
      </c>
      <c r="CE49" s="62">
        <f t="shared" si="40"/>
        <v>324.15956974007042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162.04499999999993</v>
      </c>
      <c r="CV49" s="14">
        <f t="shared" si="41"/>
        <v>41.303429372463391</v>
      </c>
      <c r="CW49" s="22">
        <f t="shared" si="13"/>
        <v>354.16518115704025</v>
      </c>
      <c r="CX49" s="62">
        <f t="shared" si="14"/>
        <v>599.53194114290875</v>
      </c>
      <c r="CY49" s="62">
        <f ca="1">AVERAGE(OFFSET($CX$3,0,0,'Données projet'!$E$13+1,1))-AVERAGE(OFFSET($H$3,0,0,'Données projet'!$E$13+1,1))</f>
        <v>319.60251630214429</v>
      </c>
      <c r="CZ49" s="62">
        <f t="shared" si="42"/>
        <v>313.19138409943923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1.3209486369898835</v>
      </c>
      <c r="DG49" s="23">
        <f>EXP(-LN(2)/25)*DG48+(1-EXP(-LN(2)/25))/(LN(2)/25)*Calculateur!DB49*Calculateur!DD49*VLOOKUP('Données projet'!$B$13,Paramètres!$A$1:$I$89,3,0)*0.475*44/12</f>
        <v>4.456412310953807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5.7773609479436905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156.50856000000005</v>
      </c>
      <c r="DQ49" s="14">
        <f t="shared" si="43"/>
        <v>40.054003013194027</v>
      </c>
      <c r="DR49" s="22">
        <f t="shared" si="16"/>
        <v>342.34646391464634</v>
      </c>
      <c r="DS49" s="62">
        <f t="shared" si="17"/>
        <v>587.71322390051489</v>
      </c>
      <c r="DT49" s="62">
        <f ca="1">AVERAGE(OFFSET($DS$3,0,0,'Données projet'!$E$14+1,1))-AVERAGE(OFFSET($H$3,0,0,'Données projet'!$E$14+1,1))</f>
        <v>483.03125975140335</v>
      </c>
      <c r="DU49" s="62">
        <f t="shared" si="44"/>
        <v>299.32268240743298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</v>
      </c>
      <c r="EJ49" s="13">
        <f>IF('Données projet'!$A$192&gt;35,EJ48+EI49-ER48,IF(A49&lt;'Données projet'!$A$192,$EG$205^A49,IF(A49='Données projet'!$A$192,'Données projet'!$B$192,EJ48+EI49-ER48)))</f>
        <v>187.00000000000003</v>
      </c>
      <c r="EK49" s="18">
        <f>EJ49*VLOOKUP('Données projet'!$B$15,Paramètres!$A$1:$I$89,3,0)*VLOOKUP('Données projet'!$B$15,Paramètres!$A$1:$I$89,5,0)</f>
        <v>157.52880000000005</v>
      </c>
      <c r="EL49" s="14">
        <f t="shared" si="45"/>
        <v>40.284625411479013</v>
      </c>
      <c r="EM49" s="22">
        <f t="shared" si="19"/>
        <v>344.52504925832596</v>
      </c>
      <c r="EN49" s="62">
        <f t="shared" si="20"/>
        <v>589.89180924419452</v>
      </c>
      <c r="EO49" s="62">
        <f ca="1">AVERAGE(OFFSET($EN$3,0,0,'Données projet'!$E$15+1,1))-AVERAGE(OFFSET($H$3,0,0,'Données projet'!$E$15+1,1))</f>
        <v>458.45790603102716</v>
      </c>
      <c r="EP49" s="62">
        <f t="shared" si="46"/>
        <v>291.65833951816296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56.918207268873232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3.85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14.116666666666667</v>
      </c>
      <c r="H50" s="70">
        <f t="shared" si="1"/>
        <v>163.49666666666667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246.19887279625627</v>
      </c>
      <c r="S50" s="62">
        <f ca="1">AVERAGE(OFFSET($R$3,0,0,'Données projet'!$E$9+1,1))-AVERAGE(OFFSET($H$3,0,0,'Données projet'!$E$9+1,1))</f>
        <v>196.7751893522196</v>
      </c>
      <c r="T50" s="62">
        <f t="shared" si="34"/>
        <v>468.98558846645176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155.95320000000004</v>
      </c>
      <c r="AK50" s="14">
        <f t="shared" si="35"/>
        <v>39.928391937903875</v>
      </c>
      <c r="AL50" s="22">
        <f t="shared" si="4"/>
        <v>341.16043929184929</v>
      </c>
      <c r="AM50" s="62">
        <f t="shared" si="5"/>
        <v>587.35931208810359</v>
      </c>
      <c r="AN50" s="62">
        <f ca="1">AVERAGE(OFFSET($AM$3,0,0,'Données projet'!$E$10+1,1))-AVERAGE(OFFSET($H$3,0,0,'Données projet'!$E$10+1,1))</f>
        <v>460.19780861054892</v>
      </c>
      <c r="AO50" s="62">
        <f t="shared" si="36"/>
        <v>286.14170558364475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636.82599267057424</v>
      </c>
      <c r="BI50" s="62">
        <f ca="1">AVERAGE(OFFSET($BH$3,0,0,'Données projet'!$E$11+1,1))-AVERAGE(OFFSET($H$3,0,0,'Données projet'!$E$11+1,1))</f>
        <v>485.92470634159565</v>
      </c>
      <c r="BJ50" s="62">
        <f t="shared" si="38"/>
        <v>307.92140912529834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191.50560000000004</v>
      </c>
      <c r="CA50" s="14">
        <f t="shared" si="39"/>
        <v>47.872666570685276</v>
      </c>
      <c r="CB50" s="22">
        <f t="shared" si="10"/>
        <v>416.91714761061024</v>
      </c>
      <c r="CC50" s="62">
        <f t="shared" si="11"/>
        <v>663.11602040686455</v>
      </c>
      <c r="CD50" s="62">
        <f ca="1">AVERAGE(OFFSET($CC$3,0,0,'Données projet'!$E$12+1,1))-AVERAGE(OFFSET($H$3,0,0,'Données projet'!$E$12+1,1))</f>
        <v>513.352289821976</v>
      </c>
      <c r="CE50" s="62">
        <f t="shared" si="40"/>
        <v>324.15956974007042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170.13749999999993</v>
      </c>
      <c r="CV50" s="14">
        <f t="shared" si="41"/>
        <v>43.120817562072375</v>
      </c>
      <c r="CW50" s="22">
        <f t="shared" si="13"/>
        <v>371.42490308727588</v>
      </c>
      <c r="CX50" s="62">
        <f t="shared" si="14"/>
        <v>617.62377588353013</v>
      </c>
      <c r="CY50" s="62">
        <f ca="1">AVERAGE(OFFSET($CX$3,0,0,'Données projet'!$E$13+1,1))-AVERAGE(OFFSET($H$3,0,0,'Données projet'!$E$13+1,1))</f>
        <v>319.60251630214429</v>
      </c>
      <c r="CZ50" s="62">
        <f t="shared" si="42"/>
        <v>313.19138409943923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1.2950456399176242</v>
      </c>
      <c r="DG50" s="23">
        <f>EXP(-LN(2)/25)*DG49+(1-EXP(-LN(2)/25))/(LN(2)/25)*Calculateur!DB50*Calculateur!DD50*VLOOKUP('Données projet'!$B$13,Paramètres!$A$1:$I$89,3,0)*0.475*44/12</f>
        <v>4.3345514819582371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5.6295971218758609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165.55032000000003</v>
      </c>
      <c r="DQ50" s="14">
        <f t="shared" si="43"/>
        <v>42.091910139548794</v>
      </c>
      <c r="DR50" s="22">
        <f t="shared" si="16"/>
        <v>361.64355082638082</v>
      </c>
      <c r="DS50" s="62">
        <f t="shared" si="17"/>
        <v>607.84242362263512</v>
      </c>
      <c r="DT50" s="62">
        <f ca="1">AVERAGE(OFFSET($DS$3,0,0,'Données projet'!$E$14+1,1))-AVERAGE(OFFSET($H$3,0,0,'Données projet'!$E$14+1,1))</f>
        <v>483.03125975140335</v>
      </c>
      <c r="DU50" s="62">
        <f t="shared" si="44"/>
        <v>299.32268240743298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</v>
      </c>
      <c r="EJ50" s="13">
        <f>IF('Données projet'!$A$192&gt;35,EJ49+EI50-ER49,IF(A50&lt;'Données projet'!$A$192,$EG$205^A50,IF(A50='Données projet'!$A$192,'Données projet'!$B$192,EJ49+EI50-ER49)))</f>
        <v>198.00000000000003</v>
      </c>
      <c r="EK50" s="18">
        <f>EJ50*VLOOKUP('Données projet'!$B$15,Paramètres!$A$1:$I$89,3,0)*VLOOKUP('Données projet'!$B$15,Paramètres!$A$1:$I$89,5,0)</f>
        <v>166.79520000000002</v>
      </c>
      <c r="EL50" s="14">
        <f t="shared" si="45"/>
        <v>42.371461898472788</v>
      </c>
      <c r="EM50" s="22">
        <f t="shared" si="19"/>
        <v>364.29860280650678</v>
      </c>
      <c r="EN50" s="62">
        <f t="shared" si="20"/>
        <v>610.49747560276103</v>
      </c>
      <c r="EO50" s="62">
        <f ca="1">AVERAGE(OFFSET($EN$3,0,0,'Données projet'!$E$15+1,1))-AVERAGE(OFFSET($H$3,0,0,'Données projet'!$E$15+1,1))</f>
        <v>458.45790603102716</v>
      </c>
      <c r="EP50" s="62">
        <f t="shared" si="46"/>
        <v>291.65833951816296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57.145147126251182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3.85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14.116666666666667</v>
      </c>
      <c r="H51" s="70">
        <f t="shared" si="1"/>
        <v>163.49666666666667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247.01655030970747</v>
      </c>
      <c r="S51" s="62">
        <f ca="1">AVERAGE(OFFSET($R$3,0,0,'Données projet'!$E$9+1,1))-AVERAGE(OFFSET($H$3,0,0,'Données projet'!$E$9+1,1))</f>
        <v>196.7751893522196</v>
      </c>
      <c r="T51" s="62">
        <f t="shared" si="34"/>
        <v>468.98558846645176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164.47080000000005</v>
      </c>
      <c r="AK51" s="14">
        <f t="shared" si="35"/>
        <v>41.849293714451377</v>
      </c>
      <c r="AL51" s="22">
        <f t="shared" si="4"/>
        <v>359.34082988600289</v>
      </c>
      <c r="AM51" s="62">
        <f t="shared" si="5"/>
        <v>606.3573801957084</v>
      </c>
      <c r="AN51" s="62">
        <f ca="1">AVERAGE(OFFSET($AM$3,0,0,'Données projet'!$E$10+1,1))-AVERAGE(OFFSET($H$3,0,0,'Données projet'!$E$10+1,1))</f>
        <v>460.19780861054892</v>
      </c>
      <c r="AO51" s="62">
        <f t="shared" si="36"/>
        <v>286.14170558364475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658.8246266883931</v>
      </c>
      <c r="BI51" s="62">
        <f ca="1">AVERAGE(OFFSET($BH$3,0,0,'Données projet'!$E$11+1,1))-AVERAGE(OFFSET($H$3,0,0,'Données projet'!$E$11+1,1))</f>
        <v>485.92470634159565</v>
      </c>
      <c r="BJ51" s="62">
        <f t="shared" si="38"/>
        <v>307.92140912529834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202.14480000000003</v>
      </c>
      <c r="CA51" s="14">
        <f t="shared" si="39"/>
        <v>50.215236821738628</v>
      </c>
      <c r="CB51" s="22">
        <f t="shared" si="10"/>
        <v>439.52706413119489</v>
      </c>
      <c r="CC51" s="62">
        <f t="shared" si="11"/>
        <v>686.54361444090034</v>
      </c>
      <c r="CD51" s="62">
        <f ca="1">AVERAGE(OFFSET($CC$3,0,0,'Données projet'!$E$12+1,1))-AVERAGE(OFFSET($H$3,0,0,'Données projet'!$E$12+1,1))</f>
        <v>513.352289821976</v>
      </c>
      <c r="CE51" s="62">
        <f t="shared" si="40"/>
        <v>324.15956974007042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178.22999999999993</v>
      </c>
      <c r="CV51" s="14">
        <f t="shared" si="41"/>
        <v>44.928167580487852</v>
      </c>
      <c r="CW51" s="22">
        <f t="shared" si="13"/>
        <v>388.66714186934951</v>
      </c>
      <c r="CX51" s="62">
        <f t="shared" si="14"/>
        <v>635.68369217905502</v>
      </c>
      <c r="CY51" s="62">
        <f ca="1">AVERAGE(OFFSET($CX$3,0,0,'Données projet'!$E$13+1,1))-AVERAGE(OFFSET($H$3,0,0,'Données projet'!$E$13+1,1))</f>
        <v>319.60251630214429</v>
      </c>
      <c r="CZ51" s="62">
        <f t="shared" si="42"/>
        <v>313.19138409943923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1.2696505848186839</v>
      </c>
      <c r="DG51" s="23">
        <f>EXP(-LN(2)/25)*DG50+(1-EXP(-LN(2)/25))/(LN(2)/25)*Calculateur!DB51*Calculateur!DD51*VLOOKUP('Données projet'!$B$13,Paramètres!$A$1:$I$89,3,0)*0.475*44/12</f>
        <v>4.216022943739933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5.4856735285586167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174.59208000000004</v>
      </c>
      <c r="DQ51" s="14">
        <f t="shared" si="43"/>
        <v>44.116895896327598</v>
      </c>
      <c r="DR51" s="22">
        <f t="shared" si="16"/>
        <v>380.91813301943733</v>
      </c>
      <c r="DS51" s="62">
        <f t="shared" si="17"/>
        <v>627.93468332914279</v>
      </c>
      <c r="DT51" s="62">
        <f ca="1">AVERAGE(OFFSET($DS$3,0,0,'Données projet'!$E$14+1,1))-AVERAGE(OFFSET($H$3,0,0,'Données projet'!$E$14+1,1))</f>
        <v>483.03125975140335</v>
      </c>
      <c r="DU51" s="62">
        <f t="shared" si="44"/>
        <v>299.32268240743298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</v>
      </c>
      <c r="EJ51" s="13">
        <f>IF('Données projet'!$A$192&gt;35,EJ50+EI51-ER50,IF(A51&lt;'Données projet'!$A$192,$EG$205^A51,IF(A51='Données projet'!$A$192,'Données projet'!$B$192,EJ50+EI51-ER50)))</f>
        <v>209.00000000000003</v>
      </c>
      <c r="EK51" s="18">
        <f>EJ51*VLOOKUP('Données projet'!$B$15,Paramètres!$A$1:$I$89,3,0)*VLOOKUP('Données projet'!$B$15,Paramètres!$A$1:$I$89,5,0)</f>
        <v>176.06160000000006</v>
      </c>
      <c r="EL51" s="14">
        <f t="shared" si="45"/>
        <v>44.444839741138928</v>
      </c>
      <c r="EM51" s="22">
        <f t="shared" si="19"/>
        <v>384.04871588248369</v>
      </c>
      <c r="EN51" s="62">
        <f t="shared" si="20"/>
        <v>631.06526619218914</v>
      </c>
      <c r="EO51" s="62">
        <f ca="1">AVERAGE(OFFSET($EN$3,0,0,'Données projet'!$E$15+1,1))-AVERAGE(OFFSET($H$3,0,0,'Données projet'!$E$15+1,1))</f>
        <v>458.45790603102716</v>
      </c>
      <c r="EP51" s="62">
        <f t="shared" si="46"/>
        <v>291.65833951816296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57.368150084465128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3.85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14.116666666666667</v>
      </c>
      <c r="H52" s="70">
        <f t="shared" si="1"/>
        <v>163.49666666666667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247.82004294635325</v>
      </c>
      <c r="S52" s="62">
        <f ca="1">AVERAGE(OFFSET($R$3,0,0,'Données projet'!$E$9+1,1))-AVERAGE(OFFSET($H$3,0,0,'Données projet'!$E$9+1,1))</f>
        <v>196.7751893522196</v>
      </c>
      <c r="T52" s="62">
        <f t="shared" si="34"/>
        <v>468.98558846645176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172.98840000000007</v>
      </c>
      <c r="AK52" s="14">
        <f t="shared" si="35"/>
        <v>43.758645457754092</v>
      </c>
      <c r="AL52" s="22">
        <f t="shared" si="4"/>
        <v>377.50110417225511</v>
      </c>
      <c r="AM52" s="62">
        <f t="shared" si="5"/>
        <v>625.3211471186064</v>
      </c>
      <c r="AN52" s="62">
        <f ca="1">AVERAGE(OFFSET($AM$3,0,0,'Données projet'!$E$10+1,1))-AVERAGE(OFFSET($H$3,0,0,'Données projet'!$E$10+1,1))</f>
        <v>460.19780861054892</v>
      </c>
      <c r="AO52" s="62">
        <f t="shared" si="36"/>
        <v>286.14170558364475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680.78557155724354</v>
      </c>
      <c r="BI52" s="62">
        <f ca="1">AVERAGE(OFFSET($BH$3,0,0,'Données projet'!$E$11+1,1))-AVERAGE(OFFSET($H$3,0,0,'Données projet'!$E$11+1,1))</f>
        <v>485.92470634159565</v>
      </c>
      <c r="BJ52" s="62">
        <f t="shared" si="38"/>
        <v>307.92140912529834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212.78400000000002</v>
      </c>
      <c r="CA52" s="14">
        <f t="shared" si="39"/>
        <v>52.543492641808065</v>
      </c>
      <c r="CB52" s="22">
        <f t="shared" si="10"/>
        <v>462.11204968448237</v>
      </c>
      <c r="CC52" s="62">
        <f t="shared" si="11"/>
        <v>709.93209263083361</v>
      </c>
      <c r="CD52" s="62">
        <f ca="1">AVERAGE(OFFSET($CC$3,0,0,'Données projet'!$E$12+1,1))-AVERAGE(OFFSET($H$3,0,0,'Données projet'!$E$12+1,1))</f>
        <v>513.352289821976</v>
      </c>
      <c r="CE52" s="62">
        <f t="shared" si="40"/>
        <v>324.15956974007042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186.32249999999993</v>
      </c>
      <c r="CV52" s="14">
        <f t="shared" si="41"/>
        <v>46.725987276254116</v>
      </c>
      <c r="CW52" s="22">
        <f t="shared" si="13"/>
        <v>405.8927820061424</v>
      </c>
      <c r="CX52" s="62">
        <f t="shared" si="14"/>
        <v>653.71282495249363</v>
      </c>
      <c r="CY52" s="62">
        <f ca="1">AVERAGE(OFFSET($CX$3,0,0,'Données projet'!$E$13+1,1))-AVERAGE(OFFSET($H$3,0,0,'Données projet'!$E$13+1,1))</f>
        <v>319.60251630214429</v>
      </c>
      <c r="CZ52" s="62">
        <f t="shared" si="42"/>
        <v>313.19138409943923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1.2447535112607795</v>
      </c>
      <c r="DG52" s="23">
        <f>EXP(-LN(2)/25)*DG51+(1-EXP(-LN(2)/25))/(LN(2)/25)*Calculateur!DB52*Calculateur!DD52*VLOOKUP('Données projet'!$B$13,Paramètres!$A$1:$I$89,3,0)*0.475*44/12</f>
        <v>4.1007355746323535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5.3454890858931332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183.63384000000005</v>
      </c>
      <c r="DQ52" s="14">
        <f t="shared" si="43"/>
        <v>46.129705781806493</v>
      </c>
      <c r="DR52" s="22">
        <f t="shared" si="16"/>
        <v>400.17150890331305</v>
      </c>
      <c r="DS52" s="62">
        <f t="shared" si="17"/>
        <v>647.99155184966435</v>
      </c>
      <c r="DT52" s="62">
        <f ca="1">AVERAGE(OFFSET($DS$3,0,0,'Données projet'!$E$14+1,1))-AVERAGE(OFFSET($H$3,0,0,'Données projet'!$E$14+1,1))</f>
        <v>483.03125975140335</v>
      </c>
      <c r="DU52" s="62">
        <f t="shared" si="44"/>
        <v>299.32268240743298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</v>
      </c>
      <c r="EJ52" s="13">
        <f>IF('Données projet'!$A$192&gt;35,EJ51+EI52-ER51,IF(A52&lt;'Données projet'!$A$192,$EG$205^A52,IF(A52='Données projet'!$A$192,'Données projet'!$B$192,EJ51+EI52-ER51)))</f>
        <v>220.00000000000003</v>
      </c>
      <c r="EK52" s="18">
        <f>EJ52*VLOOKUP('Données projet'!$B$15,Paramètres!$A$1:$I$89,3,0)*VLOOKUP('Données projet'!$B$15,Paramètres!$A$1:$I$89,5,0)</f>
        <v>185.32800000000006</v>
      </c>
      <c r="EL52" s="14">
        <f t="shared" si="45"/>
        <v>46.505548070897625</v>
      </c>
      <c r="EM52" s="22">
        <f t="shared" si="19"/>
        <v>403.77676289014676</v>
      </c>
      <c r="EN52" s="62">
        <f t="shared" si="20"/>
        <v>651.59680583649799</v>
      </c>
      <c r="EO52" s="62">
        <f ca="1">AVERAGE(OFFSET($EN$3,0,0,'Données projet'!$E$15+1,1))-AVERAGE(OFFSET($H$3,0,0,'Données projet'!$E$15+1,1))</f>
        <v>458.45790603102716</v>
      </c>
      <c r="EP52" s="62">
        <f t="shared" si="46"/>
        <v>291.65833951816296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57.587284439913994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3.85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14.116666666666667</v>
      </c>
      <c r="H53" s="70">
        <f t="shared" si="1"/>
        <v>163.49666666666667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248.60959678209377</v>
      </c>
      <c r="S53" s="62">
        <f ca="1">AVERAGE(OFFSET($R$3,0,0,'Données projet'!$E$9+1,1))-AVERAGE(OFFSET($H$3,0,0,'Données projet'!$E$9+1,1))</f>
        <v>196.7751893522196</v>
      </c>
      <c r="T53" s="62">
        <f t="shared" si="34"/>
        <v>468.98558846645176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181.50600000000006</v>
      </c>
      <c r="AK53" s="14">
        <f t="shared" si="35"/>
        <v>45.657080773122978</v>
      </c>
      <c r="AL53" s="22">
        <f t="shared" si="4"/>
        <v>395.64236567985591</v>
      </c>
      <c r="AM53" s="62">
        <f t="shared" si="5"/>
        <v>644.25196246194764</v>
      </c>
      <c r="AN53" s="62">
        <f ca="1">AVERAGE(OFFSET($AM$3,0,0,'Données projet'!$E$10+1,1))-AVERAGE(OFFSET($H$3,0,0,'Données projet'!$E$10+1,1))</f>
        <v>460.19780861054892</v>
      </c>
      <c r="AO53" s="62">
        <f t="shared" si="36"/>
        <v>286.14170558364475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702.7103826683358</v>
      </c>
      <c r="BI53" s="62">
        <f ca="1">AVERAGE(OFFSET($BH$3,0,0,'Données projet'!$E$11+1,1))-AVERAGE(OFFSET($H$3,0,0,'Données projet'!$E$11+1,1))</f>
        <v>485.92470634159565</v>
      </c>
      <c r="BJ53" s="62">
        <f t="shared" si="38"/>
        <v>307.92140912529834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2">
        <f t="shared" si="11"/>
        <v>733.28308984252385</v>
      </c>
      <c r="CD53" s="62">
        <f ca="1">AVERAGE(OFFSET($CC$3,0,0,'Données projet'!$E$12+1,1))-AVERAGE(OFFSET($H$3,0,0,'Données projet'!$E$12+1,1))</f>
        <v>513.352289821976</v>
      </c>
      <c r="CE53" s="62">
        <f t="shared" si="40"/>
        <v>324.15956974007042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194.41499999999994</v>
      </c>
      <c r="CV53" s="14">
        <f t="shared" si="41"/>
        <v>48.514737888684927</v>
      </c>
      <c r="CW53" s="22">
        <f t="shared" si="13"/>
        <v>423.10262682279273</v>
      </c>
      <c r="CX53" s="62">
        <f t="shared" si="14"/>
        <v>671.71222360488446</v>
      </c>
      <c r="CY53" s="62">
        <f ca="1">AVERAGE(OFFSET($CX$3,0,0,'Données projet'!$E$13+1,1))-AVERAGE(OFFSET($H$3,0,0,'Données projet'!$E$13+1,1))</f>
        <v>319.60251630214429</v>
      </c>
      <c r="CZ53" s="62">
        <f t="shared" si="42"/>
        <v>313.19138409943923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1.2203446541296303</v>
      </c>
      <c r="DG53" s="23">
        <f>EXP(-LN(2)/25)*DG52+(1-EXP(-LN(2)/25))/(LN(2)/25)*Calculateur!DB53*Calculateur!DD53*VLOOKUP('Données projet'!$B$13,Paramètres!$A$1:$I$89,3,0)*0.475*44/12</f>
        <v>3.9886007446957201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5.2089453988253505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192.67560000000006</v>
      </c>
      <c r="DQ53" s="14">
        <f t="shared" si="43"/>
        <v>48.131007733172986</v>
      </c>
      <c r="DR53" s="22">
        <f t="shared" si="16"/>
        <v>419.40484180194306</v>
      </c>
      <c r="DS53" s="62">
        <f t="shared" si="17"/>
        <v>668.01443858403491</v>
      </c>
      <c r="DT53" s="62">
        <f ca="1">AVERAGE(OFFSET($DS$3,0,0,'Données projet'!$E$14+1,1))-AVERAGE(OFFSET($H$3,0,0,'Données projet'!$E$14+1,1))</f>
        <v>483.03125975140335</v>
      </c>
      <c r="DU53" s="62">
        <f t="shared" si="44"/>
        <v>299.32268240743298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11</v>
      </c>
      <c r="EI53" s="13">
        <f t="array" ref="EI53">INDEX(EH:EH,MIN(IF(ISNUMBER(EH53:EH249),ROW(EH53:EH249),"")))</f>
        <v>11</v>
      </c>
      <c r="EJ53" s="13">
        <f>IF('Données projet'!$A$192&gt;35,EJ52+EI53-ER52,IF(A53&lt;'Données projet'!$A$192,$EG$205^A53,IF(A53='Données projet'!$A$192,'Données projet'!$B$192,EJ52+EI53-ER52)))</f>
        <v>231.00000000000003</v>
      </c>
      <c r="EK53" s="18">
        <f>EJ53*VLOOKUP('Données projet'!$B$15,Paramètres!$A$1:$I$89,3,0)*VLOOKUP('Données projet'!$B$15,Paramètres!$A$1:$I$89,5,0)</f>
        <v>194.59440000000004</v>
      </c>
      <c r="EL53" s="14">
        <f t="shared" si="45"/>
        <v>48.554292648263456</v>
      </c>
      <c r="EM53" s="22">
        <f t="shared" si="19"/>
        <v>423.48397302905886</v>
      </c>
      <c r="EN53" s="62">
        <f t="shared" si="20"/>
        <v>672.0935698111507</v>
      </c>
      <c r="EO53" s="62">
        <f ca="1">AVERAGE(OFFSET($EN$3,0,0,'Données projet'!$E$15+1,1))-AVERAGE(OFFSET($H$3,0,0,'Données projet'!$E$15+1,1))</f>
        <v>458.45790603102716</v>
      </c>
      <c r="EP53" s="62">
        <f t="shared" si="46"/>
        <v>291.65833951816296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57.802617304206848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3.85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14.116666666666667</v>
      </c>
      <c r="H54" s="70">
        <f t="shared" si="1"/>
        <v>163.49666666666667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249.38545362396204</v>
      </c>
      <c r="S54" s="62">
        <f ca="1">AVERAGE(OFFSET($R$3,0,0,'Données projet'!$E$9+1,1))-AVERAGE(OFFSET($H$3,0,0,'Données projet'!$E$9+1,1))</f>
        <v>196.7751893522196</v>
      </c>
      <c r="T54" s="62">
        <f t="shared" si="34"/>
        <v>468.98558846645176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168.32400000000007</v>
      </c>
      <c r="AK54" s="14">
        <f t="shared" si="35"/>
        <v>42.71443916408608</v>
      </c>
      <c r="AL54" s="22">
        <f t="shared" si="4"/>
        <v>367.55861487745005</v>
      </c>
      <c r="AM54" s="62">
        <f t="shared" si="5"/>
        <v>616.94406850141013</v>
      </c>
      <c r="AN54" s="62">
        <f ca="1">AVERAGE(OFFSET($AM$3,0,0,'Données projet'!$E$10+1,1))-AVERAGE(OFFSET($H$3,0,0,'Données projet'!$E$10+1,1))</f>
        <v>460.19780861054892</v>
      </c>
      <c r="AO54" s="62">
        <f t="shared" si="36"/>
        <v>286.14170558364475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669.27452952636793</v>
      </c>
      <c r="BI54" s="62">
        <f ca="1">AVERAGE(OFFSET($BH$3,0,0,'Données projet'!$E$11+1,1))-AVERAGE(OFFSET($H$3,0,0,'Données projet'!$E$11+1,1))</f>
        <v>485.92470634159565</v>
      </c>
      <c r="BJ54" s="62">
        <f t="shared" si="38"/>
        <v>307.92140912529834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206.20704000000001</v>
      </c>
      <c r="CA54" s="14">
        <f t="shared" si="39"/>
        <v>51.105851308113081</v>
      </c>
      <c r="CB54" s="22">
        <f t="shared" si="10"/>
        <v>448.15328569496359</v>
      </c>
      <c r="CC54" s="62">
        <f t="shared" si="11"/>
        <v>697.5387393189236</v>
      </c>
      <c r="CD54" s="62">
        <f ca="1">AVERAGE(OFFSET($CC$3,0,0,'Données projet'!$E$12+1,1))-AVERAGE(OFFSET($H$3,0,0,'Données projet'!$E$12+1,1))</f>
        <v>513.352289821976</v>
      </c>
      <c r="CE54" s="62">
        <f t="shared" si="40"/>
        <v>324.15956974007042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202.50749999999991</v>
      </c>
      <c r="CV54" s="14">
        <f t="shared" si="41"/>
        <v>50.294840086606349</v>
      </c>
      <c r="CW54" s="22">
        <f t="shared" si="13"/>
        <v>440.29740898417253</v>
      </c>
      <c r="CX54" s="62">
        <f t="shared" si="14"/>
        <v>689.68286260813261</v>
      </c>
      <c r="CY54" s="62">
        <f ca="1">AVERAGE(OFFSET($CX$3,0,0,'Données projet'!$E$13+1,1))-AVERAGE(OFFSET($H$3,0,0,'Données projet'!$E$13+1,1))</f>
        <v>319.60251630214429</v>
      </c>
      <c r="CZ54" s="62">
        <f t="shared" si="42"/>
        <v>313.19138409943923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1.1964144397988901</v>
      </c>
      <c r="DG54" s="23">
        <f>EXP(-LN(2)/25)*DG53+(1-EXP(-LN(2)/25))/(LN(2)/25)*Calculateur!DB54*Calculateur!DD54*VLOOKUP('Données projet'!$B$13,Paramètres!$A$1:$I$89,3,0)*0.475*44/12</f>
        <v>3.8795322475806184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5.075946687379508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178.68240000000006</v>
      </c>
      <c r="DQ54" s="14">
        <f t="shared" si="43"/>
        <v>45.028919214980071</v>
      </c>
      <c r="DR54" s="22">
        <f t="shared" si="16"/>
        <v>389.63054763275704</v>
      </c>
      <c r="DS54" s="62">
        <f t="shared" si="17"/>
        <v>639.01600125671712</v>
      </c>
      <c r="DT54" s="62">
        <f ca="1">AVERAGE(OFFSET($DS$3,0,0,'Données projet'!$E$14+1,1))-AVERAGE(OFFSET($H$3,0,0,'Données projet'!$E$14+1,1))</f>
        <v>483.03125975140335</v>
      </c>
      <c r="DU54" s="62">
        <f t="shared" si="44"/>
        <v>299.32268240743298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10.199999999999999</v>
      </c>
      <c r="EJ54" s="13">
        <f>IF('Données projet'!$A$192&gt;35,EJ53+EI54-ER53,IF(A54&lt;'Données projet'!$A$192,$EG$205^A54,IF(A54='Données projet'!$A$192,'Données projet'!$B$192,EJ53+EI54-ER53)))</f>
        <v>213.20000000000002</v>
      </c>
      <c r="EK54" s="18">
        <f>EJ54*VLOOKUP('Données projet'!$B$15,Paramètres!$A$1:$I$89,3,0)*VLOOKUP('Données projet'!$B$15,Paramètres!$A$1:$I$89,5,0)</f>
        <v>179.59968000000003</v>
      </c>
      <c r="EL54" s="14">
        <f t="shared" si="45"/>
        <v>45.233110804333748</v>
      </c>
      <c r="EM54" s="22">
        <f t="shared" si="19"/>
        <v>391.58377731754803</v>
      </c>
      <c r="EN54" s="62">
        <f t="shared" si="20"/>
        <v>640.96923094150804</v>
      </c>
      <c r="EO54" s="62">
        <f ca="1">AVERAGE(OFFSET($EN$3,0,0,'Données projet'!$E$15+1,1))-AVERAGE(OFFSET($H$3,0,0,'Données projet'!$E$15+1,1))</f>
        <v>458.45790603102716</v>
      </c>
      <c r="EP54" s="62">
        <f t="shared" si="46"/>
        <v>291.65833951816296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58.014214624716381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3.85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14.116666666666667</v>
      </c>
      <c r="H55" s="70">
        <f t="shared" si="1"/>
        <v>163.49666666666667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250.14785108417999</v>
      </c>
      <c r="S55" s="62">
        <f ca="1">AVERAGE(OFFSET($R$3,0,0,'Données projet'!$E$9+1,1))-AVERAGE(OFFSET($H$3,0,0,'Données projet'!$E$9+1,1))</f>
        <v>196.7751893522196</v>
      </c>
      <c r="T55" s="62">
        <f t="shared" si="34"/>
        <v>468.98558846645176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176.43600000000006</v>
      </c>
      <c r="AK55" s="14">
        <f t="shared" si="35"/>
        <v>44.528341291050616</v>
      </c>
      <c r="AL55" s="22">
        <f t="shared" si="4"/>
        <v>384.84622774857991</v>
      </c>
      <c r="AM55" s="62">
        <f t="shared" si="5"/>
        <v>634.99407883275785</v>
      </c>
      <c r="AN55" s="62">
        <f ca="1">AVERAGE(OFFSET($AM$3,0,0,'Données projet'!$E$10+1,1))-AVERAGE(OFFSET($H$3,0,0,'Données projet'!$E$10+1,1))</f>
        <v>460.19780861054892</v>
      </c>
      <c r="AO55" s="62">
        <f t="shared" si="36"/>
        <v>286.14170558364475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689.64840821078269</v>
      </c>
      <c r="BI55" s="62">
        <f ca="1">AVERAGE(OFFSET($BH$3,0,0,'Données projet'!$E$11+1,1))-AVERAGE(OFFSET($H$3,0,0,'Données projet'!$E$11+1,1))</f>
        <v>485.92470634159565</v>
      </c>
      <c r="BJ55" s="62">
        <f t="shared" si="38"/>
        <v>307.92140912529834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216.07248000000001</v>
      </c>
      <c r="CA55" s="14">
        <f t="shared" si="39"/>
        <v>53.260365780197098</v>
      </c>
      <c r="CB55" s="22">
        <f t="shared" si="10"/>
        <v>469.08803973384329</v>
      </c>
      <c r="CC55" s="62">
        <f t="shared" si="11"/>
        <v>719.23589081802129</v>
      </c>
      <c r="CD55" s="62">
        <f ca="1">AVERAGE(OFFSET($CC$3,0,0,'Données projet'!$E$12+1,1))-AVERAGE(OFFSET($H$3,0,0,'Données projet'!$E$12+1,1))</f>
        <v>513.352289821976</v>
      </c>
      <c r="CE55" s="62">
        <f t="shared" si="40"/>
        <v>324.15956974007042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210.59999999999991</v>
      </c>
      <c r="CV55" s="14">
        <f t="shared" si="41"/>
        <v>52.066679014659961</v>
      </c>
      <c r="CW55" s="22">
        <f t="shared" si="13"/>
        <v>457.47779928386586</v>
      </c>
      <c r="CX55" s="62">
        <f t="shared" si="14"/>
        <v>707.62565036804381</v>
      </c>
      <c r="CY55" s="62">
        <f ca="1">AVERAGE(OFFSET($CX$3,0,0,'Données projet'!$E$13+1,1))-AVERAGE(OFFSET($H$3,0,0,'Données projet'!$E$13+1,1))</f>
        <v>319.60251630214429</v>
      </c>
      <c r="CZ55" s="62">
        <f t="shared" si="42"/>
        <v>313.19138409943923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1.1729534823751862</v>
      </c>
      <c r="DG55" s="23">
        <f>EXP(-LN(2)/25)*DG54+(1-EXP(-LN(2)/25))/(LN(2)/25)*Calculateur!DB55*Calculateur!DD55*VLOOKUP('Données projet'!$B$13,Paramètres!$A$1:$I$89,3,0)*0.475*44/12</f>
        <v>3.7734462342547923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4.946399716629978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187.29360000000005</v>
      </c>
      <c r="DQ55" s="14">
        <f t="shared" si="43"/>
        <v>46.941107550760456</v>
      </c>
      <c r="DR55" s="22">
        <f t="shared" si="16"/>
        <v>407.9587823175745</v>
      </c>
      <c r="DS55" s="62">
        <f t="shared" si="17"/>
        <v>658.10663340175256</v>
      </c>
      <c r="DT55" s="62">
        <f ca="1">AVERAGE(OFFSET($DS$3,0,0,'Données projet'!$E$14+1,1))-AVERAGE(OFFSET($H$3,0,0,'Données projet'!$E$14+1,1))</f>
        <v>483.03125975140335</v>
      </c>
      <c r="DU55" s="62">
        <f t="shared" si="44"/>
        <v>299.32268240743298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10.199999999999999</v>
      </c>
      <c r="EJ55" s="13">
        <f>IF('Données projet'!$A$192&gt;35,EJ54+EI55-ER54,IF(A55&lt;'Données projet'!$A$192,$EG$205^A55,IF(A55='Données projet'!$A$192,'Données projet'!$B$192,EJ54+EI55-ER54)))</f>
        <v>223.4</v>
      </c>
      <c r="EK55" s="18">
        <f>EJ55*VLOOKUP('Données projet'!$B$15,Paramètres!$A$1:$I$89,3,0)*VLOOKUP('Données projet'!$B$15,Paramètres!$A$1:$I$89,5,0)</f>
        <v>188.19216000000003</v>
      </c>
      <c r="EL55" s="14">
        <f t="shared" si="45"/>
        <v>47.140042972585213</v>
      </c>
      <c r="EM55" s="22">
        <f t="shared" si="19"/>
        <v>409.870253510586</v>
      </c>
      <c r="EN55" s="62">
        <f t="shared" si="20"/>
        <v>660.01810459476405</v>
      </c>
      <c r="EO55" s="62">
        <f ca="1">AVERAGE(OFFSET($EN$3,0,0,'Données projet'!$E$15+1,1))-AVERAGE(OFFSET($H$3,0,0,'Données projet'!$E$15+1,1))</f>
        <v>458.45790603102716</v>
      </c>
      <c r="EP55" s="62">
        <f t="shared" si="46"/>
        <v>291.65833951816296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58.222141204775816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3.85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14.116666666666667</v>
      </c>
      <c r="H56" s="70">
        <f t="shared" si="1"/>
        <v>163.49666666666667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250.89702265292848</v>
      </c>
      <c r="S56" s="62">
        <f ca="1">AVERAGE(OFFSET($R$3,0,0,'Données projet'!$E$9+1,1))-AVERAGE(OFFSET($H$3,0,0,'Données projet'!$E$9+1,1))</f>
        <v>196.7751893522196</v>
      </c>
      <c r="T56" s="62">
        <f t="shared" si="34"/>
        <v>468.98558846645176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184.54800000000006</v>
      </c>
      <c r="AK56" s="14">
        <f t="shared" si="35"/>
        <v>46.332558240871698</v>
      </c>
      <c r="AL56" s="22">
        <f t="shared" si="4"/>
        <v>402.11697226951833</v>
      </c>
      <c r="AM56" s="62">
        <f t="shared" si="5"/>
        <v>653.01399492244479</v>
      </c>
      <c r="AN56" s="62">
        <f ca="1">AVERAGE(OFFSET($AM$3,0,0,'Données projet'!$E$10+1,1))-AVERAGE(OFFSET($H$3,0,0,'Données projet'!$E$10+1,1))</f>
        <v>460.19780861054892</v>
      </c>
      <c r="AO56" s="62">
        <f t="shared" si="36"/>
        <v>286.14170558364475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709.99030251099714</v>
      </c>
      <c r="BI56" s="62">
        <f ca="1">AVERAGE(OFFSET($BH$3,0,0,'Données projet'!$E$11+1,1))-AVERAGE(OFFSET($H$3,0,0,'Données projet'!$E$11+1,1))</f>
        <v>485.92470634159565</v>
      </c>
      <c r="BJ56" s="62">
        <f t="shared" si="38"/>
        <v>307.92140912529834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225.93791999999999</v>
      </c>
      <c r="CA56" s="14">
        <f t="shared" si="39"/>
        <v>55.403456067447962</v>
      </c>
      <c r="CB56" s="22">
        <f t="shared" si="10"/>
        <v>490.00289665080521</v>
      </c>
      <c r="CC56" s="62">
        <f t="shared" si="11"/>
        <v>740.89991930373174</v>
      </c>
      <c r="CD56" s="62">
        <f ca="1">AVERAGE(OFFSET($CC$3,0,0,'Données projet'!$E$12+1,1))-AVERAGE(OFFSET($H$3,0,0,'Données projet'!$E$12+1,1))</f>
        <v>513.352289821976</v>
      </c>
      <c r="CE56" s="62">
        <f t="shared" si="40"/>
        <v>324.15956974007042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180.47249999999991</v>
      </c>
      <c r="CV56" s="14">
        <f t="shared" si="41"/>
        <v>45.427292666837829</v>
      </c>
      <c r="CW56" s="22">
        <f t="shared" si="13"/>
        <v>393.44213889474241</v>
      </c>
      <c r="CX56" s="62">
        <f t="shared" si="14"/>
        <v>644.33916154766894</v>
      </c>
      <c r="CY56" s="62">
        <f ca="1">AVERAGE(OFFSET($CX$3,0,0,'Données projet'!$E$13+1,1))-AVERAGE(OFFSET($H$3,0,0,'Données projet'!$E$13+1,1))</f>
        <v>319.60251630214429</v>
      </c>
      <c r="CZ56" s="62">
        <f t="shared" si="42"/>
        <v>313.19138409943923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1.14995258001679</v>
      </c>
      <c r="DG56" s="23">
        <f>EXP(-LN(2)/25)*DG55+(1-EXP(-LN(2)/25))/(LN(2)/25)*Calculateur!DB56*Calculateur!DD56*VLOOKUP('Données projet'!$B$13,Paramètres!$A$1:$I$89,3,0)*0.475*44/12</f>
        <v>3.6702611485421817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4.8202137285589721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195.90480000000005</v>
      </c>
      <c r="DQ56" s="14">
        <f t="shared" si="43"/>
        <v>48.843085918490004</v>
      </c>
      <c r="DR56" s="22">
        <f t="shared" si="16"/>
        <v>426.26923464137013</v>
      </c>
      <c r="DS56" s="62">
        <f t="shared" si="17"/>
        <v>677.16625729429666</v>
      </c>
      <c r="DT56" s="62">
        <f ca="1">AVERAGE(OFFSET($DS$3,0,0,'Données projet'!$E$14+1,1))-AVERAGE(OFFSET($H$3,0,0,'Données projet'!$E$14+1,1))</f>
        <v>483.03125975140335</v>
      </c>
      <c r="DU56" s="62">
        <f t="shared" si="44"/>
        <v>299.32268240743298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10.199999999999999</v>
      </c>
      <c r="EJ56" s="13">
        <f>IF('Données projet'!$A$192&gt;35,EJ55+EI56-ER55,IF(A56&lt;'Données projet'!$A$192,$EG$205^A56,IF(A56='Données projet'!$A$192,'Données projet'!$B$192,EJ55+EI56-ER55)))</f>
        <v>233.6</v>
      </c>
      <c r="EK56" s="18">
        <f>EJ56*VLOOKUP('Données projet'!$B$15,Paramètres!$A$1:$I$89,3,0)*VLOOKUP('Données projet'!$B$15,Paramètres!$A$1:$I$89,5,0)</f>
        <v>196.78464000000002</v>
      </c>
      <c r="EL56" s="14">
        <f t="shared" si="45"/>
        <v>49.036863746442876</v>
      </c>
      <c r="EM56" s="22">
        <f t="shared" si="19"/>
        <v>428.1391190250547</v>
      </c>
      <c r="EN56" s="62">
        <f t="shared" si="20"/>
        <v>679.03614167798116</v>
      </c>
      <c r="EO56" s="62">
        <f ca="1">AVERAGE(OFFSET($EN$3,0,0,'Données projet'!$E$15+1,1))-AVERAGE(OFFSET($H$3,0,0,'Données projet'!$E$15+1,1))</f>
        <v>458.45790603102716</v>
      </c>
      <c r="EP56" s="62">
        <f t="shared" si="46"/>
        <v>291.65833951816296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58.426460723525409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3.85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14.116666666666667</v>
      </c>
      <c r="H57" s="70">
        <f t="shared" si="1"/>
        <v>163.49666666666667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251.63319776985594</v>
      </c>
      <c r="S57" s="62">
        <f ca="1">AVERAGE(OFFSET($R$3,0,0,'Données projet'!$E$9+1,1))-AVERAGE(OFFSET($H$3,0,0,'Données projet'!$E$9+1,1))</f>
        <v>196.7751893522196</v>
      </c>
      <c r="T57" s="62">
        <f t="shared" si="34"/>
        <v>468.98558846645176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192.66000000000008</v>
      </c>
      <c r="AK57" s="14">
        <f t="shared" si="35"/>
        <v>48.127564387788738</v>
      </c>
      <c r="AL57" s="22">
        <f t="shared" si="4"/>
        <v>419.3716746420655</v>
      </c>
      <c r="AM57" s="62">
        <f t="shared" si="5"/>
        <v>671.00487241191945</v>
      </c>
      <c r="AN57" s="62">
        <f ca="1">AVERAGE(OFFSET($AM$3,0,0,'Données projet'!$E$10+1,1))-AVERAGE(OFFSET($H$3,0,0,'Données projet'!$E$10+1,1))</f>
        <v>460.19780861054892</v>
      </c>
      <c r="AO57" s="62">
        <f t="shared" si="36"/>
        <v>286.14170558364475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730.30135455761524</v>
      </c>
      <c r="BI57" s="62">
        <f ca="1">AVERAGE(OFFSET($BH$3,0,0,'Données projet'!$E$11+1,1))-AVERAGE(OFFSET($H$3,0,0,'Données projet'!$E$11+1,1))</f>
        <v>485.92470634159565</v>
      </c>
      <c r="BJ57" s="62">
        <f t="shared" si="38"/>
        <v>307.92140912529834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235.80335999999997</v>
      </c>
      <c r="CA57" s="14">
        <f t="shared" si="39"/>
        <v>57.53567801144218</v>
      </c>
      <c r="CB57" s="22">
        <f t="shared" si="10"/>
        <v>510.89882453659499</v>
      </c>
      <c r="CC57" s="62">
        <f t="shared" si="11"/>
        <v>762.53202230644888</v>
      </c>
      <c r="CD57" s="62">
        <f ca="1">AVERAGE(OFFSET($CC$3,0,0,'Données projet'!$E$12+1,1))-AVERAGE(OFFSET($H$3,0,0,'Données projet'!$E$12+1,1))</f>
        <v>513.352289821976</v>
      </c>
      <c r="CE57" s="62">
        <f t="shared" si="40"/>
        <v>324.15956974007042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187.78499999999991</v>
      </c>
      <c r="CV57" s="14">
        <f t="shared" si="41"/>
        <v>47.049914090154054</v>
      </c>
      <c r="CW57" s="22">
        <f t="shared" si="13"/>
        <v>409.0041420403515</v>
      </c>
      <c r="CX57" s="62">
        <f t="shared" si="14"/>
        <v>660.6373398102055</v>
      </c>
      <c r="CY57" s="62">
        <f ca="1">AVERAGE(OFFSET($CX$3,0,0,'Données projet'!$E$13+1,1))-AVERAGE(OFFSET($H$3,0,0,'Données projet'!$E$13+1,1))</f>
        <v>319.60251630214429</v>
      </c>
      <c r="CZ57" s="62">
        <f t="shared" si="42"/>
        <v>313.19138409943923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1.1274027113244769</v>
      </c>
      <c r="DG57" s="23">
        <f>EXP(-LN(2)/25)*DG56+(1-EXP(-LN(2)/25))/(LN(2)/25)*Calculateur!DB57*Calculateur!DD57*VLOOKUP('Données projet'!$B$13,Paramètres!$A$1:$I$89,3,0)*0.475*44/12</f>
        <v>3.5698976644246505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4.6973003757491272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204.51600000000005</v>
      </c>
      <c r="DQ57" s="14">
        <f t="shared" si="43"/>
        <v>50.735354396355888</v>
      </c>
      <c r="DR57" s="22">
        <f t="shared" si="16"/>
        <v>444.5627755736532</v>
      </c>
      <c r="DS57" s="62">
        <f t="shared" si="17"/>
        <v>696.19597334350715</v>
      </c>
      <c r="DT57" s="62">
        <f ca="1">AVERAGE(OFFSET($DS$3,0,0,'Données projet'!$E$14+1,1))-AVERAGE(OFFSET($H$3,0,0,'Données projet'!$E$14+1,1))</f>
        <v>483.03125975140335</v>
      </c>
      <c r="DU57" s="62">
        <f t="shared" si="44"/>
        <v>299.32268240743298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10.199999999999999</v>
      </c>
      <c r="EJ57" s="13">
        <f>IF('Données projet'!$A$192&gt;35,EJ56+EI57-ER56,IF(A57&lt;'Données projet'!$A$192,$EG$205^A57,IF(A57='Données projet'!$A$192,'Données projet'!$B$192,EJ56+EI57-ER56)))</f>
        <v>243.79999999999998</v>
      </c>
      <c r="EK57" s="18">
        <f>EJ57*VLOOKUP('Données projet'!$B$15,Paramètres!$A$1:$I$89,3,0)*VLOOKUP('Données projet'!$B$15,Paramètres!$A$1:$I$89,5,0)</f>
        <v>205.37711999999999</v>
      </c>
      <c r="EL57" s="14">
        <f t="shared" si="45"/>
        <v>50.924065093909938</v>
      </c>
      <c r="EM57" s="22">
        <f t="shared" si="19"/>
        <v>446.39123070522641</v>
      </c>
      <c r="EN57" s="62">
        <f t="shared" si="20"/>
        <v>698.02442847508041</v>
      </c>
      <c r="EO57" s="62">
        <f ca="1">AVERAGE(OFFSET($EN$3,0,0,'Données projet'!$E$15+1,1))-AVERAGE(OFFSET($H$3,0,0,'Données projet'!$E$15+1,1))</f>
        <v>458.45790603102716</v>
      </c>
      <c r="EP57" s="62">
        <f t="shared" si="46"/>
        <v>291.65833951816296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58.627235755414709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3.85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14.116666666666667</v>
      </c>
      <c r="H58" s="70">
        <f t="shared" si="1"/>
        <v>163.49666666666667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252.35660189434572</v>
      </c>
      <c r="S58" s="62">
        <f ca="1">AVERAGE(OFFSET($R$3,0,0,'Données projet'!$E$9+1,1))-AVERAGE(OFFSET($H$3,0,0,'Données projet'!$E$9+1,1))</f>
        <v>196.7751893522196</v>
      </c>
      <c r="T58" s="62">
        <f t="shared" si="34"/>
        <v>468.98558846645176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200.77200000000008</v>
      </c>
      <c r="AK58" s="14">
        <f t="shared" si="35"/>
        <v>49.913791898945412</v>
      </c>
      <c r="AL58" s="22">
        <f t="shared" si="4"/>
        <v>436.61108755732999</v>
      </c>
      <c r="AM58" s="62">
        <f t="shared" si="5"/>
        <v>688.96768945167378</v>
      </c>
      <c r="AN58" s="62">
        <f ca="1">AVERAGE(OFFSET($AM$3,0,0,'Données projet'!$E$10+1,1))-AVERAGE(OFFSET($H$3,0,0,'Données projet'!$E$10+1,1))</f>
        <v>460.19780861054892</v>
      </c>
      <c r="AO58" s="62">
        <f t="shared" si="36"/>
        <v>286.14170558364475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750.58262181095006</v>
      </c>
      <c r="BI58" s="62">
        <f ca="1">AVERAGE(OFFSET($BH$3,0,0,'Données projet'!$E$11+1,1))-AVERAGE(OFFSET($H$3,0,0,'Données projet'!$E$11+1,1))</f>
        <v>485.92470634159565</v>
      </c>
      <c r="BJ58" s="62">
        <f t="shared" si="38"/>
        <v>307.92140912529834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245.6688</v>
      </c>
      <c r="CA58" s="14">
        <f t="shared" si="39"/>
        <v>59.657538312400263</v>
      </c>
      <c r="CB58" s="22">
        <f t="shared" si="10"/>
        <v>531.77670589409706</v>
      </c>
      <c r="CC58" s="62">
        <f t="shared" si="11"/>
        <v>784.13330778844079</v>
      </c>
      <c r="CD58" s="62">
        <f ca="1">AVERAGE(OFFSET($CC$3,0,0,'Données projet'!$E$12+1,1))-AVERAGE(OFFSET($H$3,0,0,'Données projet'!$E$12+1,1))</f>
        <v>513.352289821976</v>
      </c>
      <c r="CE58" s="62">
        <f t="shared" si="40"/>
        <v>324.15956974007042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195.09749999999991</v>
      </c>
      <c r="CV58" s="14">
        <f t="shared" si="41"/>
        <v>48.66519532492579</v>
      </c>
      <c r="CW58" s="22">
        <f t="shared" si="13"/>
        <v>424.55336102424553</v>
      </c>
      <c r="CX58" s="62">
        <f t="shared" si="14"/>
        <v>676.90996291858926</v>
      </c>
      <c r="CY58" s="62">
        <f ca="1">AVERAGE(OFFSET($CX$3,0,0,'Données projet'!$E$13+1,1))-AVERAGE(OFFSET($H$3,0,0,'Données projet'!$E$13+1,1))</f>
        <v>319.60251630214429</v>
      </c>
      <c r="CZ58" s="62">
        <f t="shared" si="42"/>
        <v>313.19138409943923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1.1052950318031582</v>
      </c>
      <c r="DG58" s="23">
        <f>EXP(-LN(2)/25)*DG57+(1-EXP(-LN(2)/25))/(LN(2)/25)*Calculateur!DB58*Calculateur!DD58*VLOOKUP('Données projet'!$B$13,Paramètres!$A$1:$I$89,3,0)*0.475*44/12</f>
        <v>3.4722786250581992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4.5775736568613574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213.12720000000004</v>
      </c>
      <c r="DQ58" s="14">
        <f t="shared" si="43"/>
        <v>52.618368568459893</v>
      </c>
      <c r="DR58" s="22">
        <f t="shared" si="16"/>
        <v>462.8401985900677</v>
      </c>
      <c r="DS58" s="62">
        <f t="shared" si="17"/>
        <v>715.19680048441137</v>
      </c>
      <c r="DT58" s="62">
        <f ca="1">AVERAGE(OFFSET($DS$3,0,0,'Données projet'!$E$14+1,1))-AVERAGE(OFFSET($H$3,0,0,'Données projet'!$E$14+1,1))</f>
        <v>483.03125975140335</v>
      </c>
      <c r="DU58" s="62">
        <f t="shared" si="44"/>
        <v>299.32268240743298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254</v>
      </c>
      <c r="EH58" s="13">
        <f>VLOOKUP(A58,'Données projet'!$A$191:$I$211,9,0)</f>
        <v>10.199999999999999</v>
      </c>
      <c r="EI58" s="13">
        <f t="array" ref="EI58">INDEX(EH:EH,MIN(IF(ISNUMBER(EH58:EH254),ROW(EH58:EH254),"")))</f>
        <v>10.199999999999999</v>
      </c>
      <c r="EJ58" s="13">
        <f>IF('Données projet'!$A$192&gt;35,EJ57+EI58-ER57,IF(A58&lt;'Données projet'!$A$192,$EG$205^A58,IF(A58='Données projet'!$A$192,'Données projet'!$B$192,EJ57+EI58-ER57)))</f>
        <v>253.99999999999997</v>
      </c>
      <c r="EK58" s="18">
        <f>EJ58*VLOOKUP('Données projet'!$B$15,Paramètres!$A$1:$I$89,3,0)*VLOOKUP('Données projet'!$B$15,Paramètres!$A$1:$I$89,5,0)</f>
        <v>213.96960000000001</v>
      </c>
      <c r="EL58" s="14">
        <f t="shared" si="45"/>
        <v>52.802095488627479</v>
      </c>
      <c r="EM58" s="22">
        <f t="shared" si="19"/>
        <v>464.62736964269283</v>
      </c>
      <c r="EN58" s="62">
        <f t="shared" si="20"/>
        <v>716.9839715370365</v>
      </c>
      <c r="EO58" s="62">
        <f ca="1">AVERAGE(OFFSET($EN$3,0,0,'Données projet'!$E$15+1,1))-AVERAGE(OFFSET($H$3,0,0,'Données projet'!$E$15+1,1))</f>
        <v>458.45790603102716</v>
      </c>
      <c r="EP58" s="62">
        <f t="shared" si="46"/>
        <v>291.65833951816296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28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58.824527789366464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3.85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14.116666666666667</v>
      </c>
      <c r="H59" s="70">
        <f t="shared" si="1"/>
        <v>163.49666666666667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253.06745657456483</v>
      </c>
      <c r="S59" s="62">
        <f ca="1">AVERAGE(OFFSET($R$3,0,0,'Données projet'!$E$9+1,1))-AVERAGE(OFFSET($H$3,0,0,'Données projet'!$E$9+1,1))</f>
        <v>196.7751893522196</v>
      </c>
      <c r="T59" s="62">
        <f t="shared" si="34"/>
        <v>468.98558846645176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186.98160000000007</v>
      </c>
      <c r="AK59" s="14">
        <f t="shared" si="35"/>
        <v>46.872006790472248</v>
      </c>
      <c r="AL59" s="22">
        <f t="shared" si="4"/>
        <v>407.29503182673926</v>
      </c>
      <c r="AM59" s="62">
        <f t="shared" si="5"/>
        <v>660.36248840130213</v>
      </c>
      <c r="AN59" s="62">
        <f ca="1">AVERAGE(OFFSET($AM$3,0,0,'Données projet'!$E$10+1,1))-AVERAGE(OFFSET($H$3,0,0,'Données projet'!$E$10+1,1))</f>
        <v>460.19780861054892</v>
      </c>
      <c r="AO59" s="62">
        <f t="shared" si="36"/>
        <v>286.14170558364475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715.61639853783959</v>
      </c>
      <c r="BI59" s="62">
        <f ca="1">AVERAGE(OFFSET($BH$3,0,0,'Données projet'!$E$11+1,1))-AVERAGE(OFFSET($H$3,0,0,'Données projet'!$E$11+1,1))</f>
        <v>485.92470634159565</v>
      </c>
      <c r="BJ59" s="62">
        <f t="shared" si="38"/>
        <v>307.92140912529834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2">
        <f t="shared" si="11"/>
        <v>746.75921918308666</v>
      </c>
      <c r="CD59" s="62">
        <f ca="1">AVERAGE(OFFSET($CC$3,0,0,'Données projet'!$E$12+1,1))-AVERAGE(OFFSET($H$3,0,0,'Données projet'!$E$12+1,1))</f>
        <v>513.352289821976</v>
      </c>
      <c r="CE59" s="62">
        <f t="shared" si="40"/>
        <v>324.15956974007042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202.40999999999991</v>
      </c>
      <c r="CV59" s="14">
        <f t="shared" si="41"/>
        <v>50.273442991661817</v>
      </c>
      <c r="CW59" s="22">
        <f t="shared" si="13"/>
        <v>440.09032987714414</v>
      </c>
      <c r="CX59" s="62">
        <f t="shared" si="14"/>
        <v>693.15778645170701</v>
      </c>
      <c r="CY59" s="62">
        <f ca="1">AVERAGE(OFFSET($CX$3,0,0,'Données projet'!$E$13+1,1))-AVERAGE(OFFSET($H$3,0,0,'Données projet'!$E$13+1,1))</f>
        <v>319.60251630214429</v>
      </c>
      <c r="CZ59" s="62">
        <f t="shared" si="42"/>
        <v>313.19138409943923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1.0836208703928996</v>
      </c>
      <c r="DG59" s="23">
        <f>EXP(-LN(2)/25)*DG58+(1-EXP(-LN(2)/25))/(LN(2)/25)*Calculateur!DB59*Calculateur!DD59*VLOOKUP('Données projet'!$B$13,Paramètres!$A$1:$I$89,3,0)*0.475*44/12</f>
        <v>3.3773289834567857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4.4609498538496855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198.48816000000005</v>
      </c>
      <c r="DQ59" s="14">
        <f t="shared" si="43"/>
        <v>49.411764464573423</v>
      </c>
      <c r="DR59" s="22">
        <f t="shared" si="16"/>
        <v>431.75903510913213</v>
      </c>
      <c r="DS59" s="62">
        <f t="shared" si="17"/>
        <v>684.82649168369494</v>
      </c>
      <c r="DT59" s="62">
        <f ca="1">AVERAGE(OFFSET($DS$3,0,0,'Données projet'!$E$14+1,1))-AVERAGE(OFFSET($H$3,0,0,'Données projet'!$E$14+1,1))</f>
        <v>483.03125975140335</v>
      </c>
      <c r="DU59" s="62">
        <f t="shared" si="44"/>
        <v>299.32268240743298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9.4</v>
      </c>
      <c r="EJ59" s="13">
        <f>IF('Données projet'!$A$192&gt;35,EJ58+EI59-ER58,IF(A59&lt;'Données projet'!$A$192,$EG$205^A59,IF(A59='Données projet'!$A$192,'Données projet'!$B$192,EJ58+EI59-ER58)))</f>
        <v>235.39999999999998</v>
      </c>
      <c r="EK59" s="18">
        <f>EJ59*VLOOKUP('Données projet'!$B$15,Paramètres!$A$1:$I$89,3,0)*VLOOKUP('Données projet'!$B$15,Paramètres!$A$1:$I$89,5,0)</f>
        <v>198.30096</v>
      </c>
      <c r="EL59" s="14">
        <f t="shared" si="45"/>
        <v>49.3705849564736</v>
      </c>
      <c r="EM59" s="22">
        <f t="shared" si="19"/>
        <v>431.36127413252484</v>
      </c>
      <c r="EN59" s="62">
        <f t="shared" si="20"/>
        <v>684.42873070708765</v>
      </c>
      <c r="EO59" s="62">
        <f ca="1">AVERAGE(OFFSET($EN$3,0,0,'Données projet'!$E$15+1,1))-AVERAGE(OFFSET($H$3,0,0,'Données projet'!$E$15+1,1))</f>
        <v>458.45790603102716</v>
      </c>
      <c r="EP59" s="62">
        <f t="shared" si="46"/>
        <v>291.65833951816296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59.018397247608057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3.85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14.116666666666667</v>
      </c>
      <c r="H60" s="70">
        <f t="shared" si="1"/>
        <v>163.49666666666667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253.76597951531522</v>
      </c>
      <c r="S60" s="62">
        <f ca="1">AVERAGE(OFFSET($R$3,0,0,'Données projet'!$E$9+1,1))-AVERAGE(OFFSET($H$3,0,0,'Données projet'!$E$9+1,1))</f>
        <v>196.7751893522196</v>
      </c>
      <c r="T60" s="62">
        <f t="shared" si="34"/>
        <v>468.98558846645176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194.48520000000008</v>
      </c>
      <c r="AK60" s="14">
        <f t="shared" si="35"/>
        <v>48.530216343846071</v>
      </c>
      <c r="AL60" s="22">
        <f t="shared" si="4"/>
        <v>423.25185013219863</v>
      </c>
      <c r="AM60" s="62">
        <f t="shared" si="5"/>
        <v>677.01782964751192</v>
      </c>
      <c r="AN60" s="62">
        <f ca="1">AVERAGE(OFFSET($AM$3,0,0,'Données projet'!$E$10+1,1))-AVERAGE(OFFSET($H$3,0,0,'Données projet'!$E$10+1,1))</f>
        <v>460.19780861054892</v>
      </c>
      <c r="AO60" s="62">
        <f t="shared" si="36"/>
        <v>286.14170558364475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734.35231327373356</v>
      </c>
      <c r="BI60" s="62">
        <f ca="1">AVERAGE(OFFSET($BH$3,0,0,'Données projet'!$E$11+1,1))-AVERAGE(OFFSET($H$3,0,0,'Données projet'!$E$11+1,1))</f>
        <v>485.92470634159565</v>
      </c>
      <c r="BJ60" s="62">
        <f t="shared" si="38"/>
        <v>307.92140912529834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2">
        <f t="shared" si="11"/>
        <v>766.71243945607705</v>
      </c>
      <c r="CD60" s="62">
        <f ca="1">AVERAGE(OFFSET($CC$3,0,0,'Données projet'!$E$12+1,1))-AVERAGE(OFFSET($H$3,0,0,'Données projet'!$E$12+1,1))</f>
        <v>513.352289821976</v>
      </c>
      <c r="CE60" s="62">
        <f t="shared" si="40"/>
        <v>324.15956974007042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209.72249999999991</v>
      </c>
      <c r="CV60" s="14">
        <f t="shared" si="41"/>
        <v>51.874940300502246</v>
      </c>
      <c r="CW60" s="22">
        <f t="shared" si="13"/>
        <v>455.61554185670792</v>
      </c>
      <c r="CX60" s="62">
        <f t="shared" si="14"/>
        <v>709.3815213720211</v>
      </c>
      <c r="CY60" s="62">
        <f ca="1">AVERAGE(OFFSET($CX$3,0,0,'Données projet'!$E$13+1,1))-AVERAGE(OFFSET($H$3,0,0,'Données projet'!$E$13+1,1))</f>
        <v>319.60251630214429</v>
      </c>
      <c r="CZ60" s="62">
        <f t="shared" si="42"/>
        <v>313.19138409943923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1.062371726067963</v>
      </c>
      <c r="DG60" s="23">
        <f>EXP(-LN(2)/25)*DG59+(1-EXP(-LN(2)/25))/(LN(2)/25)*Calculateur!DB60*Calculateur!DD60*VLOOKUP('Données projet'!$B$13,Paramètres!$A$1:$I$89,3,0)*0.475*44/12</f>
        <v>3.2849757447981478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4.3473474708661106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206.45352000000008</v>
      </c>
      <c r="DQ60" s="14">
        <f t="shared" si="43"/>
        <v>51.159824031352372</v>
      </c>
      <c r="DR60" s="22">
        <f t="shared" si="16"/>
        <v>448.6765741879388</v>
      </c>
      <c r="DS60" s="62">
        <f t="shared" si="17"/>
        <v>702.44255370325209</v>
      </c>
      <c r="DT60" s="62">
        <f ca="1">AVERAGE(OFFSET($DS$3,0,0,'Données projet'!$E$14+1,1))-AVERAGE(OFFSET($H$3,0,0,'Données projet'!$E$14+1,1))</f>
        <v>483.03125975140335</v>
      </c>
      <c r="DU60" s="62">
        <f t="shared" si="44"/>
        <v>299.32268240743298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9.4</v>
      </c>
      <c r="EJ60" s="13">
        <f>IF('Données projet'!$A$192&gt;35,EJ59+EI60-ER59,IF(A60&lt;'Données projet'!$A$192,$EG$205^A60,IF(A60='Données projet'!$A$192,'Données projet'!$B$192,EJ59+EI60-ER59)))</f>
        <v>244.79999999999998</v>
      </c>
      <c r="EK60" s="18">
        <f>EJ60*VLOOKUP('Données projet'!$B$15,Paramètres!$A$1:$I$89,3,0)*VLOOKUP('Données projet'!$B$15,Paramètres!$A$1:$I$89,5,0)</f>
        <v>206.21952000000002</v>
      </c>
      <c r="EL60" s="14">
        <f t="shared" si="45"/>
        <v>51.108584284640322</v>
      </c>
      <c r="EM60" s="22">
        <f t="shared" si="19"/>
        <v>448.1797816290819</v>
      </c>
      <c r="EN60" s="62">
        <f t="shared" si="20"/>
        <v>701.94576114439519</v>
      </c>
      <c r="EO60" s="62">
        <f ca="1">AVERAGE(OFFSET($EN$3,0,0,'Données projet'!$E$15+1,1))-AVERAGE(OFFSET($H$3,0,0,'Données projet'!$E$15+1,1))</f>
        <v>458.45790603102716</v>
      </c>
      <c r="EP60" s="62">
        <f t="shared" si="46"/>
        <v>291.65833951816296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59.208903504176334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3.85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14.116666666666667</v>
      </c>
      <c r="H61" s="70">
        <f t="shared" si="1"/>
        <v>163.49666666666667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254.45238464470688</v>
      </c>
      <c r="S61" s="62">
        <f ca="1">AVERAGE(OFFSET($R$3,0,0,'Données projet'!$E$9+1,1))-AVERAGE(OFFSET($H$3,0,0,'Données projet'!$E$9+1,1))</f>
        <v>196.7751893522196</v>
      </c>
      <c r="T61" s="62">
        <f t="shared" si="34"/>
        <v>468.98558846645176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201.98880000000008</v>
      </c>
      <c r="AK61" s="14">
        <f t="shared" si="35"/>
        <v>50.18099374666096</v>
      </c>
      <c r="AL61" s="22">
        <f t="shared" si="4"/>
        <v>439.19572410876793</v>
      </c>
      <c r="AM61" s="62">
        <f t="shared" si="5"/>
        <v>693.6481087534728</v>
      </c>
      <c r="AN61" s="62">
        <f ca="1">AVERAGE(OFFSET($AM$3,0,0,'Données projet'!$E$10+1,1))-AVERAGE(OFFSET($H$3,0,0,'Données projet'!$E$10+1,1))</f>
        <v>460.19780861054892</v>
      </c>
      <c r="AO61" s="62">
        <f t="shared" si="36"/>
        <v>286.14170558364475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753.06172723235488</v>
      </c>
      <c r="BI61" s="62">
        <f ca="1">AVERAGE(OFFSET($BH$3,0,0,'Données projet'!$E$11+1,1))-AVERAGE(OFFSET($H$3,0,0,'Données projet'!$E$11+1,1))</f>
        <v>485.92470634159565</v>
      </c>
      <c r="BJ61" s="62">
        <f t="shared" si="38"/>
        <v>307.92140912529834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2">
        <f t="shared" si="11"/>
        <v>786.63828591444474</v>
      </c>
      <c r="CD61" s="62">
        <f ca="1">AVERAGE(OFFSET($CC$3,0,0,'Données projet'!$E$12+1,1))-AVERAGE(OFFSET($H$3,0,0,'Données projet'!$E$12+1,1))</f>
        <v>513.352289821976</v>
      </c>
      <c r="CE61" s="62">
        <f t="shared" si="40"/>
        <v>324.15956974007042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217.03499999999991</v>
      </c>
      <c r="CV61" s="14">
        <f t="shared" si="41"/>
        <v>53.469949591969474</v>
      </c>
      <c r="CW61" s="22">
        <f t="shared" si="13"/>
        <v>471.12945387267996</v>
      </c>
      <c r="CX61" s="62">
        <f t="shared" si="14"/>
        <v>725.58183851738488</v>
      </c>
      <c r="CY61" s="62">
        <f ca="1">AVERAGE(OFFSET($CX$3,0,0,'Données projet'!$E$13+1,1))-AVERAGE(OFFSET($H$3,0,0,'Données projet'!$E$13+1,1))</f>
        <v>319.60251630214429</v>
      </c>
      <c r="CZ61" s="62">
        <f t="shared" si="42"/>
        <v>313.19138409943923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1.0415392645025403</v>
      </c>
      <c r="DG61" s="23">
        <f>EXP(-LN(2)/25)*DG60+(1-EXP(-LN(2)/25))/(LN(2)/25)*Calculateur!DB61*Calculateur!DD61*VLOOKUP('Données projet'!$B$13,Paramètres!$A$1:$I$89,3,0)*0.475*44/12</f>
        <v>3.1951479103072757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4.2366871748098163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214.41888000000006</v>
      </c>
      <c r="DQ61" s="14">
        <f t="shared" si="43"/>
        <v>52.900048736813666</v>
      </c>
      <c r="DR61" s="22">
        <f t="shared" si="16"/>
        <v>465.58046754995058</v>
      </c>
      <c r="DS61" s="62">
        <f t="shared" si="17"/>
        <v>720.03285219465545</v>
      </c>
      <c r="DT61" s="62">
        <f ca="1">AVERAGE(OFFSET($DS$3,0,0,'Données projet'!$E$14+1,1))-AVERAGE(OFFSET($H$3,0,0,'Données projet'!$E$14+1,1))</f>
        <v>483.03125975140335</v>
      </c>
      <c r="DU61" s="62">
        <f t="shared" si="44"/>
        <v>299.32268240743298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9.4</v>
      </c>
      <c r="EJ61" s="13">
        <f>IF('Données projet'!$A$192&gt;35,EJ60+EI61-ER60,IF(A61&lt;'Données projet'!$A$192,$EG$205^A61,IF(A61='Données projet'!$A$192,'Données projet'!$B$192,EJ60+EI61-ER60)))</f>
        <v>254.2</v>
      </c>
      <c r="EK61" s="18">
        <f>EJ61*VLOOKUP('Données projet'!$B$15,Paramètres!$A$1:$I$89,3,0)*VLOOKUP('Données projet'!$B$15,Paramètres!$A$1:$I$89,5,0)</f>
        <v>214.13808</v>
      </c>
      <c r="EL61" s="14">
        <f t="shared" si="45"/>
        <v>52.838830759579693</v>
      </c>
      <c r="EM61" s="22">
        <f t="shared" si="19"/>
        <v>464.98478623960131</v>
      </c>
      <c r="EN61" s="62">
        <f t="shared" si="20"/>
        <v>719.43717088430617</v>
      </c>
      <c r="EO61" s="62">
        <f ca="1">AVERAGE(OFFSET($EN$3,0,0,'Données projet'!$E$15+1,1))-AVERAGE(OFFSET($H$3,0,0,'Données projet'!$E$15+1,1))</f>
        <v>458.45790603102716</v>
      </c>
      <c r="EP61" s="62">
        <f t="shared" si="46"/>
        <v>291.65833951816296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59.396104903101332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3.85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14.116666666666667</v>
      </c>
      <c r="H62" s="70">
        <f t="shared" si="1"/>
        <v>163.49666666666667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255.12688217967562</v>
      </c>
      <c r="S62" s="62">
        <f ca="1">AVERAGE(OFFSET($R$3,0,0,'Données projet'!$E$9+1,1))-AVERAGE(OFFSET($H$3,0,0,'Données projet'!$E$9+1,1))</f>
        <v>196.7751893522196</v>
      </c>
      <c r="T62" s="62">
        <f t="shared" si="34"/>
        <v>468.98558846645176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209.49240000000009</v>
      </c>
      <c r="AK62" s="14">
        <f t="shared" si="35"/>
        <v>51.824646708770558</v>
      </c>
      <c r="AL62" s="22">
        <f t="shared" si="4"/>
        <v>455.12718968444216</v>
      </c>
      <c r="AM62" s="62">
        <f t="shared" si="5"/>
        <v>710.25407186411576</v>
      </c>
      <c r="AN62" s="62">
        <f ca="1">AVERAGE(OFFSET($AM$3,0,0,'Données projet'!$E$10+1,1))-AVERAGE(OFFSET($H$3,0,0,'Données projet'!$E$10+1,1))</f>
        <v>460.19780861054892</v>
      </c>
      <c r="AO62" s="62">
        <f t="shared" si="36"/>
        <v>286.14170558364475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771.74544340265822</v>
      </c>
      <c r="BI62" s="62">
        <f ca="1">AVERAGE(OFFSET($BH$3,0,0,'Données projet'!$E$11+1,1))-AVERAGE(OFFSET($H$3,0,0,'Données projet'!$E$11+1,1))</f>
        <v>485.92470634159565</v>
      </c>
      <c r="BJ62" s="62">
        <f t="shared" si="38"/>
        <v>307.92140912529834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2">
        <f t="shared" si="11"/>
        <v>806.53759752804842</v>
      </c>
      <c r="CD62" s="62">
        <f ca="1">AVERAGE(OFFSET($CC$3,0,0,'Données projet'!$E$12+1,1))-AVERAGE(OFFSET($H$3,0,0,'Données projet'!$E$12+1,1))</f>
        <v>513.352289821976</v>
      </c>
      <c r="CE62" s="62">
        <f t="shared" si="40"/>
        <v>324.15956974007042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224.34749999999991</v>
      </c>
      <c r="CV62" s="14">
        <f t="shared" si="41"/>
        <v>55.058714525680429</v>
      </c>
      <c r="CW62" s="22">
        <f t="shared" si="13"/>
        <v>486.63249029889329</v>
      </c>
      <c r="CX62" s="62">
        <f t="shared" si="14"/>
        <v>741.75937247856689</v>
      </c>
      <c r="CY62" s="62">
        <f ca="1">AVERAGE(OFFSET($CX$3,0,0,'Données projet'!$E$13+1,1))-AVERAGE(OFFSET($H$3,0,0,'Données projet'!$E$13+1,1))</f>
        <v>319.60251630214429</v>
      </c>
      <c r="CZ62" s="62">
        <f t="shared" si="42"/>
        <v>313.19138409943923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1.0211153148018686</v>
      </c>
      <c r="DG62" s="23">
        <f>EXP(-LN(2)/25)*DG61+(1-EXP(-LN(2)/25))/(LN(2)/25)*Calculateur!DB62*Calculateur!DD62*VLOOKUP('Données projet'!$B$13,Paramètres!$A$1:$I$89,3,0)*0.475*44/12</f>
        <v>3.1077764226743971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4.1288917374762661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222.38424000000006</v>
      </c>
      <c r="DQ62" s="14">
        <f t="shared" si="43"/>
        <v>54.632762964056163</v>
      </c>
      <c r="DR62" s="22">
        <f t="shared" si="16"/>
        <v>482.47128016239793</v>
      </c>
      <c r="DS62" s="62">
        <f t="shared" si="17"/>
        <v>737.59816234207153</v>
      </c>
      <c r="DT62" s="62">
        <f ca="1">AVERAGE(OFFSET($DS$3,0,0,'Données projet'!$E$14+1,1))-AVERAGE(OFFSET($H$3,0,0,'Données projet'!$E$14+1,1))</f>
        <v>483.03125975140335</v>
      </c>
      <c r="DU62" s="62">
        <f t="shared" si="44"/>
        <v>299.32268240743298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9.4</v>
      </c>
      <c r="EJ62" s="13">
        <f>IF('Données projet'!$A$192&gt;35,EJ61+EI62-ER61,IF(A62&lt;'Données projet'!$A$192,$EG$205^A62,IF(A62='Données projet'!$A$192,'Données projet'!$B$192,EJ61+EI62-ER61)))</f>
        <v>263.59999999999997</v>
      </c>
      <c r="EK62" s="18">
        <f>EJ62*VLOOKUP('Données projet'!$B$15,Paramètres!$A$1:$I$89,3,0)*VLOOKUP('Données projet'!$B$15,Paramètres!$A$1:$I$89,5,0)</f>
        <v>222.05663999999999</v>
      </c>
      <c r="EL62" s="14">
        <f t="shared" si="45"/>
        <v>54.561643903321311</v>
      </c>
      <c r="EM62" s="22">
        <f t="shared" si="19"/>
        <v>481.77684446495124</v>
      </c>
      <c r="EN62" s="62">
        <f t="shared" si="20"/>
        <v>736.90372664462484</v>
      </c>
      <c r="EO62" s="62">
        <f ca="1">AVERAGE(OFFSET($EN$3,0,0,'Données projet'!$E$15+1,1))-AVERAGE(OFFSET($H$3,0,0,'Données projet'!$E$15+1,1))</f>
        <v>458.45790603102716</v>
      </c>
      <c r="EP62" s="62">
        <f t="shared" si="46"/>
        <v>291.65833951816296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59.580058776274619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3.85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14.116666666666667</v>
      </c>
      <c r="H63" s="70">
        <f t="shared" si="1"/>
        <v>163.49666666666667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255.78967869036316</v>
      </c>
      <c r="S63" s="62">
        <f ca="1">AVERAGE(OFFSET($R$3,0,0,'Données projet'!$E$9+1,1))-AVERAGE(OFFSET($H$3,0,0,'Données projet'!$E$9+1,1))</f>
        <v>196.7751893522196</v>
      </c>
      <c r="T63" s="62">
        <f t="shared" si="34"/>
        <v>468.98558846645176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216.99600000000009</v>
      </c>
      <c r="AK63" s="14">
        <f t="shared" si="35"/>
        <v>53.461459647386917</v>
      </c>
      <c r="AL63" s="22">
        <f t="shared" si="4"/>
        <v>471.04674221919907</v>
      </c>
      <c r="AM63" s="62">
        <f t="shared" si="5"/>
        <v>726.83642090956027</v>
      </c>
      <c r="AN63" s="62">
        <f ca="1">AVERAGE(OFFSET($AM$3,0,0,'Données projet'!$E$10+1,1))-AVERAGE(OFFSET($H$3,0,0,'Données projet'!$E$10+1,1))</f>
        <v>460.19780861054892</v>
      </c>
      <c r="AO63" s="62">
        <f t="shared" si="36"/>
        <v>286.14170558364475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790.40421645355639</v>
      </c>
      <c r="BI63" s="62">
        <f ca="1">AVERAGE(OFFSET($BH$3,0,0,'Données projet'!$E$11+1,1))-AVERAGE(OFFSET($H$3,0,0,'Données projet'!$E$11+1,1))</f>
        <v>485.92470634159565</v>
      </c>
      <c r="BJ63" s="62">
        <f t="shared" si="38"/>
        <v>307.92140912529834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2">
        <f t="shared" si="11"/>
        <v>826.41116223506515</v>
      </c>
      <c r="CD63" s="62">
        <f ca="1">AVERAGE(OFFSET($CC$3,0,0,'Données projet'!$E$12+1,1))-AVERAGE(OFFSET($H$3,0,0,'Données projet'!$E$12+1,1))</f>
        <v>513.352289821976</v>
      </c>
      <c r="CE63" s="62">
        <f t="shared" si="40"/>
        <v>324.15956974007042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231.65999999999991</v>
      </c>
      <c r="CV63" s="14">
        <f t="shared" si="41"/>
        <v>56.641461975682766</v>
      </c>
      <c r="CW63" s="22">
        <f t="shared" si="13"/>
        <v>502.125046274314</v>
      </c>
      <c r="CX63" s="62">
        <f t="shared" si="14"/>
        <v>757.9147249646752</v>
      </c>
      <c r="CY63" s="62">
        <f ca="1">AVERAGE(OFFSET($CX$3,0,0,'Données projet'!$E$13+1,1))-AVERAGE(OFFSET($H$3,0,0,'Données projet'!$E$13+1,1))</f>
        <v>319.60251630214429</v>
      </c>
      <c r="CZ63" s="62">
        <f t="shared" si="42"/>
        <v>313.19138409943923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1.0010918662974477</v>
      </c>
      <c r="DG63" s="23">
        <f>EXP(-LN(2)/25)*DG62+(1-EXP(-LN(2)/25))/(LN(2)/25)*Calculateur!DB63*Calculateur!DD63*VLOOKUP('Données projet'!$B$13,Paramètres!$A$1:$I$89,3,0)*0.475*44/12</f>
        <v>3.0227941129655065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4.0238859792629542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230.34960000000009</v>
      </c>
      <c r="DQ63" s="14">
        <f t="shared" si="43"/>
        <v>56.35826654142631</v>
      </c>
      <c r="DR63" s="22">
        <f t="shared" si="16"/>
        <v>499.34953422631764</v>
      </c>
      <c r="DS63" s="62">
        <f t="shared" si="17"/>
        <v>755.13921291667884</v>
      </c>
      <c r="DT63" s="62">
        <f ca="1">AVERAGE(OFFSET($DS$3,0,0,'Données projet'!$E$14+1,1))-AVERAGE(OFFSET($H$3,0,0,'Données projet'!$E$14+1,1))</f>
        <v>483.03125975140335</v>
      </c>
      <c r="DU63" s="62">
        <f t="shared" si="44"/>
        <v>299.32268240743298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273</v>
      </c>
      <c r="EH63" s="13">
        <f>VLOOKUP(A63,'Données projet'!$A$191:$I$211,9,0)</f>
        <v>9.4</v>
      </c>
      <c r="EI63" s="13">
        <f t="array" ref="EI63">INDEX(EH:EH,MIN(IF(ISNUMBER(EH63:EH259),ROW(EH63:EH259),"")))</f>
        <v>9.4</v>
      </c>
      <c r="EJ63" s="13">
        <f>IF('Données projet'!$A$192&gt;35,EJ62+EI63-ER62,IF(A63&lt;'Données projet'!$A$192,$EG$205^A63,IF(A63='Données projet'!$A$192,'Données projet'!$B$192,EJ62+EI63-ER62)))</f>
        <v>272.99999999999994</v>
      </c>
      <c r="EK63" s="18">
        <f>EJ63*VLOOKUP('Données projet'!$B$15,Paramètres!$A$1:$I$89,3,0)*VLOOKUP('Données projet'!$B$15,Paramètres!$A$1:$I$89,5,0)</f>
        <v>229.9752</v>
      </c>
      <c r="EL63" s="14">
        <f t="shared" si="45"/>
        <v>56.277319157664316</v>
      </c>
      <c r="EM63" s="22">
        <f t="shared" si="19"/>
        <v>498.55647086626527</v>
      </c>
      <c r="EN63" s="62">
        <f t="shared" si="20"/>
        <v>754.34614955662641</v>
      </c>
      <c r="EO63" s="62">
        <f ca="1">AVERAGE(OFFSET($EN$3,0,0,'Données projet'!$E$15+1,1))-AVERAGE(OFFSET($H$3,0,0,'Données projet'!$E$15+1,1))</f>
        <v>458.45790603102716</v>
      </c>
      <c r="EP63" s="62">
        <f t="shared" si="46"/>
        <v>291.65833951816296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59.760821461007602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3.85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14.116666666666667</v>
      </c>
      <c r="H64" s="70">
        <f t="shared" si="1"/>
        <v>163.49666666666667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256.44097716338138</v>
      </c>
      <c r="S64" s="62">
        <f ca="1">AVERAGE(OFFSET($R$3,0,0,'Données projet'!$E$9+1,1))-AVERAGE(OFFSET($H$3,0,0,'Données projet'!$E$9+1,1))</f>
        <v>196.7751893522196</v>
      </c>
      <c r="T64" s="62">
        <f t="shared" si="34"/>
        <v>468.98558846645176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203.00280000000009</v>
      </c>
      <c r="AK64" s="14">
        <f t="shared" si="35"/>
        <v>50.403518824343074</v>
      </c>
      <c r="AL64" s="22">
        <f t="shared" si="4"/>
        <v>441.34933861906433</v>
      </c>
      <c r="AM64" s="62">
        <f t="shared" si="5"/>
        <v>697.79031578244371</v>
      </c>
      <c r="AN64" s="62">
        <f ca="1">AVERAGE(OFFSET($AM$3,0,0,'Données projet'!$E$10+1,1))-AVERAGE(OFFSET($H$3,0,0,'Données projet'!$E$10+1,1))</f>
        <v>460.19780861054892</v>
      </c>
      <c r="AO64" s="62">
        <f t="shared" si="36"/>
        <v>286.14170558364475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754.28366816240464</v>
      </c>
      <c r="BI64" s="62">
        <f ca="1">AVERAGE(OFFSET($BH$3,0,0,'Données projet'!$E$11+1,1))-AVERAGE(OFFSET($H$3,0,0,'Données projet'!$E$11+1,1))</f>
        <v>485.92470634159565</v>
      </c>
      <c r="BJ64" s="62">
        <f t="shared" si="38"/>
        <v>307.92140912529834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245.47535999999997</v>
      </c>
      <c r="CA64" s="14">
        <f t="shared" si="39"/>
        <v>59.616029794883758</v>
      </c>
      <c r="CB64" s="22">
        <f t="shared" si="10"/>
        <v>531.36750389275585</v>
      </c>
      <c r="CC64" s="62">
        <f t="shared" si="11"/>
        <v>787.80848105613518</v>
      </c>
      <c r="CD64" s="62">
        <f ca="1">AVERAGE(OFFSET($CC$3,0,0,'Données projet'!$E$12+1,1))-AVERAGE(OFFSET($H$3,0,0,'Données projet'!$E$12+1,1))</f>
        <v>513.352289821976</v>
      </c>
      <c r="CE64" s="62">
        <f t="shared" si="40"/>
        <v>324.15956974007042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201.75999999999993</v>
      </c>
      <c r="CV64" s="14">
        <f t="shared" si="41"/>
        <v>50.130765000424169</v>
      </c>
      <c r="CW64" s="22">
        <f t="shared" si="13"/>
        <v>438.70974904240529</v>
      </c>
      <c r="CX64" s="62">
        <f t="shared" si="14"/>
        <v>695.15072620578462</v>
      </c>
      <c r="CY64" s="62">
        <f ca="1">AVERAGE(OFFSET($CX$3,0,0,'Données projet'!$E$13+1,1))-AVERAGE(OFFSET($H$3,0,0,'Données projet'!$E$13+1,1))</f>
        <v>319.60251630214429</v>
      </c>
      <c r="CZ64" s="62">
        <f t="shared" si="42"/>
        <v>313.19138409943923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0.98146106540510092</v>
      </c>
      <c r="DG64" s="23">
        <f>EXP(-LN(2)/25)*DG63+(1-EXP(-LN(2)/25))/(LN(2)/25)*Calculateur!DB64*Calculateur!DD64*VLOOKUP('Données projet'!$B$13,Paramètres!$A$1:$I$89,3,0)*0.475*44/12</f>
        <v>2.9401356489846311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3.9215967143897319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215.49528000000007</v>
      </c>
      <c r="DQ64" s="14">
        <f t="shared" si="43"/>
        <v>53.134631326269272</v>
      </c>
      <c r="DR64" s="22">
        <f t="shared" si="16"/>
        <v>467.86376222658572</v>
      </c>
      <c r="DS64" s="62">
        <f t="shared" si="17"/>
        <v>724.30473938996511</v>
      </c>
      <c r="DT64" s="62">
        <f ca="1">AVERAGE(OFFSET($DS$3,0,0,'Données projet'!$E$14+1,1))-AVERAGE(OFFSET($H$3,0,0,'Données projet'!$E$14+1,1))</f>
        <v>483.03125975140335</v>
      </c>
      <c r="DU64" s="62">
        <f t="shared" si="44"/>
        <v>299.32268240743298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8.8000000000000007</v>
      </c>
      <c r="EJ64" s="13">
        <f>IF('Données projet'!$A$192&gt;35,EJ63+EI64-ER63,IF(A64&lt;'Données projet'!$A$192,$EG$205^A64,IF(A64='Données projet'!$A$192,'Données projet'!$B$192,EJ63+EI64-ER63)))</f>
        <v>253.79999999999995</v>
      </c>
      <c r="EK64" s="18">
        <f>EJ64*VLOOKUP('Données projet'!$B$15,Paramètres!$A$1:$I$89,3,0)*VLOOKUP('Données projet'!$B$15,Paramètres!$A$1:$I$89,5,0)</f>
        <v>213.80112</v>
      </c>
      <c r="EL64" s="14">
        <f t="shared" si="45"/>
        <v>52.765356850602878</v>
      </c>
      <c r="EM64" s="22">
        <f t="shared" si="19"/>
        <v>464.2699471814667</v>
      </c>
      <c r="EN64" s="62">
        <f t="shared" si="20"/>
        <v>720.71092434484603</v>
      </c>
      <c r="EO64" s="62">
        <f ca="1">AVERAGE(OFFSET($EN$3,0,0,'Données projet'!$E$15+1,1))-AVERAGE(OFFSET($H$3,0,0,'Données projet'!$E$15+1,1))</f>
        <v>458.45790603102716</v>
      </c>
      <c r="EP64" s="62">
        <f t="shared" si="46"/>
        <v>291.65833951816296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59.938448317285278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3.85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14.116666666666667</v>
      </c>
      <c r="H65" s="70">
        <f t="shared" si="1"/>
        <v>163.49666666666667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257.08097706397791</v>
      </c>
      <c r="S65" s="62">
        <f ca="1">AVERAGE(OFFSET($R$3,0,0,'Données projet'!$E$9+1,1))-AVERAGE(OFFSET($H$3,0,0,'Données projet'!$E$9+1,1))</f>
        <v>196.7751893522196</v>
      </c>
      <c r="T65" s="62">
        <f t="shared" si="34"/>
        <v>468.98558846645176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210.3036000000001</v>
      </c>
      <c r="AK65" s="14">
        <f t="shared" si="35"/>
        <v>52.001924357524501</v>
      </c>
      <c r="AL65" s="22">
        <f t="shared" si="4"/>
        <v>456.84878825602203</v>
      </c>
      <c r="AM65" s="62">
        <f t="shared" si="5"/>
        <v>713.92976531999795</v>
      </c>
      <c r="AN65" s="62">
        <f ca="1">AVERAGE(OFFSET($AM$3,0,0,'Données projet'!$E$10+1,1))-AVERAGE(OFFSET($H$3,0,0,'Données projet'!$E$10+1,1))</f>
        <v>460.19780861054892</v>
      </c>
      <c r="AO65" s="62">
        <f t="shared" si="36"/>
        <v>286.14170558364475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771.78430265972065</v>
      </c>
      <c r="BI65" s="62">
        <f ca="1">AVERAGE(OFFSET($BH$3,0,0,'Données projet'!$E$11+1,1))-AVERAGE(OFFSET($H$3,0,0,'Données projet'!$E$11+1,1))</f>
        <v>485.92470634159565</v>
      </c>
      <c r="BJ65" s="62">
        <f t="shared" si="38"/>
        <v>307.92140912529834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253.98671999999999</v>
      </c>
      <c r="CA65" s="14">
        <f t="shared" si="39"/>
        <v>61.438849277739124</v>
      </c>
      <c r="CB65" s="22">
        <f t="shared" si="10"/>
        <v>549.3661998253956</v>
      </c>
      <c r="CC65" s="62">
        <f t="shared" si="11"/>
        <v>806.44717688937158</v>
      </c>
      <c r="CD65" s="62">
        <f ca="1">AVERAGE(OFFSET($CC$3,0,0,'Données projet'!$E$12+1,1))-AVERAGE(OFFSET($H$3,0,0,'Données projet'!$E$12+1,1))</f>
        <v>513.352289821976</v>
      </c>
      <c r="CE65" s="62">
        <f t="shared" si="40"/>
        <v>324.15956974007042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208.51999999999995</v>
      </c>
      <c r="CV65" s="14">
        <f t="shared" si="41"/>
        <v>51.612035456318459</v>
      </c>
      <c r="CW65" s="22">
        <f t="shared" si="13"/>
        <v>453.06329508642119</v>
      </c>
      <c r="CX65" s="62">
        <f t="shared" si="14"/>
        <v>710.14427215039711</v>
      </c>
      <c r="CY65" s="62">
        <f ca="1">AVERAGE(OFFSET($CX$3,0,0,'Données projet'!$E$13+1,1))-AVERAGE(OFFSET($H$3,0,0,'Données projet'!$E$13+1,1))</f>
        <v>319.60251630214429</v>
      </c>
      <c r="CZ65" s="62">
        <f t="shared" si="42"/>
        <v>313.19138409943923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0.96221521254464681</v>
      </c>
      <c r="DG65" s="23">
        <f>EXP(-LN(2)/25)*DG64+(1-EXP(-LN(2)/25))/(LN(2)/25)*Calculateur!DB65*Calculateur!DD65*VLOOKUP('Données projet'!$B$13,Paramètres!$A$1:$I$89,3,0)*0.475*44/12</f>
        <v>2.8597374850481323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3.8219526975927791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223.24536000000003</v>
      </c>
      <c r="DQ65" s="14">
        <f t="shared" si="43"/>
        <v>54.81964639459116</v>
      </c>
      <c r="DR65" s="22">
        <f t="shared" si="16"/>
        <v>484.2965528039129</v>
      </c>
      <c r="DS65" s="62">
        <f t="shared" si="17"/>
        <v>741.37752986788882</v>
      </c>
      <c r="DT65" s="62">
        <f ca="1">AVERAGE(OFFSET($DS$3,0,0,'Données projet'!$E$14+1,1))-AVERAGE(OFFSET($H$3,0,0,'Données projet'!$E$14+1,1))</f>
        <v>483.03125975140335</v>
      </c>
      <c r="DU65" s="62">
        <f t="shared" si="44"/>
        <v>299.32268240743298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8.8000000000000007</v>
      </c>
      <c r="EJ65" s="13">
        <f>IF('Données projet'!$A$192&gt;35,EJ64+EI65-ER64,IF(A65&lt;'Données projet'!$A$192,$EG$205^A65,IF(A65='Données projet'!$A$192,'Données projet'!$B$192,EJ64+EI65-ER64)))</f>
        <v>262.59999999999997</v>
      </c>
      <c r="EK65" s="18">
        <f>EJ65*VLOOKUP('Données projet'!$B$15,Paramètres!$A$1:$I$89,3,0)*VLOOKUP('Données projet'!$B$15,Paramètres!$A$1:$I$89,5,0)</f>
        <v>221.21424000000002</v>
      </c>
      <c r="EL65" s="14">
        <f t="shared" si="45"/>
        <v>54.378710185570377</v>
      </c>
      <c r="EM65" s="22">
        <f t="shared" si="19"/>
        <v>479.99105490653511</v>
      </c>
      <c r="EN65" s="62">
        <f t="shared" si="20"/>
        <v>737.07203197051103</v>
      </c>
      <c r="EO65" s="62">
        <f ca="1">AVERAGE(OFFSET($EN$3,0,0,'Données projet'!$E$15+1,1))-AVERAGE(OFFSET($H$3,0,0,'Données projet'!$E$15+1,1))</f>
        <v>458.45790603102716</v>
      </c>
      <c r="EP65" s="62">
        <f t="shared" si="46"/>
        <v>291.65833951816296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60.112993744720704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3.85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14.116666666666667</v>
      </c>
      <c r="H66" s="70">
        <f t="shared" si="1"/>
        <v>163.49666666666667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257.70987439712451</v>
      </c>
      <c r="S66" s="62">
        <f ca="1">AVERAGE(OFFSET($R$3,0,0,'Données projet'!$E$9+1,1))-AVERAGE(OFFSET($H$3,0,0,'Données projet'!$E$9+1,1))</f>
        <v>196.7751893522196</v>
      </c>
      <c r="T66" s="62">
        <f t="shared" si="34"/>
        <v>468.98558846645176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217.60440000000006</v>
      </c>
      <c r="AK66" s="14">
        <f t="shared" si="35"/>
        <v>53.593882578706406</v>
      </c>
      <c r="AL66" s="22">
        <f t="shared" si="4"/>
        <v>472.33700882458038</v>
      </c>
      <c r="AM66" s="62">
        <f t="shared" si="5"/>
        <v>730.04688322170296</v>
      </c>
      <c r="AN66" s="62">
        <f ca="1">AVERAGE(OFFSET($AM$3,0,0,'Données projet'!$E$10+1,1))-AVERAGE(OFFSET($H$3,0,0,'Données projet'!$E$10+1,1))</f>
        <v>460.19780861054892</v>
      </c>
      <c r="AO66" s="62">
        <f t="shared" si="36"/>
        <v>286.14170558364475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789.26218001453822</v>
      </c>
      <c r="BI66" s="62">
        <f ca="1">AVERAGE(OFFSET($BH$3,0,0,'Données projet'!$E$11+1,1))-AVERAGE(OFFSET($H$3,0,0,'Données projet'!$E$11+1,1))</f>
        <v>485.92470634159565</v>
      </c>
      <c r="BJ66" s="62">
        <f t="shared" si="38"/>
        <v>307.92140912529834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262.49807999999996</v>
      </c>
      <c r="CA66" s="14">
        <f t="shared" si="39"/>
        <v>63.254570961138086</v>
      </c>
      <c r="CB66" s="22">
        <f t="shared" si="10"/>
        <v>567.35253375731543</v>
      </c>
      <c r="CC66" s="62">
        <f t="shared" si="11"/>
        <v>825.06240815443789</v>
      </c>
      <c r="CD66" s="62">
        <f ca="1">AVERAGE(OFFSET($CC$3,0,0,'Données projet'!$E$12+1,1))-AVERAGE(OFFSET($H$3,0,0,'Données projet'!$E$12+1,1))</f>
        <v>513.352289821976</v>
      </c>
      <c r="CE66" s="62">
        <f t="shared" si="40"/>
        <v>324.15956974007042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215.27999999999997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725.11699672910845</v>
      </c>
      <c r="CY66" s="62">
        <f ca="1">AVERAGE(OFFSET($CX$3,0,0,'Données projet'!$E$13+1,1))-AVERAGE(OFFSET($H$3,0,0,'Données projet'!$E$13+1,1))</f>
        <v>319.60251630214429</v>
      </c>
      <c r="CZ66" s="62">
        <f t="shared" si="42"/>
        <v>313.19138409943923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0.94334675911997501</v>
      </c>
      <c r="DG66" s="23">
        <f>EXP(-LN(2)/25)*DG65+(1-EXP(-LN(2)/25))/(LN(2)/25)*Calculateur!DB66*Calculateur!DD66*VLOOKUP('Données projet'!$B$13,Paramètres!$A$1:$I$89,3,0)*0.475*44/12</f>
        <v>2.7815378131324326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3.7248845722524075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230.99544000000003</v>
      </c>
      <c r="DQ66" s="14">
        <f t="shared" si="43"/>
        <v>56.497864803589835</v>
      </c>
      <c r="DR66" s="22">
        <f t="shared" si="16"/>
        <v>500.71750586625234</v>
      </c>
      <c r="DS66" s="62">
        <f t="shared" si="17"/>
        <v>758.42738026337486</v>
      </c>
      <c r="DT66" s="62">
        <f ca="1">AVERAGE(OFFSET($DS$3,0,0,'Données projet'!$E$14+1,1))-AVERAGE(OFFSET($H$3,0,0,'Données projet'!$E$14+1,1))</f>
        <v>483.03125975140335</v>
      </c>
      <c r="DU66" s="62">
        <f t="shared" si="44"/>
        <v>299.32268240743298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8.8000000000000007</v>
      </c>
      <c r="EJ66" s="13">
        <f>IF('Données projet'!$A$192&gt;35,EJ65+EI66-ER65,IF(A66&lt;'Données projet'!$A$192,$EG$205^A66,IF(A66='Données projet'!$A$192,'Données projet'!$B$192,EJ65+EI66-ER65)))</f>
        <v>271.39999999999998</v>
      </c>
      <c r="EK66" s="18">
        <f>EJ66*VLOOKUP('Données projet'!$B$15,Paramètres!$A$1:$I$89,3,0)*VLOOKUP('Données projet'!$B$15,Paramètres!$A$1:$I$89,5,0)</f>
        <v>228.62735999999998</v>
      </c>
      <c r="EL66" s="14">
        <f t="shared" si="45"/>
        <v>55.985781352428695</v>
      </c>
      <c r="EM66" s="22">
        <f t="shared" si="19"/>
        <v>495.70122118881324</v>
      </c>
      <c r="EN66" s="62">
        <f t="shared" si="20"/>
        <v>753.41109558593575</v>
      </c>
      <c r="EO66" s="62">
        <f ca="1">AVERAGE(OFFSET($EN$3,0,0,'Données projet'!$E$15+1,1))-AVERAGE(OFFSET($H$3,0,0,'Données projet'!$E$15+1,1))</f>
        <v>458.45790603102716</v>
      </c>
      <c r="EP66" s="62">
        <f t="shared" si="46"/>
        <v>291.65833951816296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60.284511199215231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3.85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14.116666666666667</v>
      </c>
      <c r="H67" s="70">
        <f t="shared" si="1"/>
        <v>163.49666666666667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258.32786176754485</v>
      </c>
      <c r="S67" s="62">
        <f ca="1">AVERAGE(OFFSET($R$3,0,0,'Données projet'!$E$9+1,1))-AVERAGE(OFFSET($H$3,0,0,'Données projet'!$E$9+1,1))</f>
        <v>196.7751893522196</v>
      </c>
      <c r="T67" s="62">
        <f t="shared" si="34"/>
        <v>468.98558846645176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224.90520000000006</v>
      </c>
      <c r="AK67" s="14">
        <f t="shared" si="35"/>
        <v>55.17963460003309</v>
      </c>
      <c r="AL67" s="22">
        <f t="shared" si="4"/>
        <v>487.81442026172436</v>
      </c>
      <c r="AM67" s="62">
        <f t="shared" si="5"/>
        <v>746.14228202926722</v>
      </c>
      <c r="AN67" s="62">
        <f ca="1">AVERAGE(OFFSET($AM$3,0,0,'Données projet'!$E$10+1,1))-AVERAGE(OFFSET($H$3,0,0,'Données projet'!$E$10+1,1))</f>
        <v>460.19780861054892</v>
      </c>
      <c r="AO67" s="62">
        <f t="shared" si="36"/>
        <v>286.14170558364475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806.71791406646139</v>
      </c>
      <c r="BI67" s="62">
        <f ca="1">AVERAGE(OFFSET($BH$3,0,0,'Données projet'!$E$11+1,1))-AVERAGE(OFFSET($H$3,0,0,'Données projet'!$E$11+1,1))</f>
        <v>485.92470634159565</v>
      </c>
      <c r="BJ67" s="62">
        <f t="shared" si="38"/>
        <v>307.92140912529834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271.00943999999998</v>
      </c>
      <c r="CA67" s="14">
        <f t="shared" si="39"/>
        <v>65.063451383023647</v>
      </c>
      <c r="CB67" s="22">
        <f t="shared" si="10"/>
        <v>585.32695249209939</v>
      </c>
      <c r="CC67" s="62">
        <f t="shared" si="11"/>
        <v>843.65481425964231</v>
      </c>
      <c r="CD67" s="62">
        <f ca="1">AVERAGE(OFFSET($CC$3,0,0,'Données projet'!$E$12+1,1))-AVERAGE(OFFSET($H$3,0,0,'Données projet'!$E$12+1,1))</f>
        <v>513.352289821976</v>
      </c>
      <c r="CE67" s="62">
        <f t="shared" si="40"/>
        <v>324.15956974007042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222.04</v>
      </c>
      <c r="CV67" s="14">
        <f t="shared" si="41"/>
        <v>54.558031180803546</v>
      </c>
      <c r="CW67" s="22">
        <f t="shared" si="13"/>
        <v>481.74157097323285</v>
      </c>
      <c r="CX67" s="62">
        <f t="shared" si="14"/>
        <v>740.06943274077571</v>
      </c>
      <c r="CY67" s="62">
        <f ca="1">AVERAGE(OFFSET($CX$3,0,0,'Données projet'!$E$13+1,1))-AVERAGE(OFFSET($H$3,0,0,'Données projet'!$E$13+1,1))</f>
        <v>319.60251630214429</v>
      </c>
      <c r="CZ67" s="62">
        <f t="shared" si="42"/>
        <v>313.19138409943923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0.92484830455834088</v>
      </c>
      <c r="DG67" s="23">
        <f>EXP(-LN(2)/25)*DG66+(1-EXP(-LN(2)/25))/(LN(2)/25)*Calculateur!DB67*Calculateur!DD67*VLOOKUP('Données projet'!$B$13,Paramètres!$A$1:$I$89,3,0)*0.475*44/12</f>
        <v>2.7054765153576099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3.630324819915951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238.74552</v>
      </c>
      <c r="DQ67" s="14">
        <f t="shared" si="43"/>
        <v>58.169540730060781</v>
      </c>
      <c r="DR67" s="22">
        <f t="shared" si="16"/>
        <v>517.12706410485578</v>
      </c>
      <c r="DS67" s="62">
        <f t="shared" si="17"/>
        <v>775.45492587239869</v>
      </c>
      <c r="DT67" s="62">
        <f ca="1">AVERAGE(OFFSET($DS$3,0,0,'Données projet'!$E$14+1,1))-AVERAGE(OFFSET($H$3,0,0,'Données projet'!$E$14+1,1))</f>
        <v>483.03125975140335</v>
      </c>
      <c r="DU67" s="62">
        <f t="shared" si="44"/>
        <v>299.32268240743298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8.8000000000000007</v>
      </c>
      <c r="EJ67" s="13">
        <f>IF('Données projet'!$A$192&gt;35,EJ66+EI67-ER66,IF(A67&lt;'Données projet'!$A$192,$EG$205^A67,IF(A67='Données projet'!$A$192,'Données projet'!$B$192,EJ66+EI67-ER66)))</f>
        <v>280.2</v>
      </c>
      <c r="EK67" s="18">
        <f>EJ67*VLOOKUP('Données projet'!$B$15,Paramètres!$A$1:$I$89,3,0)*VLOOKUP('Données projet'!$B$15,Paramètres!$A$1:$I$89,5,0)</f>
        <v>236.04048</v>
      </c>
      <c r="EL67" s="14">
        <f t="shared" si="45"/>
        <v>57.586797409506879</v>
      </c>
      <c r="EM67" s="22">
        <f t="shared" si="19"/>
        <v>511.40084148822439</v>
      </c>
      <c r="EN67" s="62">
        <f t="shared" si="20"/>
        <v>769.72870325576719</v>
      </c>
      <c r="EO67" s="62">
        <f ca="1">AVERAGE(OFFSET($EN$3,0,0,'Données projet'!$E$15+1,1))-AVERAGE(OFFSET($H$3,0,0,'Données projet'!$E$15+1,1))</f>
        <v>458.45790603102716</v>
      </c>
      <c r="EP67" s="62">
        <f t="shared" si="46"/>
        <v>291.65833951816296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60.453053209329866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3.85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14.116666666666667</v>
      </c>
      <c r="H68" s="70">
        <f t="shared" ref="H68:H131" si="56">(B68+E68+F68)*44/12+(C68+D68)*0.475*44/12</f>
        <v>163.49666666666667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258.93512843870116</v>
      </c>
      <c r="S68" s="62">
        <f ca="1">AVERAGE(OFFSET($R$3,0,0,'Données projet'!$E$9+1,1))-AVERAGE(OFFSET($H$3,0,0,'Données projet'!$E$9+1,1))</f>
        <v>196.7751893522196</v>
      </c>
      <c r="T68" s="62">
        <f t="shared" si="34"/>
        <v>468.98558846645176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232.20600000000005</v>
      </c>
      <c r="AK68" s="14">
        <f t="shared" si="35"/>
        <v>56.759404991217572</v>
      </c>
      <c r="AL68" s="22">
        <f t="shared" ref="AL68:AL131" si="58">(AJ68+AK68)*0.475*44/12</f>
        <v>503.28141369303734</v>
      </c>
      <c r="AM68" s="62">
        <f t="shared" ref="AM68:AM131" si="59">AL68+(AD68+AE68)*44/12</f>
        <v>762.21654213173656</v>
      </c>
      <c r="AN68" s="62">
        <f ca="1">AVERAGE(OFFSET($AM$3,0,0,'Données projet'!$E$10+1,1))-AVERAGE(OFFSET($H$3,0,0,'Données projet'!$E$10+1,1))</f>
        <v>460.19780861054892</v>
      </c>
      <c r="AO68" s="62">
        <f t="shared" si="36"/>
        <v>286.14170558364475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824.15208735238002</v>
      </c>
      <c r="BI68" s="62">
        <f ca="1">AVERAGE(OFFSET($BH$3,0,0,'Données projet'!$E$11+1,1))-AVERAGE(OFFSET($H$3,0,0,'Données projet'!$E$11+1,1))</f>
        <v>485.92470634159565</v>
      </c>
      <c r="BJ68" s="62">
        <f t="shared" si="38"/>
        <v>307.92140912529834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279.52080000000001</v>
      </c>
      <c r="CA68" s="14">
        <f t="shared" si="39"/>
        <v>66.865730052421583</v>
      </c>
      <c r="CB68" s="22">
        <f t="shared" ref="CB68:CB131" si="64">(BZ68+CA68)*0.475*44/12</f>
        <v>603.28987317463418</v>
      </c>
      <c r="CC68" s="62">
        <f t="shared" ref="CC68:CC131" si="65">CB68+(BT68+BU68)*44/12</f>
        <v>862.22500161333335</v>
      </c>
      <c r="CD68" s="62">
        <f ca="1">AVERAGE(OFFSET($CC$3,0,0,'Données projet'!$E$12+1,1))-AVERAGE(OFFSET($H$3,0,0,'Données projet'!$E$12+1,1))</f>
        <v>513.352289821976</v>
      </c>
      <c r="CE68" s="62">
        <f t="shared" si="40"/>
        <v>324.15956974007042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228.79999999999998</v>
      </c>
      <c r="CV68" s="14">
        <f t="shared" si="41"/>
        <v>56.023134533701196</v>
      </c>
      <c r="CW68" s="22">
        <f t="shared" ref="CW68:CW131" si="67">(CU68+CV68)*0.475*44/12</f>
        <v>496.06695931286293</v>
      </c>
      <c r="CX68" s="62">
        <f t="shared" ref="CX68:CX131" si="68">CW68+(CO68+CP68)*44/12</f>
        <v>755.00208775156216</v>
      </c>
      <c r="CY68" s="62">
        <f ca="1">AVERAGE(OFFSET($CX$3,0,0,'Données projet'!$E$13+1,1))-AVERAGE(OFFSET($H$3,0,0,'Données projet'!$E$13+1,1))</f>
        <v>319.60251630214429</v>
      </c>
      <c r="CZ68" s="62">
        <f t="shared" si="42"/>
        <v>313.19138409943923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0.90671259340771715</v>
      </c>
      <c r="DG68" s="23">
        <f>EXP(-LN(2)/25)*DG67+(1-EXP(-LN(2)/25))/(LN(2)/25)*Calculateur!DB68*Calculateur!DD68*VLOOKUP('Données projet'!$B$13,Paramètres!$A$1:$I$89,3,0)*0.475*44/12</f>
        <v>2.6314951177703296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3.538207711178047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246.49560000000002</v>
      </c>
      <c r="DQ68" s="14">
        <f t="shared" si="43"/>
        <v>59.834910912017278</v>
      </c>
      <c r="DR68" s="22">
        <f t="shared" ref="DR68:DR131" si="70">(DP68+DQ68)*0.475*44/12</f>
        <v>533.52563983843004</v>
      </c>
      <c r="DS68" s="62">
        <f t="shared" ref="DS68:DS131" si="71">DR68+(DJ68+DK68)*44/12</f>
        <v>792.4607682771292</v>
      </c>
      <c r="DT68" s="62">
        <f ca="1">AVERAGE(OFFSET($DS$3,0,0,'Données projet'!$E$14+1,1))-AVERAGE(OFFSET($H$3,0,0,'Données projet'!$E$14+1,1))</f>
        <v>483.03125975140335</v>
      </c>
      <c r="DU68" s="62">
        <f t="shared" si="44"/>
        <v>299.32268240743298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289</v>
      </c>
      <c r="EH68" s="13">
        <f>VLOOKUP(A68,'Données projet'!$A$191:$I$211,9,0)</f>
        <v>8.8000000000000007</v>
      </c>
      <c r="EI68" s="13">
        <f t="array" ref="EI68">INDEX(EH:EH,MIN(IF(ISNUMBER(EH68:EH264),ROW(EH68:EH264),"")))</f>
        <v>8.8000000000000007</v>
      </c>
      <c r="EJ68" s="13">
        <f>IF('Données projet'!$A$192&gt;35,EJ67+EI68-ER67,IF(A68&lt;'Données projet'!$A$192,$EG$205^A68,IF(A68='Données projet'!$A$192,'Données projet'!$B$192,EJ67+EI68-ER67)))</f>
        <v>289</v>
      </c>
      <c r="EK68" s="18">
        <f>EJ68*VLOOKUP('Données projet'!$B$15,Paramètres!$A$1:$I$89,3,0)*VLOOKUP('Données projet'!$B$15,Paramètres!$A$1:$I$89,5,0)</f>
        <v>243.45360000000002</v>
      </c>
      <c r="EL68" s="14">
        <f t="shared" si="45"/>
        <v>59.181970343065316</v>
      </c>
      <c r="EM68" s="22">
        <f t="shared" ref="EM68:EM131" si="73">(EK68+EL68)*0.475*44/12</f>
        <v>527.09028501417208</v>
      </c>
      <c r="EN68" s="62">
        <f t="shared" ref="EN68:EN131" si="74">EM68+(EE68+EF68)*44/12</f>
        <v>786.02541345287125</v>
      </c>
      <c r="EO68" s="62">
        <f ca="1">AVERAGE(OFFSET($EN$3,0,0,'Données projet'!$E$15+1,1))-AVERAGE(OFFSET($H$3,0,0,'Données projet'!$E$15+1,1))</f>
        <v>458.45790603102716</v>
      </c>
      <c r="EP68" s="62">
        <f t="shared" si="46"/>
        <v>291.65833951816296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28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60.618671392372498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3.85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14.116666666666667</v>
      </c>
      <c r="H69" s="70">
        <f t="shared" si="56"/>
        <v>163.49666666666667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259.5318603907578</v>
      </c>
      <c r="S69" s="62">
        <f ca="1">AVERAGE(OFFSET($R$3,0,0,'Données projet'!$E$9+1,1))-AVERAGE(OFFSET($H$3,0,0,'Données projet'!$E$9+1,1))</f>
        <v>196.7751893522196</v>
      </c>
      <c r="T69" s="62">
        <f t="shared" ref="T69:T132" si="88">$T$3</f>
        <v>468.98558846645176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217.80720000000005</v>
      </c>
      <c r="AK69" s="14">
        <f t="shared" ref="AK69:AK132" si="89">EXP(-1.0587+0.8836*LN(AJ69)+0.284)</f>
        <v>53.638013973813976</v>
      </c>
      <c r="AL69" s="22">
        <f t="shared" si="58"/>
        <v>472.76708100439265</v>
      </c>
      <c r="AM69" s="62">
        <f t="shared" si="59"/>
        <v>732.2989413951484</v>
      </c>
      <c r="AN69" s="62">
        <f ca="1">AVERAGE(OFFSET($AM$3,0,0,'Données projet'!$E$10+1,1))-AVERAGE(OFFSET($H$3,0,0,'Données projet'!$E$10+1,1))</f>
        <v>460.19780861054892</v>
      </c>
      <c r="AO69" s="62">
        <f t="shared" ref="AO69:AO132" si="90">$AO$3</f>
        <v>286.14170558364475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786.87299008316609</v>
      </c>
      <c r="BI69" s="62">
        <f ca="1">AVERAGE(OFFSET($BH$3,0,0,'Données projet'!$E$11+1,1))-AVERAGE(OFFSET($H$3,0,0,'Données projet'!$E$11+1,1))</f>
        <v>485.92470634159565</v>
      </c>
      <c r="BJ69" s="62">
        <f t="shared" ref="BJ69:BJ132" si="92">$BJ$3</f>
        <v>307.92140912529834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2">
        <f t="shared" si="65"/>
        <v>822.38894463803967</v>
      </c>
      <c r="CD69" s="62">
        <f ca="1">AVERAGE(OFFSET($CC$3,0,0,'Données projet'!$E$12+1,1))-AVERAGE(OFFSET($H$3,0,0,'Données projet'!$E$12+1,1))</f>
        <v>513.352289821976</v>
      </c>
      <c r="CE69" s="62">
        <f t="shared" ref="CE69:CE132" si="94">$CE$3</f>
        <v>324.15956974007042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235.56</v>
      </c>
      <c r="CV69" s="14">
        <f t="shared" ref="CV69:CV132" si="95">EXP(-1.0587+0.8836*LN(CU69)+0.284)</f>
        <v>57.483207143847721</v>
      </c>
      <c r="CW69" s="22">
        <f t="shared" si="67"/>
        <v>510.38358577553481</v>
      </c>
      <c r="CX69" s="62">
        <f t="shared" si="68"/>
        <v>769.91544616629062</v>
      </c>
      <c r="CY69" s="62">
        <f ca="1">AVERAGE(OFFSET($CX$3,0,0,'Données projet'!$E$13+1,1))-AVERAGE(OFFSET($H$3,0,0,'Données projet'!$E$13+1,1))</f>
        <v>319.60251630214429</v>
      </c>
      <c r="CZ69" s="62">
        <f t="shared" ref="CZ69:CZ132" si="96">$CZ$3</f>
        <v>313.19138409943923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0.88893251249106564</v>
      </c>
      <c r="DG69" s="23">
        <f>EXP(-LN(2)/25)*DG68+(1-EXP(-LN(2)/25))/(LN(2)/25)*Calculateur!DB69*Calculateur!DD69*VLOOKUP('Données projet'!$B$13,Paramètres!$A$1:$I$89,3,0)*0.475*44/12</f>
        <v>2.5595367453905862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3.4484692578816518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231.21072000000004</v>
      </c>
      <c r="DQ69" s="14">
        <f t="shared" ref="DQ69:DQ132" si="97">EXP(-1.0587+0.8836*LN(DP69)+0.284)</f>
        <v>56.544387456445271</v>
      </c>
      <c r="DR69" s="22">
        <f t="shared" si="70"/>
        <v>501.17347881997563</v>
      </c>
      <c r="DS69" s="62">
        <f t="shared" si="71"/>
        <v>760.70533921073138</v>
      </c>
      <c r="DT69" s="62">
        <f ca="1">AVERAGE(OFFSET($DS$3,0,0,'Données projet'!$E$14+1,1))-AVERAGE(OFFSET($H$3,0,0,'Données projet'!$E$14+1,1))</f>
        <v>483.03125975140335</v>
      </c>
      <c r="DU69" s="62">
        <f t="shared" ref="DU69:DU132" si="98">$DU$3</f>
        <v>299.32268240743298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8.1999999999999993</v>
      </c>
      <c r="EJ69" s="13">
        <f>IF('Données projet'!$A$192&gt;35,EJ68+EI69-ER68,IF(A69&lt;'Données projet'!$A$192,$EG$205^A69,IF(A69='Données projet'!$A$192,'Données projet'!$B$192,EJ68+EI69-ER68)))</f>
        <v>269.2</v>
      </c>
      <c r="EK69" s="18">
        <f>EJ69*VLOOKUP('Données projet'!$B$15,Paramètres!$A$1:$I$89,3,0)*VLOOKUP('Données projet'!$B$15,Paramètres!$A$1:$I$89,5,0)</f>
        <v>226.77408</v>
      </c>
      <c r="EL69" s="14">
        <f t="shared" ref="EL69:EL132" si="99">EXP(-1.0587+0.8836*LN(EK69)+0.284)</f>
        <v>55.584589827360034</v>
      </c>
      <c r="EM69" s="22">
        <f t="shared" si="73"/>
        <v>491.77468328265195</v>
      </c>
      <c r="EN69" s="62">
        <f t="shared" si="74"/>
        <v>751.30654367340776</v>
      </c>
      <c r="EO69" s="62">
        <f ca="1">AVERAGE(OFFSET($EN$3,0,0,'Données projet'!$E$15+1,1))-AVERAGE(OFFSET($H$3,0,0,'Données projet'!$E$15+1,1))</f>
        <v>458.45790603102716</v>
      </c>
      <c r="EP69" s="62">
        <f t="shared" ref="EP69:EP132" si="100">$EP$3</f>
        <v>291.65833951816296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60.781416470206132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3.85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14.116666666666667</v>
      </c>
      <c r="H70" s="70">
        <f t="shared" si="56"/>
        <v>163.49666666666667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260.118240377539</v>
      </c>
      <c r="S70" s="62">
        <f ca="1">AVERAGE(OFFSET($R$3,0,0,'Données projet'!$E$9+1,1))-AVERAGE(OFFSET($H$3,0,0,'Données projet'!$E$9+1,1))</f>
        <v>196.7751893522196</v>
      </c>
      <c r="T70" s="62">
        <f t="shared" si="88"/>
        <v>468.98558846645176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224.7024000000001</v>
      </c>
      <c r="AK70" s="14">
        <f t="shared" si="89"/>
        <v>55.135667706678312</v>
      </c>
      <c r="AL70" s="22">
        <f t="shared" si="58"/>
        <v>487.38463458913157</v>
      </c>
      <c r="AM70" s="62">
        <f t="shared" si="59"/>
        <v>747.50287496666851</v>
      </c>
      <c r="AN70" s="62">
        <f ca="1">AVERAGE(OFFSET($AM$3,0,0,'Données projet'!$E$10+1,1))-AVERAGE(OFFSET($H$3,0,0,'Données projet'!$E$10+1,1))</f>
        <v>460.19780861054892</v>
      </c>
      <c r="AO70" s="62">
        <f t="shared" si="90"/>
        <v>286.14170558364475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803.15202187054365</v>
      </c>
      <c r="BI70" s="62">
        <f ca="1">AVERAGE(OFFSET($BH$3,0,0,'Données projet'!$E$11+1,1))-AVERAGE(OFFSET($H$3,0,0,'Données projet'!$E$11+1,1))</f>
        <v>485.92470634159565</v>
      </c>
      <c r="BJ70" s="62">
        <f t="shared" si="92"/>
        <v>307.92140912529834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2">
        <f t="shared" si="65"/>
        <v>839.7273261610851</v>
      </c>
      <c r="CD70" s="62">
        <f ca="1">AVERAGE(OFFSET($CC$3,0,0,'Données projet'!$E$12+1,1))-AVERAGE(OFFSET($H$3,0,0,'Données projet'!$E$12+1,1))</f>
        <v>513.352289821976</v>
      </c>
      <c r="CE70" s="62">
        <f t="shared" si="94"/>
        <v>324.15956974007042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242.32000000000002</v>
      </c>
      <c r="CV70" s="14">
        <f t="shared" si="95"/>
        <v>58.938409961900859</v>
      </c>
      <c r="CW70" s="22">
        <f t="shared" si="67"/>
        <v>524.69173068364398</v>
      </c>
      <c r="CX70" s="62">
        <f t="shared" si="68"/>
        <v>784.80997106118093</v>
      </c>
      <c r="CY70" s="62">
        <f ca="1">AVERAGE(OFFSET($CX$3,0,0,'Données projet'!$E$13+1,1))-AVERAGE(OFFSET($H$3,0,0,'Données projet'!$E$13+1,1))</f>
        <v>319.60251630214429</v>
      </c>
      <c r="CZ70" s="62">
        <f t="shared" si="96"/>
        <v>313.19138409943923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0.87150108811641114</v>
      </c>
      <c r="DG70" s="23">
        <f>EXP(-LN(2)/25)*DG69+(1-EXP(-LN(2)/25))/(LN(2)/25)*Calculateur!DB70*Calculateur!DD70*VLOOKUP('Données projet'!$B$13,Paramètres!$A$1:$I$89,3,0)*0.475*44/12</f>
        <v>2.489546078487693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3.361047166604104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238.53024000000005</v>
      </c>
      <c r="DQ70" s="14">
        <f t="shared" si="97"/>
        <v>58.123191492478597</v>
      </c>
      <c r="DR70" s="22">
        <f t="shared" si="70"/>
        <v>516.6713931827336</v>
      </c>
      <c r="DS70" s="62">
        <f t="shared" si="71"/>
        <v>776.78963356027066</v>
      </c>
      <c r="DT70" s="62">
        <f ca="1">AVERAGE(OFFSET($DS$3,0,0,'Données projet'!$E$14+1,1))-AVERAGE(OFFSET($H$3,0,0,'Données projet'!$E$14+1,1))</f>
        <v>483.03125975140335</v>
      </c>
      <c r="DU70" s="62">
        <f t="shared" si="98"/>
        <v>299.32268240743298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8.1999999999999993</v>
      </c>
      <c r="EJ70" s="13">
        <f>IF('Données projet'!$A$192&gt;35,EJ69+EI70-ER69,IF(A70&lt;'Données projet'!$A$192,$EG$205^A70,IF(A70='Données projet'!$A$192,'Données projet'!$B$192,EJ69+EI70-ER69)))</f>
        <v>277.39999999999998</v>
      </c>
      <c r="EK70" s="18">
        <f>EJ70*VLOOKUP('Données projet'!$B$15,Paramètres!$A$1:$I$89,3,0)*VLOOKUP('Données projet'!$B$15,Paramètres!$A$1:$I$89,5,0)</f>
        <v>233.68176</v>
      </c>
      <c r="EL70" s="14">
        <f t="shared" si="99"/>
        <v>57.078026837098335</v>
      </c>
      <c r="EM70" s="22">
        <f t="shared" si="73"/>
        <v>506.40662874127952</v>
      </c>
      <c r="EN70" s="62">
        <f t="shared" si="74"/>
        <v>766.52486911881647</v>
      </c>
      <c r="EO70" s="62">
        <f ca="1">AVERAGE(OFFSET($EN$3,0,0,'Données projet'!$E$15+1,1))-AVERAGE(OFFSET($H$3,0,0,'Données projet'!$E$15+1,1))</f>
        <v>458.45790603102716</v>
      </c>
      <c r="EP70" s="62">
        <f t="shared" si="100"/>
        <v>291.65833951816296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60.94133828478283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3.85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14.116666666666667</v>
      </c>
      <c r="H71" s="70">
        <f t="shared" si="56"/>
        <v>163.49666666666667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260.6944479824989</v>
      </c>
      <c r="S71" s="62">
        <f ca="1">AVERAGE(OFFSET($R$3,0,0,'Données projet'!$E$9+1,1))-AVERAGE(OFFSET($H$3,0,0,'Données projet'!$E$9+1,1))</f>
        <v>196.7751893522196</v>
      </c>
      <c r="T71" s="62">
        <f t="shared" si="88"/>
        <v>468.98558846645176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231.59760000000006</v>
      </c>
      <c r="AK71" s="14">
        <f t="shared" si="89"/>
        <v>56.627980714948151</v>
      </c>
      <c r="AL71" s="22">
        <f t="shared" si="58"/>
        <v>501.99288641186803</v>
      </c>
      <c r="AM71" s="62">
        <f t="shared" si="59"/>
        <v>762.68733439436494</v>
      </c>
      <c r="AN71" s="62">
        <f ca="1">AVERAGE(OFFSET($AM$3,0,0,'Données projet'!$E$10+1,1))-AVERAGE(OFFSET($H$3,0,0,'Données projet'!$E$10+1,1))</f>
        <v>460.19780861054892</v>
      </c>
      <c r="AO71" s="62">
        <f t="shared" si="90"/>
        <v>286.14170558364475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819.41136309288186</v>
      </c>
      <c r="BI71" s="62">
        <f ca="1">AVERAGE(OFFSET($BH$3,0,0,'Données projet'!$E$11+1,1))-AVERAGE(OFFSET($H$3,0,0,'Données projet'!$E$11+1,1))</f>
        <v>485.92470634159565</v>
      </c>
      <c r="BJ71" s="62">
        <f t="shared" si="92"/>
        <v>307.92140912529834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2">
        <f t="shared" si="65"/>
        <v>857.04543937111498</v>
      </c>
      <c r="CD71" s="62">
        <f ca="1">AVERAGE(OFFSET($CC$3,0,0,'Données projet'!$E$12+1,1))-AVERAGE(OFFSET($H$3,0,0,'Données projet'!$E$12+1,1))</f>
        <v>513.352289821976</v>
      </c>
      <c r="CE71" s="62">
        <f t="shared" si="94"/>
        <v>324.15956974007042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249.08000000000004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799.68610581187158</v>
      </c>
      <c r="CY71" s="62">
        <f ca="1">AVERAGE(OFFSET($CX$3,0,0,'Données projet'!$E$13+1,1))-AVERAGE(OFFSET($H$3,0,0,'Données projet'!$E$13+1,1))</f>
        <v>319.60251630214429</v>
      </c>
      <c r="CZ71" s="62">
        <f t="shared" si="96"/>
        <v>313.19138409943923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0.85441148334162453</v>
      </c>
      <c r="DG71" s="23">
        <f>EXP(-LN(2)/25)*DG70+(1-EXP(-LN(2)/25))/(LN(2)/25)*Calculateur!DB71*Calculateur!DD71*VLOOKUP('Données projet'!$B$13,Paramètres!$A$1:$I$89,3,0)*0.475*44/12</f>
        <v>2.4214693100519087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3.275880793393533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245.84976000000006</v>
      </c>
      <c r="DQ71" s="14">
        <f t="shared" si="97"/>
        <v>59.696365416984804</v>
      </c>
      <c r="DR71" s="22">
        <f t="shared" si="70"/>
        <v>532.15950176791534</v>
      </c>
      <c r="DS71" s="62">
        <f t="shared" si="71"/>
        <v>792.85394975041231</v>
      </c>
      <c r="DT71" s="62">
        <f ca="1">AVERAGE(OFFSET($DS$3,0,0,'Données projet'!$E$14+1,1))-AVERAGE(OFFSET($H$3,0,0,'Données projet'!$E$14+1,1))</f>
        <v>483.03125975140335</v>
      </c>
      <c r="DU71" s="62">
        <f t="shared" si="98"/>
        <v>299.32268240743298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8.1999999999999993</v>
      </c>
      <c r="EJ71" s="13">
        <f>IF('Données projet'!$A$192&gt;35,EJ70+EI71-ER70,IF(A71&lt;'Données projet'!$A$192,$EG$205^A71,IF(A71='Données projet'!$A$192,'Données projet'!$B$192,EJ70+EI71-ER70)))</f>
        <v>285.59999999999997</v>
      </c>
      <c r="EK71" s="18">
        <f>EJ71*VLOOKUP('Données projet'!$B$15,Paramètres!$A$1:$I$89,3,0)*VLOOKUP('Données projet'!$B$15,Paramètres!$A$1:$I$89,5,0)</f>
        <v>240.58944</v>
      </c>
      <c r="EL71" s="14">
        <f t="shared" si="99"/>
        <v>58.56633325847811</v>
      </c>
      <c r="EM71" s="22">
        <f t="shared" si="73"/>
        <v>521.02963842518272</v>
      </c>
      <c r="EN71" s="62">
        <f t="shared" si="74"/>
        <v>781.72408640767958</v>
      </c>
      <c r="EO71" s="62">
        <f ca="1">AVERAGE(OFFSET($EN$3,0,0,'Données projet'!$E$15+1,1))-AVERAGE(OFFSET($H$3,0,0,'Données projet'!$E$15+1,1))</f>
        <v>458.45790603102716</v>
      </c>
      <c r="EP71" s="62">
        <f t="shared" si="100"/>
        <v>291.65833951816296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61.098485813408246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3.85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14.116666666666667</v>
      </c>
      <c r="H72" s="70">
        <f t="shared" si="56"/>
        <v>163.49666666666667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261.26065967371989</v>
      </c>
      <c r="S72" s="62">
        <f ca="1">AVERAGE(OFFSET($R$3,0,0,'Données projet'!$E$9+1,1))-AVERAGE(OFFSET($H$3,0,0,'Données projet'!$E$9+1,1))</f>
        <v>196.7751893522196</v>
      </c>
      <c r="T72" s="62">
        <f t="shared" si="88"/>
        <v>468.98558846645176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238.4928000000001</v>
      </c>
      <c r="AK72" s="14">
        <f t="shared" si="89"/>
        <v>58.115130258576592</v>
      </c>
      <c r="AL72" s="22">
        <f t="shared" si="58"/>
        <v>516.59214520035437</v>
      </c>
      <c r="AM72" s="62">
        <f t="shared" si="59"/>
        <v>777.85280487407226</v>
      </c>
      <c r="AN72" s="62">
        <f ca="1">AVERAGE(OFFSET($AM$3,0,0,'Données projet'!$E$10+1,1))-AVERAGE(OFFSET($H$3,0,0,'Données projet'!$E$10+1,1))</f>
        <v>460.19780861054892</v>
      </c>
      <c r="AO72" s="62">
        <f t="shared" si="90"/>
        <v>286.14170558364475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835.65149488495138</v>
      </c>
      <c r="BI72" s="62">
        <f ca="1">AVERAGE(OFFSET($BH$3,0,0,'Données projet'!$E$11+1,1))-AVERAGE(OFFSET($H$3,0,0,'Données projet'!$E$11+1,1))</f>
        <v>485.92470634159565</v>
      </c>
      <c r="BJ72" s="62">
        <f t="shared" si="92"/>
        <v>307.92140912529834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2">
        <f t="shared" si="65"/>
        <v>874.34378389598385</v>
      </c>
      <c r="CD72" s="62">
        <f ca="1">AVERAGE(OFFSET($CC$3,0,0,'Données projet'!$E$12+1,1))-AVERAGE(OFFSET($H$3,0,0,'Données projet'!$E$12+1,1))</f>
        <v>513.352289821976</v>
      </c>
      <c r="CE72" s="62">
        <f t="shared" si="94"/>
        <v>324.15956974007042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255.84000000000006</v>
      </c>
      <c r="CV72" s="14">
        <f t="shared" si="95"/>
        <v>61.834803371075836</v>
      </c>
      <c r="CW72" s="22">
        <f t="shared" si="67"/>
        <v>553.28361587129041</v>
      </c>
      <c r="CX72" s="62">
        <f t="shared" si="68"/>
        <v>814.5442755450083</v>
      </c>
      <c r="CY72" s="62">
        <f ca="1">AVERAGE(OFFSET($CX$3,0,0,'Données projet'!$E$13+1,1))-AVERAGE(OFFSET($H$3,0,0,'Données projet'!$E$13+1,1))</f>
        <v>319.60251630214429</v>
      </c>
      <c r="CZ72" s="62">
        <f t="shared" si="96"/>
        <v>313.19138409943923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0.83765699529284188</v>
      </c>
      <c r="DG72" s="23">
        <f>EXP(-LN(2)/25)*DG71+(1-EXP(-LN(2)/25))/(LN(2)/25)*Calculateur!DB72*Calculateur!DD72*VLOOKUP('Données projet'!$B$13,Paramètres!$A$1:$I$89,3,0)*0.475*44/12</f>
        <v>2.3552541044290027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3.1929110997218446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253.16928000000007</v>
      </c>
      <c r="DQ72" s="14">
        <f t="shared" si="97"/>
        <v>61.264096094739848</v>
      </c>
      <c r="DR72" s="22">
        <f t="shared" si="70"/>
        <v>547.63813003167195</v>
      </c>
      <c r="DS72" s="62">
        <f t="shared" si="71"/>
        <v>808.89878970538985</v>
      </c>
      <c r="DT72" s="62">
        <f ca="1">AVERAGE(OFFSET($DS$3,0,0,'Données projet'!$E$14+1,1))-AVERAGE(OFFSET($H$3,0,0,'Données projet'!$E$14+1,1))</f>
        <v>483.03125975140335</v>
      </c>
      <c r="DU72" s="62">
        <f t="shared" si="98"/>
        <v>299.32268240743298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8.1999999999999993</v>
      </c>
      <c r="EJ72" s="13">
        <f>IF('Données projet'!$A$192&gt;35,EJ71+EI72-ER71,IF(A72&lt;'Données projet'!$A$192,$EG$205^A72,IF(A72='Données projet'!$A$192,'Données projet'!$B$192,EJ71+EI72-ER71)))</f>
        <v>293.79999999999995</v>
      </c>
      <c r="EK72" s="18">
        <f>EJ72*VLOOKUP('Données projet'!$B$15,Paramètres!$A$1:$I$89,3,0)*VLOOKUP('Données projet'!$B$15,Paramètres!$A$1:$I$89,5,0)</f>
        <v>247.49712</v>
      </c>
      <c r="EL72" s="14">
        <f t="shared" si="99"/>
        <v>60.049673316050104</v>
      </c>
      <c r="EM72" s="22">
        <f t="shared" si="73"/>
        <v>535.64399835878714</v>
      </c>
      <c r="EN72" s="62">
        <f t="shared" si="74"/>
        <v>796.90465803250504</v>
      </c>
      <c r="EO72" s="62">
        <f ca="1">AVERAGE(OFFSET($EN$3,0,0,'Données projet'!$E$15+1,1))-AVERAGE(OFFSET($H$3,0,0,'Données projet'!$E$15+1,1))</f>
        <v>458.45790603102716</v>
      </c>
      <c r="EP72" s="62">
        <f t="shared" si="100"/>
        <v>291.65833951816296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61.252907183741243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3.85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14.116666666666667</v>
      </c>
      <c r="H73" s="70">
        <f t="shared" si="56"/>
        <v>163.49666666666667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261.81704885795784</v>
      </c>
      <c r="S73" s="62">
        <f ca="1">AVERAGE(OFFSET($R$3,0,0,'Données projet'!$E$9+1,1))-AVERAGE(OFFSET($H$3,0,0,'Données projet'!$E$9+1,1))</f>
        <v>196.7751893522196</v>
      </c>
      <c r="T73" s="62">
        <f t="shared" si="88"/>
        <v>468.98558846645176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245.38800000000012</v>
      </c>
      <c r="AK73" s="14">
        <f t="shared" si="89"/>
        <v>59.597282764919569</v>
      </c>
      <c r="AL73" s="22">
        <f t="shared" si="58"/>
        <v>531.18270081556841</v>
      </c>
      <c r="AM73" s="62">
        <f t="shared" si="59"/>
        <v>792.99974967352432</v>
      </c>
      <c r="AN73" s="62">
        <f ca="1">AVERAGE(OFFSET($AM$3,0,0,'Données projet'!$E$10+1,1))-AVERAGE(OFFSET($H$3,0,0,'Données projet'!$E$10+1,1))</f>
        <v>460.19780861054892</v>
      </c>
      <c r="AO73" s="62">
        <f t="shared" si="90"/>
        <v>286.14170558364475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851.87287734597658</v>
      </c>
      <c r="BI73" s="62">
        <f ca="1">AVERAGE(OFFSET($BH$3,0,0,'Données projet'!$E$11+1,1))-AVERAGE(OFFSET($H$3,0,0,'Données projet'!$E$11+1,1))</f>
        <v>485.92470634159565</v>
      </c>
      <c r="BJ73" s="62">
        <f t="shared" si="92"/>
        <v>307.92140912529834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2">
        <f t="shared" si="65"/>
        <v>891.62283723697556</v>
      </c>
      <c r="CD73" s="62">
        <f ca="1">AVERAGE(OFFSET($CC$3,0,0,'Données projet'!$E$12+1,1))-AVERAGE(OFFSET($H$3,0,0,'Données projet'!$E$12+1,1))</f>
        <v>513.352289821976</v>
      </c>
      <c r="CE73" s="62">
        <f t="shared" si="94"/>
        <v>324.15956974007042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4.4337866711430253E-14</v>
      </c>
      <c r="CV73" s="14">
        <f t="shared" si="95"/>
        <v>7.3222115536967035E-13</v>
      </c>
      <c r="CW73" s="22">
        <f t="shared" si="67"/>
        <v>1.3525069634579169E-12</v>
      </c>
      <c r="CX73" s="62">
        <f t="shared" si="68"/>
        <v>261.81704885795722</v>
      </c>
      <c r="CY73" s="62">
        <f ca="1">AVERAGE(OFFSET($CX$3,0,0,'Données projet'!$E$13+1,1))-AVERAGE(OFFSET($H$3,0,0,'Données projet'!$E$13+1,1))</f>
        <v>319.60251630214429</v>
      </c>
      <c r="CZ73" s="62">
        <f t="shared" si="96"/>
        <v>313.19138409943923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0.82123105253546713</v>
      </c>
      <c r="DG73" s="23">
        <f>EXP(-LN(2)/25)*DG72+(1-EXP(-LN(2)/25))/(LN(2)/25)*Calculateur!DB73*Calculateur!DD73*VLOOKUP('Données projet'!$B$13,Paramètres!$A$1:$I$89,3,0)*0.475*44/12</f>
        <v>2.2908495570859615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3.1120806096214286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260.48880000000008</v>
      </c>
      <c r="DQ73" s="14">
        <f t="shared" si="97"/>
        <v>62.826558970958821</v>
      </c>
      <c r="DR73" s="22">
        <f t="shared" si="70"/>
        <v>563.10758354108668</v>
      </c>
      <c r="DS73" s="62">
        <f t="shared" si="71"/>
        <v>824.92463239904259</v>
      </c>
      <c r="DT73" s="62">
        <f ca="1">AVERAGE(OFFSET($DS$3,0,0,'Données projet'!$E$14+1,1))-AVERAGE(OFFSET($H$3,0,0,'Données projet'!$E$14+1,1))</f>
        <v>483.03125975140335</v>
      </c>
      <c r="DU73" s="62">
        <f t="shared" si="98"/>
        <v>299.32268240743298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302</v>
      </c>
      <c r="EH73" s="13">
        <f>VLOOKUP(A73,'Données projet'!$A$191:$I$211,9,0)</f>
        <v>8.1999999999999993</v>
      </c>
      <c r="EI73" s="13">
        <f t="array" ref="EI73">INDEX(EH:EH,MIN(IF(ISNUMBER(EH73:EH269),ROW(EH73:EH269),"")))</f>
        <v>8.1999999999999993</v>
      </c>
      <c r="EJ73" s="13">
        <f>IF('Données projet'!$A$192&gt;35,EJ72+EI73-ER72,IF(A73&lt;'Données projet'!$A$192,$EG$205^A73,IF(A73='Données projet'!$A$192,'Données projet'!$B$192,EJ72+EI73-ER72)))</f>
        <v>301.99999999999994</v>
      </c>
      <c r="EK73" s="18">
        <f>EJ73*VLOOKUP('Données projet'!$B$15,Paramètres!$A$1:$I$89,3,0)*VLOOKUP('Données projet'!$B$15,Paramètres!$A$1:$I$89,5,0)</f>
        <v>254.40479999999999</v>
      </c>
      <c r="EL73" s="14">
        <f t="shared" si="99"/>
        <v>61.52820154571765</v>
      </c>
      <c r="EM73" s="22">
        <f t="shared" si="73"/>
        <v>550.24997769212484</v>
      </c>
      <c r="EN73" s="62">
        <f t="shared" si="74"/>
        <v>812.06702655008075</v>
      </c>
      <c r="EO73" s="62">
        <f ca="1">AVERAGE(OFFSET($EN$3,0,0,'Données projet'!$E$15+1,1))-AVERAGE(OFFSET($H$3,0,0,'Données projet'!$E$15+1,1))</f>
        <v>458.45790603102716</v>
      </c>
      <c r="EP73" s="62">
        <f t="shared" si="100"/>
        <v>291.65833951816296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28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61.404649688533432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3.85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14.116666666666667</v>
      </c>
      <c r="H74" s="70">
        <f t="shared" si="56"/>
        <v>163.49666666666667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262.36378593374923</v>
      </c>
      <c r="S74" s="62">
        <f ca="1">AVERAGE(OFFSET($R$3,0,0,'Données projet'!$E$9+1,1))-AVERAGE(OFFSET($H$3,0,0,'Données projet'!$E$9+1,1))</f>
        <v>196.7751893522196</v>
      </c>
      <c r="T74" s="62">
        <f t="shared" si="88"/>
        <v>468.98558846645176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230.5836000000001</v>
      </c>
      <c r="AK74" s="14">
        <f t="shared" si="89"/>
        <v>56.408850878328018</v>
      </c>
      <c r="AL74" s="22">
        <f t="shared" si="58"/>
        <v>499.84518527975473</v>
      </c>
      <c r="AM74" s="62">
        <f t="shared" si="59"/>
        <v>762.20897121350197</v>
      </c>
      <c r="AN74" s="62">
        <f ca="1">AVERAGE(OFFSET($AM$3,0,0,'Données projet'!$E$10+1,1))-AVERAGE(OFFSET($H$3,0,0,'Données projet'!$E$10+1,1))</f>
        <v>460.19780861054892</v>
      </c>
      <c r="AO74" s="62">
        <f t="shared" si="90"/>
        <v>286.14170558364475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813.43156140262818</v>
      </c>
      <c r="BI74" s="62">
        <f ca="1">AVERAGE(OFFSET($BH$3,0,0,'Données projet'!$E$11+1,1))-AVERAGE(OFFSET($H$3,0,0,'Données projet'!$E$11+1,1))</f>
        <v>485.92470634159565</v>
      </c>
      <c r="BJ74" s="62">
        <f t="shared" si="92"/>
        <v>307.92140912529834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272.36351999999999</v>
      </c>
      <c r="CA74" s="14">
        <f t="shared" si="93"/>
        <v>65.350613162347059</v>
      </c>
      <c r="CB74" s="22">
        <f t="shared" si="64"/>
        <v>588.18544859108772</v>
      </c>
      <c r="CC74" s="62">
        <f t="shared" si="65"/>
        <v>850.5492345248349</v>
      </c>
      <c r="CD74" s="62">
        <f ca="1">AVERAGE(OFFSET($CC$3,0,0,'Données projet'!$E$12+1,1))-AVERAGE(OFFSET($H$3,0,0,'Données projet'!$E$12+1,1))</f>
        <v>513.352289821976</v>
      </c>
      <c r="CE74" s="62">
        <f t="shared" si="94"/>
        <v>324.15956974007042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4.4337866711430253E-14</v>
      </c>
      <c r="CV74" s="14">
        <f t="shared" si="95"/>
        <v>7.3222115536967035E-13</v>
      </c>
      <c r="CW74" s="22">
        <f t="shared" si="67"/>
        <v>1.3525069634579169E-12</v>
      </c>
      <c r="CX74" s="62">
        <f t="shared" si="68"/>
        <v>262.3637859337486</v>
      </c>
      <c r="CY74" s="62">
        <f ca="1">AVERAGE(OFFSET($CX$3,0,0,'Données projet'!$E$13+1,1))-AVERAGE(OFFSET($H$3,0,0,'Données projet'!$E$13+1,1))</f>
        <v>319.60251630214429</v>
      </c>
      <c r="CZ74" s="62">
        <f t="shared" si="96"/>
        <v>313.19138409943923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0.80512721249672881</v>
      </c>
      <c r="DG74" s="23">
        <f>EXP(-LN(2)/25)*DG73+(1-EXP(-LN(2)/25))/(LN(2)/25)*Calculateur!DB74*Calculateur!DD74*VLOOKUP('Données projet'!$B$13,Paramètres!$A$1:$I$89,3,0)*0.475*44/12</f>
        <v>2.2282061554769035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3.0333333679736323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244.77336000000011</v>
      </c>
      <c r="DQ74" s="14">
        <f t="shared" si="97"/>
        <v>59.465362039582246</v>
      </c>
      <c r="DR74" s="22">
        <f t="shared" si="70"/>
        <v>529.88244088560589</v>
      </c>
      <c r="DS74" s="62">
        <f t="shared" si="71"/>
        <v>792.24622681935307</v>
      </c>
      <c r="DT74" s="62">
        <f ca="1">AVERAGE(OFFSET($DS$3,0,0,'Données projet'!$E$14+1,1))-AVERAGE(OFFSET($H$3,0,0,'Données projet'!$E$14+1,1))</f>
        <v>483.03125975140335</v>
      </c>
      <c r="DU74" s="62">
        <f t="shared" si="98"/>
        <v>299.32268240743298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7.6</v>
      </c>
      <c r="EJ74" s="13">
        <f>IF('Données projet'!$A$192&gt;35,EJ73+EI74-ER73,IF(A74&lt;'Données projet'!$A$192,$EG$205^A74,IF(A74='Données projet'!$A$192,'Données projet'!$B$192,EJ73+EI74-ER73)))</f>
        <v>281.59999999999997</v>
      </c>
      <c r="EK74" s="18">
        <f>EJ74*VLOOKUP('Données projet'!$B$15,Paramètres!$A$1:$I$89,3,0)*VLOOKUP('Données projet'!$B$15,Paramètres!$A$1:$I$89,5,0)</f>
        <v>237.21984</v>
      </c>
      <c r="EL74" s="14">
        <f t="shared" si="99"/>
        <v>57.840960489671517</v>
      </c>
      <c r="EM74" s="22">
        <f t="shared" si="73"/>
        <v>513.89756085284455</v>
      </c>
      <c r="EN74" s="62">
        <f t="shared" si="74"/>
        <v>776.26134678659173</v>
      </c>
      <c r="EO74" s="62">
        <f ca="1">AVERAGE(OFFSET($EN$3,0,0,'Données projet'!$E$15+1,1))-AVERAGE(OFFSET($H$3,0,0,'Données projet'!$E$15+1,1))</f>
        <v>458.45790603102716</v>
      </c>
      <c r="EP74" s="62">
        <f t="shared" si="100"/>
        <v>291.65833951816296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61.553759800112893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3.85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14.116666666666667</v>
      </c>
      <c r="H75" s="70">
        <f t="shared" si="56"/>
        <v>163.49666666666667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262.90103834359661</v>
      </c>
      <c r="S75" s="62">
        <f ca="1">AVERAGE(OFFSET($R$3,0,0,'Données projet'!$E$9+1,1))-AVERAGE(OFFSET($H$3,0,0,'Données projet'!$E$9+1,1))</f>
        <v>196.7751893522196</v>
      </c>
      <c r="T75" s="62">
        <f t="shared" si="88"/>
        <v>468.98558846645176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237.0732000000001</v>
      </c>
      <c r="AK75" s="14">
        <f t="shared" si="89"/>
        <v>57.809366223361302</v>
      </c>
      <c r="AL75" s="22">
        <f t="shared" si="58"/>
        <v>513.58713617235435</v>
      </c>
      <c r="AM75" s="62">
        <f t="shared" si="59"/>
        <v>776.48817451594891</v>
      </c>
      <c r="AN75" s="62">
        <f ca="1">AVERAGE(OFFSET($AM$3,0,0,'Données projet'!$E$10+1,1))-AVERAGE(OFFSET($H$3,0,0,'Données projet'!$E$10+1,1))</f>
        <v>460.19780861054892</v>
      </c>
      <c r="AO75" s="62">
        <f t="shared" si="90"/>
        <v>286.14170558364475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828.50030389988046</v>
      </c>
      <c r="BI75" s="62">
        <f ca="1">AVERAGE(OFFSET($BH$3,0,0,'Données projet'!$E$11+1,1))-AVERAGE(OFFSET($H$3,0,0,'Données projet'!$E$11+1,1))</f>
        <v>485.92470634159565</v>
      </c>
      <c r="BJ75" s="62">
        <f t="shared" si="92"/>
        <v>307.92140912529834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279.71424000000002</v>
      </c>
      <c r="CA75" s="14">
        <f t="shared" si="93"/>
        <v>66.906615990158315</v>
      </c>
      <c r="CB75" s="22">
        <f t="shared" si="64"/>
        <v>603.69799084952581</v>
      </c>
      <c r="CC75" s="62">
        <f t="shared" si="65"/>
        <v>866.59902919312049</v>
      </c>
      <c r="CD75" s="62">
        <f ca="1">AVERAGE(OFFSET($CC$3,0,0,'Données projet'!$E$12+1,1))-AVERAGE(OFFSET($H$3,0,0,'Données projet'!$E$12+1,1))</f>
        <v>513.352289821976</v>
      </c>
      <c r="CE75" s="62">
        <f t="shared" si="94"/>
        <v>324.15956974007042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4.4337866711430253E-14</v>
      </c>
      <c r="CV75" s="14">
        <f t="shared" si="95"/>
        <v>7.3222115536967035E-13</v>
      </c>
      <c r="CW75" s="22">
        <f t="shared" si="67"/>
        <v>1.3525069634579169E-12</v>
      </c>
      <c r="CX75" s="62">
        <f t="shared" si="68"/>
        <v>262.90103834359599</v>
      </c>
      <c r="CY75" s="62">
        <f ca="1">AVERAGE(OFFSET($CX$3,0,0,'Données projet'!$E$13+1,1))-AVERAGE(OFFSET($H$3,0,0,'Données projet'!$E$13+1,1))</f>
        <v>319.60251630214429</v>
      </c>
      <c r="CZ75" s="62">
        <f t="shared" si="96"/>
        <v>313.19138409943923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0.7893391589387776</v>
      </c>
      <c r="DG75" s="23">
        <f>EXP(-LN(2)/25)*DG74+(1-EXP(-LN(2)/25))/(LN(2)/25)*Calculateur!DB75*Calculateur!DD75*VLOOKUP('Données projet'!$B$13,Paramètres!$A$1:$I$89,3,0)*0.475*44/12</f>
        <v>2.1672757409791186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2.9566148999178963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251.66232000000011</v>
      </c>
      <c r="DQ75" s="14">
        <f t="shared" si="97"/>
        <v>60.94176424841347</v>
      </c>
      <c r="DR75" s="22">
        <f t="shared" si="70"/>
        <v>544.45211339932041</v>
      </c>
      <c r="DS75" s="62">
        <f t="shared" si="71"/>
        <v>807.35315174291509</v>
      </c>
      <c r="DT75" s="62">
        <f ca="1">AVERAGE(OFFSET($DS$3,0,0,'Données projet'!$E$14+1,1))-AVERAGE(OFFSET($H$3,0,0,'Données projet'!$E$14+1,1))</f>
        <v>483.03125975140335</v>
      </c>
      <c r="DU75" s="62">
        <f t="shared" si="98"/>
        <v>299.32268240743298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7.6</v>
      </c>
      <c r="EJ75" s="13">
        <f>IF('Données projet'!$A$192&gt;35,EJ74+EI75-ER74,IF(A75&lt;'Données projet'!$A$192,$EG$205^A75,IF(A75='Données projet'!$A$192,'Données projet'!$B$192,EJ74+EI75-ER74)))</f>
        <v>289.2</v>
      </c>
      <c r="EK75" s="18">
        <f>EJ75*VLOOKUP('Données projet'!$B$15,Paramètres!$A$1:$I$89,3,0)*VLOOKUP('Données projet'!$B$15,Paramètres!$A$1:$I$89,5,0)</f>
        <v>243.62208000000001</v>
      </c>
      <c r="EL75" s="14">
        <f t="shared" si="99"/>
        <v>59.218157943988587</v>
      </c>
      <c r="EM75" s="22">
        <f t="shared" si="73"/>
        <v>527.44674775244675</v>
      </c>
      <c r="EN75" s="62">
        <f t="shared" si="74"/>
        <v>790.34778609604132</v>
      </c>
      <c r="EO75" s="62">
        <f ca="1">AVERAGE(OFFSET($EN$3,0,0,'Données projet'!$E$15+1,1))-AVERAGE(OFFSET($H$3,0,0,'Données projet'!$E$15+1,1))</f>
        <v>458.45790603102716</v>
      </c>
      <c r="EP75" s="62">
        <f t="shared" si="100"/>
        <v>291.65833951816296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61.700283184616723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3.85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14.116666666666667</v>
      </c>
      <c r="H76" s="70">
        <f t="shared" si="56"/>
        <v>163.49666666666667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263.42897062524958</v>
      </c>
      <c r="S76" s="62">
        <f ca="1">AVERAGE(OFFSET($R$3,0,0,'Données projet'!$E$9+1,1))-AVERAGE(OFFSET($H$3,0,0,'Données projet'!$E$9+1,1))</f>
        <v>196.7751893522196</v>
      </c>
      <c r="T76" s="62">
        <f t="shared" si="88"/>
        <v>468.98558846645176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243.56280000000012</v>
      </c>
      <c r="AK76" s="14">
        <f t="shared" si="89"/>
        <v>59.205425601852873</v>
      </c>
      <c r="AL76" s="22">
        <f t="shared" si="58"/>
        <v>527.32132625656061</v>
      </c>
      <c r="AM76" s="62">
        <f t="shared" si="59"/>
        <v>790.75029688180825</v>
      </c>
      <c r="AN76" s="62">
        <f ca="1">AVERAGE(OFFSET($AM$3,0,0,'Données projet'!$E$10+1,1))-AVERAGE(OFFSET($H$3,0,0,'Données projet'!$E$10+1,1))</f>
        <v>460.19780861054892</v>
      </c>
      <c r="AO76" s="62">
        <f t="shared" si="90"/>
        <v>286.14170558364475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843.55192185770238</v>
      </c>
      <c r="BI76" s="62">
        <f ca="1">AVERAGE(OFFSET($BH$3,0,0,'Données projet'!$E$11+1,1))-AVERAGE(OFFSET($H$3,0,0,'Données projet'!$E$11+1,1))</f>
        <v>485.92470634159565</v>
      </c>
      <c r="BJ76" s="62">
        <f t="shared" si="92"/>
        <v>307.92140912529834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287.06496000000004</v>
      </c>
      <c r="CA76" s="14">
        <f t="shared" si="93"/>
        <v>68.457865822206315</v>
      </c>
      <c r="CB76" s="22">
        <f t="shared" si="64"/>
        <v>619.20225497367608</v>
      </c>
      <c r="CC76" s="62">
        <f t="shared" si="65"/>
        <v>882.63122559892372</v>
      </c>
      <c r="CD76" s="62">
        <f ca="1">AVERAGE(OFFSET($CC$3,0,0,'Données projet'!$E$12+1,1))-AVERAGE(OFFSET($H$3,0,0,'Données projet'!$E$12+1,1))</f>
        <v>513.352289821976</v>
      </c>
      <c r="CE76" s="62">
        <f t="shared" si="94"/>
        <v>324.15956974007042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4.4337866711430253E-14</v>
      </c>
      <c r="CV76" s="14">
        <f t="shared" si="95"/>
        <v>7.3222115536967035E-13</v>
      </c>
      <c r="CW76" s="22">
        <f t="shared" si="67"/>
        <v>1.3525069634579169E-12</v>
      </c>
      <c r="CX76" s="62">
        <f t="shared" si="68"/>
        <v>263.42897062524895</v>
      </c>
      <c r="CY76" s="62">
        <f ca="1">AVERAGE(OFFSET($CX$3,0,0,'Données projet'!$E$13+1,1))-AVERAGE(OFFSET($H$3,0,0,'Données projet'!$E$13+1,1))</f>
        <v>319.60251630214429</v>
      </c>
      <c r="CZ76" s="62">
        <f t="shared" si="96"/>
        <v>313.19138409943923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0.77386069948133596</v>
      </c>
      <c r="DG76" s="23">
        <f>EXP(-LN(2)/25)*DG75+(1-EXP(-LN(2)/25))/(LN(2)/25)*Calculateur!DB76*Calculateur!DD76*VLOOKUP('Données projet'!$B$13,Paramètres!$A$1:$I$89,3,0)*0.475*44/12</f>
        <v>2.1080114718699665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2.8818721713513025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258.55128000000008</v>
      </c>
      <c r="DQ76" s="14">
        <f t="shared" si="97"/>
        <v>62.413469044347373</v>
      </c>
      <c r="DR76" s="22">
        <f t="shared" si="70"/>
        <v>559.01360458557178</v>
      </c>
      <c r="DS76" s="62">
        <f t="shared" si="71"/>
        <v>822.44257521081931</v>
      </c>
      <c r="DT76" s="62">
        <f ca="1">AVERAGE(OFFSET($DS$3,0,0,'Données projet'!$E$14+1,1))-AVERAGE(OFFSET($H$3,0,0,'Données projet'!$E$14+1,1))</f>
        <v>483.03125975140335</v>
      </c>
      <c r="DU76" s="62">
        <f t="shared" si="98"/>
        <v>299.32268240743298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7.6</v>
      </c>
      <c r="EJ76" s="13">
        <f>IF('Données projet'!$A$192&gt;35,EJ75+EI76-ER75,IF(A76&lt;'Données projet'!$A$192,$EG$205^A76,IF(A76='Données projet'!$A$192,'Données projet'!$B$192,EJ75+EI76-ER75)))</f>
        <v>296.8</v>
      </c>
      <c r="EK76" s="18">
        <f>EJ76*VLOOKUP('Données projet'!$B$15,Paramètres!$A$1:$I$89,3,0)*VLOOKUP('Données projet'!$B$15,Paramètres!$A$1:$I$89,5,0)</f>
        <v>250.02432000000005</v>
      </c>
      <c r="EL76" s="14">
        <f t="shared" si="99"/>
        <v>60.591148584829206</v>
      </c>
      <c r="EM76" s="22">
        <f t="shared" si="73"/>
        <v>540.9886077852442</v>
      </c>
      <c r="EN76" s="62">
        <f t="shared" si="74"/>
        <v>804.41757841049184</v>
      </c>
      <c r="EO76" s="62">
        <f ca="1">AVERAGE(OFFSET($EN$3,0,0,'Données projet'!$E$15+1,1))-AVERAGE(OFFSET($H$3,0,0,'Données projet'!$E$15+1,1))</f>
        <v>458.45790603102716</v>
      </c>
      <c r="EP76" s="62">
        <f t="shared" si="100"/>
        <v>291.65833951816296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61.844264715976614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3.85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14.116666666666667</v>
      </c>
      <c r="H77" s="70">
        <f t="shared" si="56"/>
        <v>163.49666666666667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263.94774446209567</v>
      </c>
      <c r="S77" s="62">
        <f ca="1">AVERAGE(OFFSET($R$3,0,0,'Données projet'!$E$9+1,1))-AVERAGE(OFFSET($H$3,0,0,'Données projet'!$E$9+1,1))</f>
        <v>196.7751893522196</v>
      </c>
      <c r="T77" s="62">
        <f t="shared" si="88"/>
        <v>468.98558846645176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250.05240000000012</v>
      </c>
      <c r="AK77" s="14">
        <f t="shared" si="89"/>
        <v>60.597161386823522</v>
      </c>
      <c r="AL77" s="22">
        <f t="shared" si="58"/>
        <v>541.04798608205112</v>
      </c>
      <c r="AM77" s="62">
        <f t="shared" si="59"/>
        <v>804.99573054414486</v>
      </c>
      <c r="AN77" s="62">
        <f ca="1">AVERAGE(OFFSET($AM$3,0,0,'Données projet'!$E$10+1,1))-AVERAGE(OFFSET($H$3,0,0,'Données projet'!$E$10+1,1))</f>
        <v>460.19780861054892</v>
      </c>
      <c r="AO77" s="62">
        <f t="shared" si="90"/>
        <v>286.14170558364475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858.58679978178225</v>
      </c>
      <c r="BI77" s="62">
        <f ca="1">AVERAGE(OFFSET($BH$3,0,0,'Données projet'!$E$11+1,1))-AVERAGE(OFFSET($H$3,0,0,'Données projet'!$E$11+1,1))</f>
        <v>485.92470634159565</v>
      </c>
      <c r="BJ77" s="62">
        <f t="shared" si="92"/>
        <v>307.92140912529834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294.41568000000001</v>
      </c>
      <c r="CA77" s="14">
        <f t="shared" si="93"/>
        <v>70.004498360393455</v>
      </c>
      <c r="CB77" s="22">
        <f t="shared" si="64"/>
        <v>634.69847731101868</v>
      </c>
      <c r="CC77" s="62">
        <f t="shared" si="65"/>
        <v>898.6462217731123</v>
      </c>
      <c r="CD77" s="62">
        <f ca="1">AVERAGE(OFFSET($CC$3,0,0,'Données projet'!$E$12+1,1))-AVERAGE(OFFSET($H$3,0,0,'Données projet'!$E$12+1,1))</f>
        <v>513.352289821976</v>
      </c>
      <c r="CE77" s="62">
        <f t="shared" si="94"/>
        <v>324.15956974007042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4.4337866711430253E-14</v>
      </c>
      <c r="CV77" s="14">
        <f t="shared" si="95"/>
        <v>7.3222115536967035E-13</v>
      </c>
      <c r="CW77" s="22">
        <f t="shared" si="67"/>
        <v>1.3525069634579169E-12</v>
      </c>
      <c r="CX77" s="62">
        <f t="shared" si="68"/>
        <v>263.94774446209505</v>
      </c>
      <c r="CY77" s="62">
        <f ca="1">AVERAGE(OFFSET($CX$3,0,0,'Données projet'!$E$13+1,1))-AVERAGE(OFFSET($H$3,0,0,'Données projet'!$E$13+1,1))</f>
        <v>319.60251630214429</v>
      </c>
      <c r="CZ77" s="62">
        <f t="shared" si="96"/>
        <v>313.19138409943923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0.75868576317292669</v>
      </c>
      <c r="DG77" s="23">
        <f>EXP(-LN(2)/25)*DG76+(1-EXP(-LN(2)/25))/(LN(2)/25)*Calculateur!DB77*Calculateur!DD77*VLOOKUP('Données projet'!$B$13,Paramètres!$A$1:$I$89,3,0)*0.475*44/12</f>
        <v>2.0503677873161767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2.8090535504891037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265.44024000000007</v>
      </c>
      <c r="DQ77" s="14">
        <f t="shared" si="97"/>
        <v>63.880615973031119</v>
      </c>
      <c r="DR77" s="22">
        <f t="shared" si="70"/>
        <v>573.56715748636259</v>
      </c>
      <c r="DS77" s="62">
        <f t="shared" si="71"/>
        <v>837.51490194845633</v>
      </c>
      <c r="DT77" s="62">
        <f ca="1">AVERAGE(OFFSET($DS$3,0,0,'Données projet'!$E$14+1,1))-AVERAGE(OFFSET($H$3,0,0,'Données projet'!$E$14+1,1))</f>
        <v>483.03125975140335</v>
      </c>
      <c r="DU77" s="62">
        <f t="shared" si="98"/>
        <v>299.32268240743298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7.6</v>
      </c>
      <c r="EJ77" s="13">
        <f>IF('Données projet'!$A$192&gt;35,EJ76+EI77-ER76,IF(A77&lt;'Données projet'!$A$192,$EG$205^A77,IF(A77='Données projet'!$A$192,'Données projet'!$B$192,EJ76+EI77-ER76)))</f>
        <v>304.40000000000003</v>
      </c>
      <c r="EK77" s="18">
        <f>EJ77*VLOOKUP('Données projet'!$B$15,Paramètres!$A$1:$I$89,3,0)*VLOOKUP('Données projet'!$B$15,Paramètres!$A$1:$I$89,5,0)</f>
        <v>256.42656000000005</v>
      </c>
      <c r="EL77" s="14">
        <f t="shared" si="99"/>
        <v>61.960052520146306</v>
      </c>
      <c r="EM77" s="22">
        <f t="shared" si="73"/>
        <v>554.52335013925483</v>
      </c>
      <c r="EN77" s="62">
        <f t="shared" si="74"/>
        <v>818.47109460134857</v>
      </c>
      <c r="EO77" s="62">
        <f ca="1">AVERAGE(OFFSET($EN$3,0,0,'Données projet'!$E$15+1,1))-AVERAGE(OFFSET($H$3,0,0,'Données projet'!$E$15+1,1))</f>
        <v>458.45790603102716</v>
      </c>
      <c r="EP77" s="62">
        <f t="shared" si="100"/>
        <v>291.65833951816296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61.985748489661908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3.85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14.116666666666667</v>
      </c>
      <c r="H78" s="70">
        <f t="shared" si="56"/>
        <v>163.49666666666667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264.45751873267693</v>
      </c>
      <c r="S78" s="62">
        <f ca="1">AVERAGE(OFFSET($R$3,0,0,'Données projet'!$E$9+1,1))-AVERAGE(OFFSET($H$3,0,0,'Données projet'!$E$9+1,1))</f>
        <v>196.7751893522196</v>
      </c>
      <c r="T78" s="62">
        <f t="shared" si="88"/>
        <v>468.98558846645176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256.54200000000014</v>
      </c>
      <c r="AK78" s="14">
        <f t="shared" si="89"/>
        <v>61.984698688972557</v>
      </c>
      <c r="AL78" s="22">
        <f t="shared" si="58"/>
        <v>554.76733354996077</v>
      </c>
      <c r="AM78" s="62">
        <f t="shared" si="59"/>
        <v>819.22485228263577</v>
      </c>
      <c r="AN78" s="62">
        <f ca="1">AVERAGE(OFFSET($AM$3,0,0,'Données projet'!$E$10+1,1))-AVERAGE(OFFSET($H$3,0,0,'Données projet'!$E$10+1,1))</f>
        <v>460.19780861054892</v>
      </c>
      <c r="AO78" s="62">
        <f t="shared" si="90"/>
        <v>286.14170558364475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873.60530761233554</v>
      </c>
      <c r="BI78" s="62">
        <f ca="1">AVERAGE(OFFSET($BH$3,0,0,'Données projet'!$E$11+1,1))-AVERAGE(OFFSET($H$3,0,0,'Données projet'!$E$11+1,1))</f>
        <v>485.92470634159565</v>
      </c>
      <c r="BJ78" s="62">
        <f t="shared" si="92"/>
        <v>307.92140912529834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301.76640000000003</v>
      </c>
      <c r="CA78" s="14">
        <f t="shared" si="93"/>
        <v>71.546642144235364</v>
      </c>
      <c r="CB78" s="22">
        <f t="shared" si="64"/>
        <v>650.18688173454336</v>
      </c>
      <c r="CC78" s="62">
        <f t="shared" si="65"/>
        <v>914.64440046721825</v>
      </c>
      <c r="CD78" s="62">
        <f ca="1">AVERAGE(OFFSET($CC$3,0,0,'Données projet'!$E$12+1,1))-AVERAGE(OFFSET($H$3,0,0,'Données projet'!$E$12+1,1))</f>
        <v>513.352289821976</v>
      </c>
      <c r="CE78" s="62">
        <f t="shared" si="94"/>
        <v>324.15956974007042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4.4337866711430253E-14</v>
      </c>
      <c r="CV78" s="14">
        <f t="shared" si="95"/>
        <v>7.3222115536967035E-13</v>
      </c>
      <c r="CW78" s="22">
        <f t="shared" si="67"/>
        <v>1.3525069634579169E-12</v>
      </c>
      <c r="CX78" s="62">
        <f t="shared" si="68"/>
        <v>264.45751873267631</v>
      </c>
      <c r="CY78" s="62">
        <f ca="1">AVERAGE(OFFSET($CX$3,0,0,'Données projet'!$E$13+1,1))-AVERAGE(OFFSET($H$3,0,0,'Données projet'!$E$13+1,1))</f>
        <v>319.60251630214429</v>
      </c>
      <c r="CZ78" s="62">
        <f t="shared" si="96"/>
        <v>313.19138409943923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0.7438083981097281</v>
      </c>
      <c r="DG78" s="23">
        <f>EXP(-LN(2)/25)*DG77+(1-EXP(-LN(2)/25))/(LN(2)/25)*Calculateur!DB78*Calculateur!DD78*VLOOKUP('Données projet'!$B$13,Paramètres!$A$1:$I$89,3,0)*0.475*44/12</f>
        <v>1.9943003723478601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2.7381087704575879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272.32920000000013</v>
      </c>
      <c r="DQ78" s="14">
        <f t="shared" si="97"/>
        <v>65.34333692428207</v>
      </c>
      <c r="DR78" s="22">
        <f t="shared" si="70"/>
        <v>588.11300180979151</v>
      </c>
      <c r="DS78" s="62">
        <f t="shared" si="71"/>
        <v>852.57052054246651</v>
      </c>
      <c r="DT78" s="62">
        <f ca="1">AVERAGE(OFFSET($DS$3,0,0,'Données projet'!$E$14+1,1))-AVERAGE(OFFSET($H$3,0,0,'Données projet'!$E$14+1,1))</f>
        <v>483.03125975140335</v>
      </c>
      <c r="DU78" s="62">
        <f t="shared" si="98"/>
        <v>299.32268240743298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312</v>
      </c>
      <c r="EH78" s="13">
        <f>VLOOKUP(A78,'Données projet'!$A$191:$I$211,9,0)</f>
        <v>7.6</v>
      </c>
      <c r="EI78" s="13">
        <f t="array" ref="EI78">INDEX(EH:EH,MIN(IF(ISNUMBER(EH78:EH274),ROW(EH78:EH274),"")))</f>
        <v>7.6</v>
      </c>
      <c r="EJ78" s="13">
        <f>IF('Données projet'!$A$192&gt;35,EJ77+EI78-ER77,IF(A78&lt;'Données projet'!$A$192,$EG$205^A78,IF(A78='Données projet'!$A$192,'Données projet'!$B$192,EJ77+EI78-ER77)))</f>
        <v>312.00000000000006</v>
      </c>
      <c r="EK78" s="18">
        <f>EJ78*VLOOKUP('Données projet'!$B$15,Paramètres!$A$1:$I$89,3,0)*VLOOKUP('Données projet'!$B$15,Paramètres!$A$1:$I$89,5,0)</f>
        <v>262.82880000000006</v>
      </c>
      <c r="EL78" s="14">
        <f t="shared" si="99"/>
        <v>63.324983518559485</v>
      </c>
      <c r="EM78" s="22">
        <f t="shared" si="73"/>
        <v>568.05117296149115</v>
      </c>
      <c r="EN78" s="62">
        <f t="shared" si="74"/>
        <v>832.50869169416615</v>
      </c>
      <c r="EO78" s="62">
        <f ca="1">AVERAGE(OFFSET($EN$3,0,0,'Données projet'!$E$15+1,1))-AVERAGE(OFFSET($H$3,0,0,'Données projet'!$E$15+1,1))</f>
        <v>458.45790603102716</v>
      </c>
      <c r="EP78" s="62">
        <f t="shared" si="100"/>
        <v>291.65833951816296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28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62.12477783618408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3.85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14.116666666666667</v>
      </c>
      <c r="H79" s="70">
        <f t="shared" si="56"/>
        <v>163.49666666666667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264.95844955934825</v>
      </c>
      <c r="S79" s="62">
        <f ca="1">AVERAGE(OFFSET($R$3,0,0,'Données projet'!$E$9+1,1))-AVERAGE(OFFSET($H$3,0,0,'Données projet'!$E$9+1,1))</f>
        <v>196.7751893522196</v>
      </c>
      <c r="T79" s="62">
        <f t="shared" si="88"/>
        <v>468.98558846645176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241.33200000000014</v>
      </c>
      <c r="AK79" s="14">
        <f t="shared" si="89"/>
        <v>58.726024391301159</v>
      </c>
      <c r="AL79" s="22">
        <f t="shared" si="58"/>
        <v>522.60105914818303</v>
      </c>
      <c r="AM79" s="62">
        <f t="shared" si="59"/>
        <v>787.55950870752929</v>
      </c>
      <c r="AN79" s="62">
        <f ca="1">AVERAGE(OFFSET($AM$3,0,0,'Données projet'!$E$10+1,1))-AVERAGE(OFFSET($H$3,0,0,'Données projet'!$E$10+1,1))</f>
        <v>460.19780861054892</v>
      </c>
      <c r="AO79" s="62">
        <f t="shared" si="90"/>
        <v>286.14170558364475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834.38048500855791</v>
      </c>
      <c r="BI79" s="62">
        <f ca="1">AVERAGE(OFFSET($BH$3,0,0,'Données projet'!$E$11+1,1))-AVERAGE(OFFSET($H$3,0,0,'Données projet'!$E$11+1,1))</f>
        <v>485.92470634159565</v>
      </c>
      <c r="BJ79" s="62">
        <f t="shared" si="92"/>
        <v>307.92140912529834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2">
        <f t="shared" si="65"/>
        <v>872.73730262527818</v>
      </c>
      <c r="CD79" s="62">
        <f ca="1">AVERAGE(OFFSET($CC$3,0,0,'Données projet'!$E$12+1,1))-AVERAGE(OFFSET($H$3,0,0,'Données projet'!$E$12+1,1))</f>
        <v>513.352289821976</v>
      </c>
      <c r="CE79" s="62">
        <f t="shared" si="94"/>
        <v>324.15956974007042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4.4337866711430253E-14</v>
      </c>
      <c r="CV79" s="14">
        <f t="shared" si="95"/>
        <v>7.3222115536967035E-13</v>
      </c>
      <c r="CW79" s="22">
        <f t="shared" si="67"/>
        <v>1.3525069634579169E-12</v>
      </c>
      <c r="CX79" s="62">
        <f t="shared" si="68"/>
        <v>264.95844955934763</v>
      </c>
      <c r="CY79" s="62">
        <f ca="1">AVERAGE(OFFSET($CX$3,0,0,'Données projet'!$E$13+1,1))-AVERAGE(OFFSET($H$3,0,0,'Données projet'!$E$13+1,1))</f>
        <v>319.60251630214429</v>
      </c>
      <c r="CZ79" s="62">
        <f t="shared" si="96"/>
        <v>313.19138409943923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0.72922276910112216</v>
      </c>
      <c r="DG79" s="23">
        <f>EXP(-LN(2)/25)*DG78+(1-EXP(-LN(2)/25))/(LN(2)/25)*Calculateur!DB79*Calculateur!DD79*VLOOKUP('Données projet'!$B$13,Paramètres!$A$1:$I$89,3,0)*0.475*44/12</f>
        <v>1.9397661237903092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2.6689888928914316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256.18320000000011</v>
      </c>
      <c r="DQ79" s="14">
        <f t="shared" si="97"/>
        <v>61.908091499799227</v>
      </c>
      <c r="DR79" s="22">
        <f t="shared" si="70"/>
        <v>554.00899936215046</v>
      </c>
      <c r="DS79" s="62">
        <f t="shared" si="71"/>
        <v>818.96744892149673</v>
      </c>
      <c r="DT79" s="62">
        <f ca="1">AVERAGE(OFFSET($DS$3,0,0,'Données projet'!$E$14+1,1))-AVERAGE(OFFSET($H$3,0,0,'Données projet'!$E$14+1,1))</f>
        <v>483.03125975140335</v>
      </c>
      <c r="DU79" s="62">
        <f t="shared" si="98"/>
        <v>299.32268240743298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7.2</v>
      </c>
      <c r="EJ79" s="13">
        <f>IF('Données projet'!$A$192&gt;35,EJ78+EI79-ER78,IF(A79&lt;'Données projet'!$A$192,$EG$205^A79,IF(A79='Données projet'!$A$192,'Données projet'!$B$192,EJ78+EI79-ER78)))</f>
        <v>291.20000000000005</v>
      </c>
      <c r="EK79" s="18">
        <f>EJ79*VLOOKUP('Données projet'!$B$15,Paramètres!$A$1:$I$89,3,0)*VLOOKUP('Données projet'!$B$15,Paramètres!$A$1:$I$89,5,0)</f>
        <v>245.30688000000009</v>
      </c>
      <c r="EL79" s="14">
        <f t="shared" si="99"/>
        <v>59.579874112906374</v>
      </c>
      <c r="EM79" s="22">
        <f t="shared" si="73"/>
        <v>531.01109674664542</v>
      </c>
      <c r="EN79" s="62">
        <f t="shared" si="74"/>
        <v>795.96954630599168</v>
      </c>
      <c r="EO79" s="62">
        <f ca="1">AVERAGE(OFFSET($EN$3,0,0,'Données projet'!$E$15+1,1))-AVERAGE(OFFSET($H$3,0,0,'Données projet'!$E$15+1,1))</f>
        <v>458.45790603102716</v>
      </c>
      <c r="EP79" s="62">
        <f t="shared" si="100"/>
        <v>291.65833951816296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62.261395334367158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3.85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14.116666666666667</v>
      </c>
      <c r="H80" s="70">
        <f t="shared" si="56"/>
        <v>163.49666666666667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265.45069035609026</v>
      </c>
      <c r="S80" s="62">
        <f ca="1">AVERAGE(OFFSET($R$3,0,0,'Données projet'!$E$9+1,1))-AVERAGE(OFFSET($H$3,0,0,'Données projet'!$E$9+1,1))</f>
        <v>196.7751893522196</v>
      </c>
      <c r="T80" s="62">
        <f t="shared" si="88"/>
        <v>468.98558846645176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247.41600000000014</v>
      </c>
      <c r="AK80" s="14">
        <f t="shared" si="89"/>
        <v>60.032282000540242</v>
      </c>
      <c r="AL80" s="22">
        <f t="shared" si="58"/>
        <v>535.47242448427448</v>
      </c>
      <c r="AM80" s="62">
        <f t="shared" si="59"/>
        <v>800.92311484036281</v>
      </c>
      <c r="AN80" s="62">
        <f ca="1">AVERAGE(OFFSET($AM$3,0,0,'Données projet'!$E$10+1,1))-AVERAGE(OFFSET($H$3,0,0,'Données projet'!$E$10+1,1))</f>
        <v>460.19780861054892</v>
      </c>
      <c r="AO80" s="62">
        <f t="shared" si="90"/>
        <v>286.14170558364475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848.63028630292047</v>
      </c>
      <c r="BI80" s="62">
        <f ca="1">AVERAGE(OFFSET($BH$3,0,0,'Données projet'!$E$11+1,1))-AVERAGE(OFFSET($H$3,0,0,'Données projet'!$E$11+1,1))</f>
        <v>485.92470634159565</v>
      </c>
      <c r="BJ80" s="62">
        <f t="shared" si="92"/>
        <v>307.92140912529834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2">
        <f t="shared" si="65"/>
        <v>887.91596853203623</v>
      </c>
      <c r="CD80" s="62">
        <f ca="1">AVERAGE(OFFSET($CC$3,0,0,'Données projet'!$E$12+1,1))-AVERAGE(OFFSET($H$3,0,0,'Données projet'!$E$12+1,1))</f>
        <v>513.352289821976</v>
      </c>
      <c r="CE80" s="62">
        <f t="shared" si="94"/>
        <v>324.15956974007042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4.4337866711430253E-14</v>
      </c>
      <c r="CV80" s="14">
        <f t="shared" si="95"/>
        <v>7.3222115536967035E-13</v>
      </c>
      <c r="CW80" s="22">
        <f t="shared" si="67"/>
        <v>1.3525069634579169E-12</v>
      </c>
      <c r="CX80" s="62">
        <f t="shared" si="68"/>
        <v>265.45069035608964</v>
      </c>
      <c r="CY80" s="62">
        <f ca="1">AVERAGE(OFFSET($CX$3,0,0,'Données projet'!$E$13+1,1))-AVERAGE(OFFSET($H$3,0,0,'Données projet'!$E$13+1,1))</f>
        <v>319.60251630214429</v>
      </c>
      <c r="CZ80" s="62">
        <f t="shared" si="96"/>
        <v>313.19138409943923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0.71492315538101969</v>
      </c>
      <c r="DG80" s="23">
        <f>EXP(-LN(2)/25)*DG79+(1-EXP(-LN(2)/25))/(LN(2)/25)*Calculateur!DB80*Calculateur!DD80*VLOOKUP('Données projet'!$B$13,Paramètres!$A$1:$I$89,3,0)*0.475*44/12</f>
        <v>1.8867231171273962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2.601646272508416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262.6416000000001</v>
      </c>
      <c r="DQ80" s="14">
        <f t="shared" si="97"/>
        <v>63.285128621471998</v>
      </c>
      <c r="DR80" s="22">
        <f t="shared" si="70"/>
        <v>567.6557190157306</v>
      </c>
      <c r="DS80" s="62">
        <f t="shared" si="71"/>
        <v>833.10640937181893</v>
      </c>
      <c r="DT80" s="62">
        <f ca="1">AVERAGE(OFFSET($DS$3,0,0,'Données projet'!$E$14+1,1))-AVERAGE(OFFSET($H$3,0,0,'Données projet'!$E$14+1,1))</f>
        <v>483.03125975140335</v>
      </c>
      <c r="DU80" s="62">
        <f t="shared" si="98"/>
        <v>299.32268240743298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7.2</v>
      </c>
      <c r="EJ80" s="13">
        <f>IF('Données projet'!$A$192&gt;35,EJ79+EI80-ER79,IF(A80&lt;'Données projet'!$A$192,$EG$205^A80,IF(A80='Données projet'!$A$192,'Données projet'!$B$192,EJ79+EI80-ER79)))</f>
        <v>298.40000000000003</v>
      </c>
      <c r="EK80" s="18">
        <f>EJ80*VLOOKUP('Données projet'!$B$15,Paramètres!$A$1:$I$89,3,0)*VLOOKUP('Données projet'!$B$15,Paramètres!$A$1:$I$89,5,0)</f>
        <v>251.37216000000004</v>
      </c>
      <c r="EL80" s="14">
        <f t="shared" si="99"/>
        <v>60.879674595707343</v>
      </c>
      <c r="EM80" s="22">
        <f t="shared" si="73"/>
        <v>543.83861192085692</v>
      </c>
      <c r="EN80" s="62">
        <f t="shared" si="74"/>
        <v>809.28930227694514</v>
      </c>
      <c r="EO80" s="62">
        <f ca="1">AVERAGE(OFFSET($EN$3,0,0,'Données projet'!$E$15+1,1))-AVERAGE(OFFSET($H$3,0,0,'Données projet'!$E$15+1,1))</f>
        <v>458.45790603102716</v>
      </c>
      <c r="EP80" s="62">
        <f t="shared" si="100"/>
        <v>291.65833951816296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62.395642824387714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3.85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14.116666666666667</v>
      </c>
      <c r="H81" s="70">
        <f t="shared" si="56"/>
        <v>163.49666666666667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265.93439187549444</v>
      </c>
      <c r="S81" s="62">
        <f ca="1">AVERAGE(OFFSET($R$3,0,0,'Données projet'!$E$9+1,1))-AVERAGE(OFFSET($H$3,0,0,'Données projet'!$E$9+1,1))</f>
        <v>196.7751893522196</v>
      </c>
      <c r="T81" s="62">
        <f t="shared" si="88"/>
        <v>468.98558846645176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253.50000000000014</v>
      </c>
      <c r="AK81" s="14">
        <f t="shared" si="89"/>
        <v>61.334805663162555</v>
      </c>
      <c r="AL81" s="22">
        <f t="shared" si="58"/>
        <v>548.33728653000833</v>
      </c>
      <c r="AM81" s="62">
        <f t="shared" si="59"/>
        <v>814.27167840550078</v>
      </c>
      <c r="AN81" s="62">
        <f ca="1">AVERAGE(OFFSET($AM$3,0,0,'Données projet'!$E$10+1,1))-AVERAGE(OFFSET($H$3,0,0,'Données projet'!$E$10+1,1))</f>
        <v>460.19780861054892</v>
      </c>
      <c r="AO81" s="62">
        <f t="shared" si="90"/>
        <v>286.14170558364475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862.86478460887042</v>
      </c>
      <c r="BI81" s="62">
        <f ca="1">AVERAGE(OFFSET($BH$3,0,0,'Données projet'!$E$11+1,1))-AVERAGE(OFFSET($H$3,0,0,'Données projet'!$E$11+1,1))</f>
        <v>485.92470634159565</v>
      </c>
      <c r="BJ81" s="62">
        <f t="shared" si="92"/>
        <v>307.92140912529834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2">
        <f t="shared" si="65"/>
        <v>903.07892089720235</v>
      </c>
      <c r="CD81" s="62">
        <f ca="1">AVERAGE(OFFSET($CC$3,0,0,'Données projet'!$E$12+1,1))-AVERAGE(OFFSET($H$3,0,0,'Données projet'!$E$12+1,1))</f>
        <v>513.352289821976</v>
      </c>
      <c r="CE81" s="62">
        <f t="shared" si="94"/>
        <v>324.15956974007042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4.4337866711430253E-14</v>
      </c>
      <c r="CV81" s="14">
        <f t="shared" si="95"/>
        <v>7.3222115536967035E-13</v>
      </c>
      <c r="CW81" s="22">
        <f t="shared" si="67"/>
        <v>1.3525069634579169E-12</v>
      </c>
      <c r="CX81" s="62">
        <f t="shared" si="68"/>
        <v>265.93439187549382</v>
      </c>
      <c r="CY81" s="62">
        <f ca="1">AVERAGE(OFFSET($CX$3,0,0,'Données projet'!$E$13+1,1))-AVERAGE(OFFSET($H$3,0,0,'Données projet'!$E$13+1,1))</f>
        <v>319.60251630214429</v>
      </c>
      <c r="CZ81" s="62">
        <f t="shared" si="96"/>
        <v>313.19138409943923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0.70090394836406533</v>
      </c>
      <c r="DG81" s="23">
        <f>EXP(-LN(2)/25)*DG80+(1-EXP(-LN(2)/25))/(LN(2)/25)*Calculateur!DB81*Calculateur!DD81*VLOOKUP('Données projet'!$B$13,Paramètres!$A$1:$I$89,3,0)*0.475*44/12</f>
        <v>1.8351305742710908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2.5360345226351564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269.10000000000008</v>
      </c>
      <c r="DQ81" s="14">
        <f t="shared" si="97"/>
        <v>64.658229472790993</v>
      </c>
      <c r="DR81" s="22">
        <f t="shared" si="70"/>
        <v>581.29558299844439</v>
      </c>
      <c r="DS81" s="62">
        <f t="shared" si="71"/>
        <v>847.22997487393684</v>
      </c>
      <c r="DT81" s="62">
        <f ca="1">AVERAGE(OFFSET($DS$3,0,0,'Données projet'!$E$14+1,1))-AVERAGE(OFFSET($H$3,0,0,'Données projet'!$E$14+1,1))</f>
        <v>483.03125975140335</v>
      </c>
      <c r="DU81" s="62">
        <f t="shared" si="98"/>
        <v>299.32268240743298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7.2</v>
      </c>
      <c r="EJ81" s="13">
        <f>IF('Données projet'!$A$192&gt;35,EJ80+EI81-ER80,IF(A81&lt;'Données projet'!$A$192,$EG$205^A81,IF(A81='Données projet'!$A$192,'Données projet'!$B$192,EJ80+EI81-ER80)))</f>
        <v>305.60000000000002</v>
      </c>
      <c r="EK81" s="18">
        <f>EJ81*VLOOKUP('Données projet'!$B$15,Paramètres!$A$1:$I$89,3,0)*VLOOKUP('Données projet'!$B$15,Paramètres!$A$1:$I$89,5,0)</f>
        <v>257.43744000000004</v>
      </c>
      <c r="EL81" s="14">
        <f t="shared" si="99"/>
        <v>62.175829233865038</v>
      </c>
      <c r="EM81" s="22">
        <f t="shared" si="73"/>
        <v>556.65977724898164</v>
      </c>
      <c r="EN81" s="62">
        <f t="shared" si="74"/>
        <v>822.59416912447409</v>
      </c>
      <c r="EO81" s="62">
        <f ca="1">AVERAGE(OFFSET($EN$3,0,0,'Données projet'!$E$15+1,1))-AVERAGE(OFFSET($H$3,0,0,'Données projet'!$E$15+1,1))</f>
        <v>458.45790603102716</v>
      </c>
      <c r="EP81" s="62">
        <f t="shared" si="100"/>
        <v>291.65833951816296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62.527561420588853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3.85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14.116666666666667</v>
      </c>
      <c r="H82" s="70">
        <f t="shared" si="56"/>
        <v>163.49666666666667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266.40970225493152</v>
      </c>
      <c r="S82" s="62">
        <f ca="1">AVERAGE(OFFSET($R$3,0,0,'Données projet'!$E$9+1,1))-AVERAGE(OFFSET($H$3,0,0,'Données projet'!$E$9+1,1))</f>
        <v>196.7751893522196</v>
      </c>
      <c r="T82" s="62">
        <f t="shared" si="88"/>
        <v>468.98558846645176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259.58400000000017</v>
      </c>
      <c r="AK82" s="14">
        <f t="shared" si="89"/>
        <v>62.63369530482359</v>
      </c>
      <c r="AL82" s="22">
        <f t="shared" si="58"/>
        <v>561.19581932256801</v>
      </c>
      <c r="AM82" s="62">
        <f t="shared" si="59"/>
        <v>827.60552157749748</v>
      </c>
      <c r="AN82" s="62">
        <f ca="1">AVERAGE(OFFSET($AM$3,0,0,'Données projet'!$E$10+1,1))-AVERAGE(OFFSET($H$3,0,0,'Données projet'!$E$10+1,1))</f>
        <v>460.19780861054892</v>
      </c>
      <c r="AO82" s="62">
        <f t="shared" si="90"/>
        <v>286.14170558364475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877.08430575660122</v>
      </c>
      <c r="BI82" s="62">
        <f ca="1">AVERAGE(OFFSET($BH$3,0,0,'Données projet'!$E$11+1,1))-AVERAGE(OFFSET($H$3,0,0,'Données projet'!$E$11+1,1))</f>
        <v>485.92470634159565</v>
      </c>
      <c r="BJ82" s="62">
        <f t="shared" si="92"/>
        <v>307.92140912529834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2">
        <f t="shared" si="65"/>
        <v>918.22649633681613</v>
      </c>
      <c r="CD82" s="62">
        <f ca="1">AVERAGE(OFFSET($CC$3,0,0,'Données projet'!$E$12+1,1))-AVERAGE(OFFSET($H$3,0,0,'Données projet'!$E$12+1,1))</f>
        <v>513.352289821976</v>
      </c>
      <c r="CE82" s="62">
        <f t="shared" si="94"/>
        <v>324.15956974007042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4.4337866711430253E-14</v>
      </c>
      <c r="CV82" s="14">
        <f t="shared" si="95"/>
        <v>7.3222115536967035E-13</v>
      </c>
      <c r="CW82" s="22">
        <f t="shared" si="67"/>
        <v>1.3525069634579169E-12</v>
      </c>
      <c r="CX82" s="62">
        <f t="shared" si="68"/>
        <v>266.40970225493089</v>
      </c>
      <c r="CY82" s="62">
        <f ca="1">AVERAGE(OFFSET($CX$3,0,0,'Données projet'!$E$13+1,1))-AVERAGE(OFFSET($H$3,0,0,'Données projet'!$E$13+1,1))</f>
        <v>319.60251630214429</v>
      </c>
      <c r="CZ82" s="62">
        <f t="shared" si="96"/>
        <v>313.19138409943923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0.68715964944584151</v>
      </c>
      <c r="DG82" s="23">
        <f>EXP(-LN(2)/25)*DG81+(1-EXP(-LN(2)/25))/(LN(2)/25)*Calculateur!DB82*Calculateur!DD82*VLOOKUP('Données projet'!$B$13,Paramètres!$A$1:$I$89,3,0)*0.475*44/12</f>
        <v>1.7849488322123253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2.4721084816581667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275.55840000000012</v>
      </c>
      <c r="DQ82" s="14">
        <f t="shared" si="97"/>
        <v>66.027499393879069</v>
      </c>
      <c r="DR82" s="22">
        <f t="shared" si="70"/>
        <v>594.92877477767286</v>
      </c>
      <c r="DS82" s="62">
        <f t="shared" si="71"/>
        <v>861.33847703260244</v>
      </c>
      <c r="DT82" s="62">
        <f ca="1">AVERAGE(OFFSET($DS$3,0,0,'Données projet'!$E$14+1,1))-AVERAGE(OFFSET($H$3,0,0,'Données projet'!$E$14+1,1))</f>
        <v>483.03125975140335</v>
      </c>
      <c r="DU82" s="62">
        <f t="shared" si="98"/>
        <v>299.32268240743298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7.2</v>
      </c>
      <c r="EJ82" s="13">
        <f>IF('Données projet'!$A$192&gt;35,EJ81+EI82-ER81,IF(A82&lt;'Données projet'!$A$192,$EG$205^A82,IF(A82='Données projet'!$A$192,'Données projet'!$B$192,EJ81+EI82-ER81)))</f>
        <v>312.8</v>
      </c>
      <c r="EK82" s="18">
        <f>EJ82*VLOOKUP('Données projet'!$B$15,Paramètres!$A$1:$I$89,3,0)*VLOOKUP('Données projet'!$B$15,Paramètres!$A$1:$I$89,5,0)</f>
        <v>263.50272000000001</v>
      </c>
      <c r="EL82" s="14">
        <f t="shared" si="99"/>
        <v>63.468433809179743</v>
      </c>
      <c r="EM82" s="22">
        <f t="shared" si="73"/>
        <v>569.4747595509881</v>
      </c>
      <c r="EN82" s="62">
        <f t="shared" si="74"/>
        <v>835.88446180591768</v>
      </c>
      <c r="EO82" s="62">
        <f ca="1">AVERAGE(OFFSET($EN$3,0,0,'Données projet'!$E$15+1,1))-AVERAGE(OFFSET($H$3,0,0,'Données projet'!$E$15+1,1))</f>
        <v>458.45790603102716</v>
      </c>
      <c r="EP82" s="62">
        <f t="shared" si="100"/>
        <v>291.65833951816296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62.657191524071692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3.85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14.116666666666667</v>
      </c>
      <c r="H83" s="70">
        <f t="shared" si="56"/>
        <v>163.49666666666667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266.87676706192013</v>
      </c>
      <c r="S83" s="62">
        <f ca="1">AVERAGE(OFFSET($R$3,0,0,'Données projet'!$E$9+1,1))-AVERAGE(OFFSET($H$3,0,0,'Données projet'!$E$9+1,1))</f>
        <v>196.7751893522196</v>
      </c>
      <c r="T83" s="62">
        <f t="shared" si="88"/>
        <v>468.98558846645176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265.66800000000012</v>
      </c>
      <c r="AK83" s="14">
        <f t="shared" si="89"/>
        <v>63.929045899944406</v>
      </c>
      <c r="AL83" s="22">
        <f t="shared" si="58"/>
        <v>574.04818827573672</v>
      </c>
      <c r="AM83" s="62">
        <f t="shared" si="59"/>
        <v>840.92495533765486</v>
      </c>
      <c r="AN83" s="62">
        <f ca="1">AVERAGE(OFFSET($AM$3,0,0,'Données projet'!$E$10+1,1))-AVERAGE(OFFSET($H$3,0,0,'Données projet'!$E$10+1,1))</f>
        <v>460.19780861054892</v>
      </c>
      <c r="AO83" s="62">
        <f t="shared" si="90"/>
        <v>286.14170558364475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891.2891643594204</v>
      </c>
      <c r="BI83" s="62">
        <f ca="1">AVERAGE(OFFSET($BH$3,0,0,'Données projet'!$E$11+1,1))-AVERAGE(OFFSET($H$3,0,0,'Données projet'!$E$11+1,1))</f>
        <v>485.92470634159565</v>
      </c>
      <c r="BJ83" s="62">
        <f t="shared" si="92"/>
        <v>307.92140912529834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2">
        <f t="shared" si="65"/>
        <v>933.35901972516285</v>
      </c>
      <c r="CD83" s="62">
        <f ca="1">AVERAGE(OFFSET($CC$3,0,0,'Données projet'!$E$12+1,1))-AVERAGE(OFFSET($H$3,0,0,'Données projet'!$E$12+1,1))</f>
        <v>513.352289821976</v>
      </c>
      <c r="CE83" s="62">
        <f t="shared" si="94"/>
        <v>324.15956974007042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4.4337866711430253E-14</v>
      </c>
      <c r="CV83" s="14">
        <f t="shared" si="95"/>
        <v>7.3222115536967035E-13</v>
      </c>
      <c r="CW83" s="22">
        <f t="shared" si="67"/>
        <v>1.3525069634579169E-12</v>
      </c>
      <c r="CX83" s="62">
        <f t="shared" si="68"/>
        <v>266.87676706191951</v>
      </c>
      <c r="CY83" s="62">
        <f ca="1">AVERAGE(OFFSET($CX$3,0,0,'Données projet'!$E$13+1,1))-AVERAGE(OFFSET($H$3,0,0,'Données projet'!$E$13+1,1))</f>
        <v>319.60251630214429</v>
      </c>
      <c r="CZ83" s="62">
        <f t="shared" si="96"/>
        <v>313.19138409943923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0.67368486784620951</v>
      </c>
      <c r="DG83" s="23">
        <f>EXP(-LN(2)/25)*DG82+(1-EXP(-LN(2)/25))/(LN(2)/25)*Calculateur!DB83*Calculateur!DD83*VLOOKUP('Données projet'!$B$13,Paramètres!$A$1:$I$89,3,0)*0.475*44/12</f>
        <v>1.7361393125290996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2.4098241803753089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282.0168000000001</v>
      </c>
      <c r="DQ83" s="14">
        <f t="shared" si="97"/>
        <v>67.393038505342176</v>
      </c>
      <c r="DR83" s="22">
        <f t="shared" si="70"/>
        <v>608.55546873013782</v>
      </c>
      <c r="DS83" s="62">
        <f t="shared" si="71"/>
        <v>875.43223579205596</v>
      </c>
      <c r="DT83" s="62">
        <f ca="1">AVERAGE(OFFSET($DS$3,0,0,'Données projet'!$E$14+1,1))-AVERAGE(OFFSET($H$3,0,0,'Données projet'!$E$14+1,1))</f>
        <v>483.03125975140335</v>
      </c>
      <c r="DU83" s="62">
        <f t="shared" si="98"/>
        <v>299.32268240743298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320</v>
      </c>
      <c r="EH83" s="13">
        <f>VLOOKUP(A83,'Données projet'!$A$191:$I$211,9,0)</f>
        <v>7.2</v>
      </c>
      <c r="EI83" s="13">
        <f t="array" ref="EI83">INDEX(EH:EH,MIN(IF(ISNUMBER(EH83:EH279),ROW(EH83:EH279),"")))</f>
        <v>7.2</v>
      </c>
      <c r="EJ83" s="13">
        <f>IF('Données projet'!$A$192&gt;35,EJ82+EI83-ER82,IF(A83&lt;'Données projet'!$A$192,$EG$205^A83,IF(A83='Données projet'!$A$192,'Données projet'!$B$192,EJ82+EI83-ER82)))</f>
        <v>320</v>
      </c>
      <c r="EK83" s="18">
        <f>EJ83*VLOOKUP('Données projet'!$B$15,Paramètres!$A$1:$I$89,3,0)*VLOOKUP('Données projet'!$B$15,Paramètres!$A$1:$I$89,5,0)</f>
        <v>269.56800000000004</v>
      </c>
      <c r="EL83" s="14">
        <f t="shared" si="99"/>
        <v>64.757579442439862</v>
      </c>
      <c r="EM83" s="22">
        <f t="shared" si="73"/>
        <v>582.28371752891621</v>
      </c>
      <c r="EN83" s="62">
        <f t="shared" si="74"/>
        <v>849.16048459083436</v>
      </c>
      <c r="EO83" s="62">
        <f ca="1">AVERAGE(OFFSET($EN$3,0,0,'Données projet'!$E$15+1,1))-AVERAGE(OFFSET($H$3,0,0,'Données projet'!$E$15+1,1))</f>
        <v>458.45790603102716</v>
      </c>
      <c r="EP83" s="62">
        <f t="shared" si="100"/>
        <v>291.65833951816296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28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62.784572835068595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3.85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14.116666666666667</v>
      </c>
      <c r="H84" s="70">
        <f t="shared" si="56"/>
        <v>163.49666666666667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267.33572933870806</v>
      </c>
      <c r="S84" s="62">
        <f ca="1">AVERAGE(OFFSET($R$3,0,0,'Données projet'!$E$9+1,1))-AVERAGE(OFFSET($H$3,0,0,'Données projet'!$E$9+1,1))</f>
        <v>196.7751893522196</v>
      </c>
      <c r="T84" s="62">
        <f t="shared" si="88"/>
        <v>468.98558846645176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250.05240000000018</v>
      </c>
      <c r="AK84" s="14">
        <f t="shared" si="89"/>
        <v>60.597161386823522</v>
      </c>
      <c r="AL84" s="22">
        <f t="shared" si="58"/>
        <v>541.04798608205112</v>
      </c>
      <c r="AM84" s="62">
        <f t="shared" si="59"/>
        <v>808.3837154207572</v>
      </c>
      <c r="AN84" s="62">
        <f ca="1">AVERAGE(OFFSET($AM$3,0,0,'Données projet'!$E$10+1,1))-AVERAGE(OFFSET($H$3,0,0,'Données projet'!$E$10+1,1))</f>
        <v>460.19780861054892</v>
      </c>
      <c r="AO84" s="62">
        <f t="shared" si="90"/>
        <v>286.14170558364475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851.27943420265342</v>
      </c>
      <c r="BI84" s="62">
        <f ca="1">AVERAGE(OFFSET($BH$3,0,0,'Données projet'!$E$11+1,1))-AVERAGE(OFFSET($H$3,0,0,'Données projet'!$E$11+1,1))</f>
        <v>485.92470634159565</v>
      </c>
      <c r="BJ84" s="62">
        <f t="shared" si="92"/>
        <v>307.92140912529834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288.99936000000002</v>
      </c>
      <c r="CA84" s="14">
        <f t="shared" si="93"/>
        <v>68.86531667529006</v>
      </c>
      <c r="CB84" s="22">
        <f t="shared" si="64"/>
        <v>623.2809785427969</v>
      </c>
      <c r="CC84" s="62">
        <f t="shared" si="65"/>
        <v>890.61670788150298</v>
      </c>
      <c r="CD84" s="62">
        <f ca="1">AVERAGE(OFFSET($CC$3,0,0,'Données projet'!$E$12+1,1))-AVERAGE(OFFSET($H$3,0,0,'Données projet'!$E$12+1,1))</f>
        <v>513.352289821976</v>
      </c>
      <c r="CE84" s="62">
        <f t="shared" si="94"/>
        <v>324.15956974007042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4.4337866711430253E-14</v>
      </c>
      <c r="CV84" s="14">
        <f t="shared" si="95"/>
        <v>7.3222115536967035E-13</v>
      </c>
      <c r="CW84" s="22">
        <f t="shared" si="67"/>
        <v>1.3525069634579169E-12</v>
      </c>
      <c r="CX84" s="62">
        <f t="shared" si="68"/>
        <v>267.33572933870744</v>
      </c>
      <c r="CY84" s="62">
        <f ca="1">AVERAGE(OFFSET($CX$3,0,0,'Données projet'!$E$13+1,1))-AVERAGE(OFFSET($H$3,0,0,'Données projet'!$E$13+1,1))</f>
        <v>319.60251630214429</v>
      </c>
      <c r="CZ84" s="62">
        <f t="shared" si="96"/>
        <v>313.19138409943923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0.66047431849494098</v>
      </c>
      <c r="DG84" s="23">
        <f>EXP(-LN(2)/25)*DG83+(1-EXP(-LN(2)/25))/(LN(2)/25)*Calculateur!DB84*Calculateur!DD84*VLOOKUP('Données projet'!$B$13,Paramètres!$A$1:$I$89,3,0)*0.475*44/12</f>
        <v>1.6886644917283928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2.3491388102233337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265.44024000000013</v>
      </c>
      <c r="DQ84" s="14">
        <f t="shared" si="97"/>
        <v>63.880615973031119</v>
      </c>
      <c r="DR84" s="22">
        <f t="shared" si="70"/>
        <v>573.5671574863627</v>
      </c>
      <c r="DS84" s="62">
        <f t="shared" si="71"/>
        <v>840.90288682506878</v>
      </c>
      <c r="DT84" s="62">
        <f ca="1">AVERAGE(OFFSET($DS$3,0,0,'Données projet'!$E$14+1,1))-AVERAGE(OFFSET($H$3,0,0,'Données projet'!$E$14+1,1))</f>
        <v>483.03125975140335</v>
      </c>
      <c r="DU84" s="62">
        <f t="shared" si="98"/>
        <v>299.32268240743298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6.8</v>
      </c>
      <c r="EJ84" s="13">
        <f>IF('Données projet'!$A$192&gt;35,EJ83+EI84-ER83,IF(A84&lt;'Données projet'!$A$192,$EG$205^A84,IF(A84='Données projet'!$A$192,'Données projet'!$B$192,EJ83+EI84-ER83)))</f>
        <v>298.8</v>
      </c>
      <c r="EK84" s="18">
        <f>EJ84*VLOOKUP('Données projet'!$B$15,Paramètres!$A$1:$I$89,3,0)*VLOOKUP('Données projet'!$B$15,Paramètres!$A$1:$I$89,5,0)</f>
        <v>251.70912000000001</v>
      </c>
      <c r="EL84" s="14">
        <f t="shared" si="99"/>
        <v>60.951777927910598</v>
      </c>
      <c r="EM84" s="22">
        <f t="shared" si="73"/>
        <v>544.55106389111097</v>
      </c>
      <c r="EN84" s="62">
        <f t="shared" si="74"/>
        <v>811.88679322981704</v>
      </c>
      <c r="EO84" s="62">
        <f ca="1">AVERAGE(OFFSET($EN$3,0,0,'Données projet'!$E$15+1,1))-AVERAGE(OFFSET($H$3,0,0,'Données projet'!$E$15+1,1))</f>
        <v>458.45790603102716</v>
      </c>
      <c r="EP84" s="62">
        <f t="shared" si="100"/>
        <v>291.65833951816296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62.909744365101659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3.85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14.116666666666667</v>
      </c>
      <c r="H85" s="70">
        <f t="shared" si="56"/>
        <v>163.49666666666667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267.78672964607961</v>
      </c>
      <c r="S85" s="62">
        <f ca="1">AVERAGE(OFFSET($R$3,0,0,'Données projet'!$E$9+1,1))-AVERAGE(OFFSET($H$3,0,0,'Données projet'!$E$9+1,1))</f>
        <v>196.7751893522196</v>
      </c>
      <c r="T85" s="62">
        <f t="shared" si="88"/>
        <v>468.98558846645176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255.73080000000016</v>
      </c>
      <c r="AK85" s="14">
        <f t="shared" si="89"/>
        <v>61.811482021795285</v>
      </c>
      <c r="AL85" s="22">
        <f t="shared" si="58"/>
        <v>553.05280785462708</v>
      </c>
      <c r="AM85" s="62">
        <f t="shared" si="59"/>
        <v>820.83953750070464</v>
      </c>
      <c r="AN85" s="62">
        <f ca="1">AVERAGE(OFFSET($AM$3,0,0,'Données projet'!$E$10+1,1))-AVERAGE(OFFSET($H$3,0,0,'Données projet'!$E$10+1,1))</f>
        <v>460.19780861054892</v>
      </c>
      <c r="AO85" s="62">
        <f t="shared" si="90"/>
        <v>286.14170558364475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864.71712237945553</v>
      </c>
      <c r="BI85" s="62">
        <f ca="1">AVERAGE(OFFSET($BH$3,0,0,'Données projet'!$E$11+1,1))-AVERAGE(OFFSET($H$3,0,0,'Données projet'!$E$11+1,1))</f>
        <v>485.92470634159565</v>
      </c>
      <c r="BJ85" s="62">
        <f t="shared" si="92"/>
        <v>307.92140912529834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295.57632000000001</v>
      </c>
      <c r="CA85" s="14">
        <f t="shared" si="93"/>
        <v>70.24828996461811</v>
      </c>
      <c r="CB85" s="22">
        <f t="shared" si="64"/>
        <v>637.1445290217099</v>
      </c>
      <c r="CC85" s="62">
        <f t="shared" si="65"/>
        <v>904.93125866778746</v>
      </c>
      <c r="CD85" s="62">
        <f ca="1">AVERAGE(OFFSET($CC$3,0,0,'Données projet'!$E$12+1,1))-AVERAGE(OFFSET($H$3,0,0,'Données projet'!$E$12+1,1))</f>
        <v>513.352289821976</v>
      </c>
      <c r="CE85" s="62">
        <f t="shared" si="94"/>
        <v>324.15956974007042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4.4337866711430253E-14</v>
      </c>
      <c r="CV85" s="14">
        <f t="shared" si="95"/>
        <v>7.3222115536967035E-13</v>
      </c>
      <c r="CW85" s="22">
        <f t="shared" si="67"/>
        <v>1.3525069634579169E-12</v>
      </c>
      <c r="CX85" s="62">
        <f t="shared" si="68"/>
        <v>267.78672964607898</v>
      </c>
      <c r="CY85" s="62">
        <f ca="1">AVERAGE(OFFSET($CX$3,0,0,'Données projet'!$E$13+1,1))-AVERAGE(OFFSET($H$3,0,0,'Données projet'!$E$13+1,1))</f>
        <v>319.60251630214429</v>
      </c>
      <c r="CZ85" s="62">
        <f t="shared" si="96"/>
        <v>313.19138409943923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0.64752281995881134</v>
      </c>
      <c r="DG85" s="23">
        <f>EXP(-LN(2)/25)*DG84+(1-EXP(-LN(2)/25))/(LN(2)/25)*Calculateur!DB85*Calculateur!DD85*VLOOKUP('Données projet'!$B$13,Paramètres!$A$1:$I$89,3,0)*0.475*44/12</f>
        <v>1.6424878723990739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2.2900106923578853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271.46808000000016</v>
      </c>
      <c r="DQ85" s="14">
        <f t="shared" si="97"/>
        <v>65.160734519435991</v>
      </c>
      <c r="DR85" s="22">
        <f t="shared" si="70"/>
        <v>586.29518528801793</v>
      </c>
      <c r="DS85" s="62">
        <f t="shared" si="71"/>
        <v>854.08191493409549</v>
      </c>
      <c r="DT85" s="62">
        <f ca="1">AVERAGE(OFFSET($DS$3,0,0,'Données projet'!$E$14+1,1))-AVERAGE(OFFSET($H$3,0,0,'Données projet'!$E$14+1,1))</f>
        <v>483.03125975140335</v>
      </c>
      <c r="DU85" s="62">
        <f t="shared" si="98"/>
        <v>299.32268240743298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6.8</v>
      </c>
      <c r="EJ85" s="13">
        <f>IF('Données projet'!$A$192&gt;35,EJ84+EI85-ER84,IF(A85&lt;'Données projet'!$A$192,$EG$205^A85,IF(A85='Données projet'!$A$192,'Données projet'!$B$192,EJ84+EI85-ER84)))</f>
        <v>305.60000000000002</v>
      </c>
      <c r="EK85" s="18">
        <f>EJ85*VLOOKUP('Données projet'!$B$15,Paramètres!$A$1:$I$89,3,0)*VLOOKUP('Données projet'!$B$15,Paramètres!$A$1:$I$89,5,0)</f>
        <v>257.43744000000004</v>
      </c>
      <c r="EL85" s="14">
        <f t="shared" si="99"/>
        <v>62.175829233865038</v>
      </c>
      <c r="EM85" s="22">
        <f t="shared" si="73"/>
        <v>556.65977724898164</v>
      </c>
      <c r="EN85" s="62">
        <f t="shared" si="74"/>
        <v>824.4465068950592</v>
      </c>
      <c r="EO85" s="62">
        <f ca="1">AVERAGE(OFFSET($EN$3,0,0,'Données projet'!$E$15+1,1))-AVERAGE(OFFSET($H$3,0,0,'Données projet'!$E$15+1,1))</f>
        <v>458.45790603102716</v>
      </c>
      <c r="EP85" s="62">
        <f t="shared" si="100"/>
        <v>291.65833951816296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63.032744448930266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3.85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14.116666666666667</v>
      </c>
      <c r="H86" s="70">
        <f t="shared" si="56"/>
        <v>163.49666666666667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268.22990610640386</v>
      </c>
      <c r="S86" s="62">
        <f ca="1">AVERAGE(OFFSET($R$3,0,0,'Données projet'!$E$9+1,1))-AVERAGE(OFFSET($H$3,0,0,'Données projet'!$E$9+1,1))</f>
        <v>196.7751893522196</v>
      </c>
      <c r="T86" s="62">
        <f t="shared" si="88"/>
        <v>468.98558846645176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261.40920000000011</v>
      </c>
      <c r="AK86" s="14">
        <f t="shared" si="89"/>
        <v>63.022667885185157</v>
      </c>
      <c r="AL86" s="22">
        <f t="shared" si="58"/>
        <v>565.052169900031</v>
      </c>
      <c r="AM86" s="62">
        <f t="shared" si="59"/>
        <v>833.28207600643282</v>
      </c>
      <c r="AN86" s="62">
        <f ca="1">AVERAGE(OFFSET($AM$3,0,0,'Données projet'!$E$10+1,1))-AVERAGE(OFFSET($H$3,0,0,'Données projet'!$E$10+1,1))</f>
        <v>460.19780861054892</v>
      </c>
      <c r="AO86" s="62">
        <f t="shared" si="90"/>
        <v>286.14170558364475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878.14111221292842</v>
      </c>
      <c r="BI86" s="62">
        <f ca="1">AVERAGE(OFFSET($BH$3,0,0,'Données projet'!$E$11+1,1))-AVERAGE(OFFSET($H$3,0,0,'Données projet'!$E$11+1,1))</f>
        <v>485.92470634159565</v>
      </c>
      <c r="BJ86" s="62">
        <f t="shared" si="92"/>
        <v>307.92140912529834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302.15328000000005</v>
      </c>
      <c r="CA86" s="14">
        <f t="shared" si="93"/>
        <v>71.627685603423203</v>
      </c>
      <c r="CB86" s="22">
        <f t="shared" si="64"/>
        <v>651.00184842596218</v>
      </c>
      <c r="CC86" s="62">
        <f t="shared" si="65"/>
        <v>919.23175453236399</v>
      </c>
      <c r="CD86" s="62">
        <f ca="1">AVERAGE(OFFSET($CC$3,0,0,'Données projet'!$E$12+1,1))-AVERAGE(OFFSET($H$3,0,0,'Données projet'!$E$12+1,1))</f>
        <v>513.352289821976</v>
      </c>
      <c r="CE86" s="62">
        <f t="shared" si="94"/>
        <v>324.15956974007042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4.4337866711430253E-14</v>
      </c>
      <c r="CV86" s="14">
        <f t="shared" si="95"/>
        <v>7.3222115536967035E-13</v>
      </c>
      <c r="CW86" s="22">
        <f t="shared" si="67"/>
        <v>1.3525069634579169E-12</v>
      </c>
      <c r="CX86" s="62">
        <f t="shared" si="68"/>
        <v>268.22990610640323</v>
      </c>
      <c r="CY86" s="62">
        <f ca="1">AVERAGE(OFFSET($CX$3,0,0,'Données projet'!$E$13+1,1))-AVERAGE(OFFSET($H$3,0,0,'Données projet'!$E$13+1,1))</f>
        <v>319.60251630214429</v>
      </c>
      <c r="CZ86" s="62">
        <f t="shared" si="96"/>
        <v>313.19138409943923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0.63482529240934116</v>
      </c>
      <c r="DG86" s="23">
        <f>EXP(-LN(2)/25)*DG85+(1-EXP(-LN(2)/25))/(LN(2)/25)*Calculateur!DB86*Calculateur!DD86*VLOOKUP('Données projet'!$B$13,Paramètres!$A$1:$I$89,3,0)*0.475*44/12</f>
        <v>1.5975739551536379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2.232399247562979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277.49592000000013</v>
      </c>
      <c r="DQ86" s="14">
        <f t="shared" si="97"/>
        <v>66.437548436795439</v>
      </c>
      <c r="DR86" s="22">
        <f t="shared" si="70"/>
        <v>599.01745752741897</v>
      </c>
      <c r="DS86" s="62">
        <f t="shared" si="71"/>
        <v>867.2473636338209</v>
      </c>
      <c r="DT86" s="62">
        <f ca="1">AVERAGE(OFFSET($DS$3,0,0,'Données projet'!$E$14+1,1))-AVERAGE(OFFSET($H$3,0,0,'Données projet'!$E$14+1,1))</f>
        <v>483.03125975140335</v>
      </c>
      <c r="DU86" s="62">
        <f t="shared" si="98"/>
        <v>299.32268240743298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6.8</v>
      </c>
      <c r="EJ86" s="13">
        <f>IF('Données projet'!$A$192&gt;35,EJ85+EI86-ER85,IF(A86&lt;'Données projet'!$A$192,$EG$205^A86,IF(A86='Données projet'!$A$192,'Données projet'!$B$192,EJ85+EI86-ER85)))</f>
        <v>312.40000000000003</v>
      </c>
      <c r="EK86" s="18">
        <f>EJ86*VLOOKUP('Données projet'!$B$15,Paramètres!$A$1:$I$89,3,0)*VLOOKUP('Données projet'!$B$15,Paramètres!$A$1:$I$89,5,0)</f>
        <v>263.16576000000003</v>
      </c>
      <c r="EL86" s="14">
        <f t="shared" si="99"/>
        <v>63.396714008817959</v>
      </c>
      <c r="EM86" s="22">
        <f t="shared" si="73"/>
        <v>568.76297556535803</v>
      </c>
      <c r="EN86" s="62">
        <f t="shared" si="74"/>
        <v>836.99288167175996</v>
      </c>
      <c r="EO86" s="62">
        <f ca="1">AVERAGE(OFFSET($EN$3,0,0,'Données projet'!$E$15+1,1))-AVERAGE(OFFSET($H$3,0,0,'Données projet'!$E$15+1,1))</f>
        <v>458.45790603102716</v>
      </c>
      <c r="EP86" s="62">
        <f t="shared" si="100"/>
        <v>291.65833951816296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63.153610756291428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3.85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14.116666666666667</v>
      </c>
      <c r="H87" s="70">
        <f t="shared" si="56"/>
        <v>163.49666666666667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268.6653944459357</v>
      </c>
      <c r="S87" s="62">
        <f ca="1">AVERAGE(OFFSET($R$3,0,0,'Données projet'!$E$9+1,1))-AVERAGE(OFFSET($H$3,0,0,'Données projet'!$E$9+1,1))</f>
        <v>196.7751893522196</v>
      </c>
      <c r="T87" s="62">
        <f t="shared" si="88"/>
        <v>468.98558846645176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267.08760000000018</v>
      </c>
      <c r="AK87" s="14">
        <f t="shared" si="89"/>
        <v>64.230794913549914</v>
      </c>
      <c r="AL87" s="22">
        <f t="shared" si="58"/>
        <v>577.04620447443301</v>
      </c>
      <c r="AM87" s="62">
        <f t="shared" si="59"/>
        <v>845.71159892036667</v>
      </c>
      <c r="AN87" s="62">
        <f ca="1">AVERAGE(OFFSET($AM$3,0,0,'Données projet'!$E$10+1,1))-AVERAGE(OFFSET($H$3,0,0,'Données projet'!$E$10+1,1))</f>
        <v>460.19780861054892</v>
      </c>
      <c r="AO87" s="62">
        <f t="shared" si="90"/>
        <v>286.14170558364475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891.55168202539858</v>
      </c>
      <c r="BI87" s="62">
        <f ca="1">AVERAGE(OFFSET($BH$3,0,0,'Données projet'!$E$11+1,1))-AVERAGE(OFFSET($H$3,0,0,'Données projet'!$E$11+1,1))</f>
        <v>485.92470634159565</v>
      </c>
      <c r="BJ87" s="62">
        <f t="shared" si="92"/>
        <v>307.92140912529834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308.73024000000004</v>
      </c>
      <c r="CA87" s="14">
        <f t="shared" si="93"/>
        <v>73.003590434710574</v>
      </c>
      <c r="CB87" s="22">
        <f t="shared" si="64"/>
        <v>664.85308800712107</v>
      </c>
      <c r="CC87" s="62">
        <f t="shared" si="65"/>
        <v>933.51848245305473</v>
      </c>
      <c r="CD87" s="62">
        <f ca="1">AVERAGE(OFFSET($CC$3,0,0,'Données projet'!$E$12+1,1))-AVERAGE(OFFSET($H$3,0,0,'Données projet'!$E$12+1,1))</f>
        <v>513.352289821976</v>
      </c>
      <c r="CE87" s="62">
        <f t="shared" si="94"/>
        <v>324.15956974007042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4.4337866711430253E-14</v>
      </c>
      <c r="CV87" s="14">
        <f t="shared" si="95"/>
        <v>7.3222115536967035E-13</v>
      </c>
      <c r="CW87" s="22">
        <f t="shared" si="67"/>
        <v>1.3525069634579169E-12</v>
      </c>
      <c r="CX87" s="62">
        <f t="shared" si="68"/>
        <v>268.66539444593508</v>
      </c>
      <c r="CY87" s="62">
        <f ca="1">AVERAGE(OFFSET($CX$3,0,0,'Données projet'!$E$13+1,1))-AVERAGE(OFFSET($H$3,0,0,'Données projet'!$E$13+1,1))</f>
        <v>319.60251630214429</v>
      </c>
      <c r="CZ87" s="62">
        <f t="shared" si="96"/>
        <v>313.19138409943923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0.62237675563038897</v>
      </c>
      <c r="DG87" s="23">
        <f>EXP(-LN(2)/25)*DG86+(1-EXP(-LN(2)/25))/(LN(2)/25)*Calculateur!DB87*Calculateur!DD87*VLOOKUP('Données projet'!$B$13,Paramètres!$A$1:$I$89,3,0)*0.475*44/12</f>
        <v>1.5538882113371986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2.1762649669675875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283.52376000000015</v>
      </c>
      <c r="DQ87" s="14">
        <f t="shared" si="97"/>
        <v>67.711137776285355</v>
      </c>
      <c r="DR87" s="22">
        <f t="shared" si="70"/>
        <v>611.73411362703052</v>
      </c>
      <c r="DS87" s="62">
        <f t="shared" si="71"/>
        <v>880.39950807296418</v>
      </c>
      <c r="DT87" s="62">
        <f ca="1">AVERAGE(OFFSET($DS$3,0,0,'Données projet'!$E$14+1,1))-AVERAGE(OFFSET($H$3,0,0,'Données projet'!$E$14+1,1))</f>
        <v>483.03125975140335</v>
      </c>
      <c r="DU87" s="62">
        <f t="shared" si="98"/>
        <v>299.32268240743298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6.8</v>
      </c>
      <c r="EJ87" s="13">
        <f>IF('Données projet'!$A$192&gt;35,EJ86+EI87-ER86,IF(A87&lt;'Données projet'!$A$192,$EG$205^A87,IF(A87='Données projet'!$A$192,'Données projet'!$B$192,EJ86+EI87-ER86)))</f>
        <v>319.20000000000005</v>
      </c>
      <c r="EK87" s="18">
        <f>EJ87*VLOOKUP('Données projet'!$B$15,Paramètres!$A$1:$I$89,3,0)*VLOOKUP('Données projet'!$B$15,Paramètres!$A$1:$I$89,5,0)</f>
        <v>268.89408000000003</v>
      </c>
      <c r="EL87" s="14">
        <f t="shared" si="99"/>
        <v>64.614509116360949</v>
      </c>
      <c r="EM87" s="22">
        <f t="shared" si="73"/>
        <v>580.86079271099538</v>
      </c>
      <c r="EN87" s="62">
        <f t="shared" si="74"/>
        <v>849.52618715692915</v>
      </c>
      <c r="EO87" s="62">
        <f ca="1">AVERAGE(OFFSET($EN$3,0,0,'Données projet'!$E$15+1,1))-AVERAGE(OFFSET($H$3,0,0,'Données projet'!$E$15+1,1))</f>
        <v>458.45790603102716</v>
      </c>
      <c r="EP87" s="62">
        <f t="shared" si="100"/>
        <v>291.65833951816296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63.272380303436464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3.85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14.116666666666667</v>
      </c>
      <c r="H88" s="70">
        <f t="shared" si="56"/>
        <v>163.49666666666667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269.09332803638267</v>
      </c>
      <c r="S88" s="62">
        <f ca="1">AVERAGE(OFFSET($R$3,0,0,'Données projet'!$E$9+1,1))-AVERAGE(OFFSET($H$3,0,0,'Données projet'!$E$9+1,1))</f>
        <v>196.7751893522196</v>
      </c>
      <c r="T88" s="62">
        <f t="shared" si="88"/>
        <v>468.98558846645176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272.76600000000019</v>
      </c>
      <c r="AK88" s="14">
        <f t="shared" si="89"/>
        <v>65.435935630087627</v>
      </c>
      <c r="AL88" s="22">
        <f t="shared" si="58"/>
        <v>589.03503788906949</v>
      </c>
      <c r="AM88" s="62">
        <f t="shared" si="59"/>
        <v>858.12836592545023</v>
      </c>
      <c r="AN88" s="62">
        <f ca="1">AVERAGE(OFFSET($AM$3,0,0,'Données projet'!$E$10+1,1))-AVERAGE(OFFSET($H$3,0,0,'Données projet'!$E$10+1,1))</f>
        <v>460.19780861054892</v>
      </c>
      <c r="AO88" s="62">
        <f t="shared" si="90"/>
        <v>286.14170558364475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904.94910136203407</v>
      </c>
      <c r="BI88" s="62">
        <f ca="1">AVERAGE(OFFSET($BH$3,0,0,'Données projet'!$E$11+1,1))-AVERAGE(OFFSET($H$3,0,0,'Données projet'!$E$11+1,1))</f>
        <v>485.92470634159565</v>
      </c>
      <c r="BJ88" s="62">
        <f t="shared" si="92"/>
        <v>307.92140912529834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315.30720000000008</v>
      </c>
      <c r="CA88" s="14">
        <f t="shared" si="93"/>
        <v>74.376087390025049</v>
      </c>
      <c r="CB88" s="22">
        <f t="shared" si="64"/>
        <v>678.69839220429378</v>
      </c>
      <c r="CC88" s="62">
        <f t="shared" si="65"/>
        <v>947.79172024067452</v>
      </c>
      <c r="CD88" s="62">
        <f ca="1">AVERAGE(OFFSET($CC$3,0,0,'Données projet'!$E$12+1,1))-AVERAGE(OFFSET($H$3,0,0,'Données projet'!$E$12+1,1))</f>
        <v>513.352289821976</v>
      </c>
      <c r="CE88" s="62">
        <f t="shared" si="94"/>
        <v>324.15956974007042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4.4337866711430253E-14</v>
      </c>
      <c r="CV88" s="14">
        <f t="shared" si="95"/>
        <v>7.3222115536967035E-13</v>
      </c>
      <c r="CW88" s="22">
        <f t="shared" si="67"/>
        <v>1.3525069634579169E-12</v>
      </c>
      <c r="CX88" s="62">
        <f t="shared" si="68"/>
        <v>269.09332803638205</v>
      </c>
      <c r="CY88" s="62">
        <f ca="1">AVERAGE(OFFSET($CX$3,0,0,'Données projet'!$E$13+1,1))-AVERAGE(OFFSET($H$3,0,0,'Données projet'!$E$13+1,1))</f>
        <v>319.60251630214429</v>
      </c>
      <c r="CZ88" s="62">
        <f t="shared" si="96"/>
        <v>313.19138409943923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0.61017232706481439</v>
      </c>
      <c r="DG88" s="23">
        <f>EXP(-LN(2)/25)*DG87+(1-EXP(-LN(2)/25))/(LN(2)/25)*Calculateur!DB88*Calculateur!DD88*VLOOKUP('Données projet'!$B$13,Paramètres!$A$1:$I$89,3,0)*0.475*44/12</f>
        <v>1.5113970564827532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2.1215693835475675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289.55160000000018</v>
      </c>
      <c r="DQ88" s="14">
        <f t="shared" si="97"/>
        <v>68.981578990770117</v>
      </c>
      <c r="DR88" s="22">
        <f t="shared" si="70"/>
        <v>624.44528674225819</v>
      </c>
      <c r="DS88" s="62">
        <f t="shared" si="71"/>
        <v>893.53861477863893</v>
      </c>
      <c r="DT88" s="62">
        <f ca="1">AVERAGE(OFFSET($DS$3,0,0,'Données projet'!$E$14+1,1))-AVERAGE(OFFSET($H$3,0,0,'Données projet'!$E$14+1,1))</f>
        <v>483.03125975140335</v>
      </c>
      <c r="DU88" s="62">
        <f t="shared" si="98"/>
        <v>299.32268240743298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326</v>
      </c>
      <c r="EH88" s="13">
        <f>VLOOKUP(A88,'Données projet'!$A$191:$I$211,9,0)</f>
        <v>6.8</v>
      </c>
      <c r="EI88" s="13">
        <f t="array" ref="EI88">INDEX(EH:EH,MIN(IF(ISNUMBER(EH88:EH284),ROW(EH88:EH284),"")))</f>
        <v>6.8</v>
      </c>
      <c r="EJ88" s="13">
        <f>IF('Données projet'!$A$192&gt;35,EJ87+EI88-ER87,IF(A88&lt;'Données projet'!$A$192,$EG$205^A88,IF(A88='Données projet'!$A$192,'Données projet'!$B$192,EJ87+EI88-ER87)))</f>
        <v>326.00000000000006</v>
      </c>
      <c r="EK88" s="18">
        <f>EJ88*VLOOKUP('Données projet'!$B$15,Paramètres!$A$1:$I$89,3,0)*VLOOKUP('Données projet'!$B$15,Paramètres!$A$1:$I$89,5,0)</f>
        <v>274.62240000000008</v>
      </c>
      <c r="EL88" s="14">
        <f t="shared" si="99"/>
        <v>65.829287958103762</v>
      </c>
      <c r="EM88" s="22">
        <f t="shared" si="73"/>
        <v>592.95335652703079</v>
      </c>
      <c r="EN88" s="62">
        <f t="shared" si="74"/>
        <v>862.04668456341142</v>
      </c>
      <c r="EO88" s="62">
        <f ca="1">AVERAGE(OFFSET($EN$3,0,0,'Données projet'!$E$15+1,1))-AVERAGE(OFFSET($H$3,0,0,'Données projet'!$E$15+1,1))</f>
        <v>458.45790603102716</v>
      </c>
      <c r="EP88" s="62">
        <f t="shared" si="100"/>
        <v>291.65833951816296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28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63.38908946446746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3.85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14.116666666666667</v>
      </c>
      <c r="H89" s="70">
        <f t="shared" si="56"/>
        <v>163.49666666666667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269.51383793575155</v>
      </c>
      <c r="S89" s="62">
        <f ca="1">AVERAGE(OFFSET($R$3,0,0,'Données projet'!$E$9+1,1))-AVERAGE(OFFSET($H$3,0,0,'Données projet'!$E$9+1,1))</f>
        <v>196.7751893522196</v>
      </c>
      <c r="T89" s="62">
        <f t="shared" si="88"/>
        <v>468.98558846645176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256.94760000000014</v>
      </c>
      <c r="AK89" s="14">
        <f t="shared" si="89"/>
        <v>62.071283104858303</v>
      </c>
      <c r="AL89" s="22">
        <f t="shared" si="58"/>
        <v>555.6245547409618</v>
      </c>
      <c r="AM89" s="62">
        <f t="shared" si="59"/>
        <v>825.13839267671142</v>
      </c>
      <c r="AN89" s="62">
        <f ca="1">AVERAGE(OFFSET($AM$3,0,0,'Données projet'!$E$10+1,1))-AVERAGE(OFFSET($H$3,0,0,'Données projet'!$E$10+1,1))</f>
        <v>460.19780861054892</v>
      </c>
      <c r="AO89" s="62">
        <f t="shared" si="90"/>
        <v>286.14170558364475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864.15289325543813</v>
      </c>
      <c r="BI89" s="62">
        <f ca="1">AVERAGE(OFFSET($BH$3,0,0,'Données projet'!$E$11+1,1))-AVERAGE(OFFSET($H$3,0,0,'Données projet'!$E$11+1,1))</f>
        <v>485.92470634159565</v>
      </c>
      <c r="BJ89" s="62">
        <f t="shared" si="92"/>
        <v>307.92140912529834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294.41568000000001</v>
      </c>
      <c r="CA89" s="14">
        <f t="shared" si="93"/>
        <v>70.004498360393455</v>
      </c>
      <c r="CB89" s="22">
        <f t="shared" si="64"/>
        <v>634.69847731101868</v>
      </c>
      <c r="CC89" s="62">
        <f t="shared" si="65"/>
        <v>904.21231524676818</v>
      </c>
      <c r="CD89" s="62">
        <f ca="1">AVERAGE(OFFSET($CC$3,0,0,'Données projet'!$E$12+1,1))-AVERAGE(OFFSET($H$3,0,0,'Données projet'!$E$12+1,1))</f>
        <v>513.352289821976</v>
      </c>
      <c r="CE89" s="62">
        <f t="shared" si="94"/>
        <v>324.15956974007042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4.4337866711430253E-14</v>
      </c>
      <c r="CV89" s="14">
        <f t="shared" si="95"/>
        <v>7.3222115536967035E-13</v>
      </c>
      <c r="CW89" s="22">
        <f t="shared" si="67"/>
        <v>1.3525069634579169E-12</v>
      </c>
      <c r="CX89" s="62">
        <f t="shared" si="68"/>
        <v>269.51383793575093</v>
      </c>
      <c r="CY89" s="62">
        <f ca="1">AVERAGE(OFFSET($CX$3,0,0,'Données projet'!$E$13+1,1))-AVERAGE(OFFSET($H$3,0,0,'Données projet'!$E$13+1,1))</f>
        <v>319.60251630214429</v>
      </c>
      <c r="CZ89" s="62">
        <f t="shared" si="96"/>
        <v>313.19138409943923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0.59820721989944436</v>
      </c>
      <c r="DG89" s="23">
        <f>EXP(-LN(2)/25)*DG88+(1-EXP(-LN(2)/25))/(LN(2)/25)*Calculateur!DB89*Calculateur!DD89*VLOOKUP('Données projet'!$B$13,Paramètres!$A$1:$I$89,3,0)*0.475*44/12</f>
        <v>1.4700678244923155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2.0682750443917599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272.75976000000014</v>
      </c>
      <c r="DQ89" s="14">
        <f t="shared" si="97"/>
        <v>65.434612913022562</v>
      </c>
      <c r="DR89" s="22">
        <f t="shared" si="70"/>
        <v>589.02186615684775</v>
      </c>
      <c r="DS89" s="62">
        <f t="shared" si="71"/>
        <v>858.53570409259737</v>
      </c>
      <c r="DT89" s="62">
        <f ca="1">AVERAGE(OFFSET($DS$3,0,0,'Données projet'!$E$14+1,1))-AVERAGE(OFFSET($H$3,0,0,'Données projet'!$E$14+1,1))</f>
        <v>483.03125975140335</v>
      </c>
      <c r="DU89" s="62">
        <f t="shared" si="98"/>
        <v>299.32268240743298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6.4</v>
      </c>
      <c r="EJ89" s="13">
        <f>IF('Données projet'!$A$192&gt;35,EJ88+EI89-ER88,IF(A89&lt;'Données projet'!$A$192,$EG$205^A89,IF(A89='Données projet'!$A$192,'Données projet'!$B$192,EJ88+EI89-ER88)))</f>
        <v>304.40000000000003</v>
      </c>
      <c r="EK89" s="18">
        <f>EJ89*VLOOKUP('Données projet'!$B$15,Paramètres!$A$1:$I$89,3,0)*VLOOKUP('Données projet'!$B$15,Paramètres!$A$1:$I$89,5,0)</f>
        <v>256.42656000000005</v>
      </c>
      <c r="EL89" s="14">
        <f t="shared" si="99"/>
        <v>61.960052520146306</v>
      </c>
      <c r="EM89" s="22">
        <f t="shared" si="73"/>
        <v>554.52335013925483</v>
      </c>
      <c r="EN89" s="62">
        <f t="shared" si="74"/>
        <v>824.03718807500445</v>
      </c>
      <c r="EO89" s="62">
        <f ca="1">AVERAGE(OFFSET($EN$3,0,0,'Données projet'!$E$15+1,1))-AVERAGE(OFFSET($H$3,0,0,'Données projet'!$E$15+1,1))</f>
        <v>458.45790603102716</v>
      </c>
      <c r="EP89" s="62">
        <f t="shared" si="100"/>
        <v>291.65833951816296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63.503773982477163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3.85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14.116666666666667</v>
      </c>
      <c r="H90" s="70">
        <f t="shared" si="56"/>
        <v>163.49666666666667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269.92705292848575</v>
      </c>
      <c r="S90" s="62">
        <f ca="1">AVERAGE(OFFSET($R$3,0,0,'Données projet'!$E$9+1,1))-AVERAGE(OFFSET($H$3,0,0,'Données projet'!$E$9+1,1))</f>
        <v>196.7751893522196</v>
      </c>
      <c r="T90" s="62">
        <f t="shared" si="88"/>
        <v>468.98558846645176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262.42320000000012</v>
      </c>
      <c r="AK90" s="14">
        <f t="shared" si="89"/>
        <v>63.23862706204779</v>
      </c>
      <c r="AL90" s="22">
        <f t="shared" si="58"/>
        <v>567.19434879973335</v>
      </c>
      <c r="AM90" s="62">
        <f t="shared" si="59"/>
        <v>837.12140172821705</v>
      </c>
      <c r="AN90" s="62">
        <f ca="1">AVERAGE(OFFSET($AM$3,0,0,'Données projet'!$E$10+1,1))-AVERAGE(OFFSET($H$3,0,0,'Données projet'!$E$10+1,1))</f>
        <v>460.19780861054892</v>
      </c>
      <c r="AO90" s="62">
        <f t="shared" si="90"/>
        <v>286.14170558364475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876.78447085296739</v>
      </c>
      <c r="BI90" s="62">
        <f ca="1">AVERAGE(OFFSET($BH$3,0,0,'Données projet'!$E$11+1,1))-AVERAGE(OFFSET($H$3,0,0,'Données projet'!$E$11+1,1))</f>
        <v>485.92470634159565</v>
      </c>
      <c r="BJ90" s="62">
        <f t="shared" si="92"/>
        <v>307.92140912529834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300.60576000000003</v>
      </c>
      <c r="CA90" s="14">
        <f t="shared" si="93"/>
        <v>71.303439126782422</v>
      </c>
      <c r="CB90" s="22">
        <f t="shared" si="64"/>
        <v>647.74185514581279</v>
      </c>
      <c r="CC90" s="62">
        <f t="shared" si="65"/>
        <v>917.6689080742965</v>
      </c>
      <c r="CD90" s="62">
        <f ca="1">AVERAGE(OFFSET($CC$3,0,0,'Données projet'!$E$12+1,1))-AVERAGE(OFFSET($H$3,0,0,'Données projet'!$E$12+1,1))</f>
        <v>513.352289821976</v>
      </c>
      <c r="CE90" s="62">
        <f t="shared" si="94"/>
        <v>324.15956974007042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4.4337866711430253E-14</v>
      </c>
      <c r="CV90" s="14">
        <f t="shared" si="95"/>
        <v>7.3222115536967035E-13</v>
      </c>
      <c r="CW90" s="22">
        <f t="shared" si="67"/>
        <v>1.3525069634579169E-12</v>
      </c>
      <c r="CX90" s="62">
        <f t="shared" si="68"/>
        <v>269.92705292848512</v>
      </c>
      <c r="CY90" s="62">
        <f ca="1">AVERAGE(OFFSET($CX$3,0,0,'Données projet'!$E$13+1,1))-AVERAGE(OFFSET($H$3,0,0,'Données projet'!$E$13+1,1))</f>
        <v>319.60251630214429</v>
      </c>
      <c r="CZ90" s="62">
        <f t="shared" si="96"/>
        <v>313.19138409943923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0.58647674118759241</v>
      </c>
      <c r="DG90" s="23">
        <f>EXP(-LN(2)/25)*DG89+(1-EXP(-LN(2)/25))/(LN(2)/25)*Calculateur!DB90*Calculateur!DD90*VLOOKUP('Données projet'!$B$13,Paramètres!$A$1:$I$89,3,0)*0.475*44/12</f>
        <v>1.4298687425240661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2.0163454837116586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278.5723200000001</v>
      </c>
      <c r="DQ90" s="14">
        <f t="shared" si="97"/>
        <v>66.665209352377815</v>
      </c>
      <c r="DR90" s="22">
        <f t="shared" si="70"/>
        <v>601.28869695539152</v>
      </c>
      <c r="DS90" s="62">
        <f t="shared" si="71"/>
        <v>871.21574988387533</v>
      </c>
      <c r="DT90" s="62">
        <f ca="1">AVERAGE(OFFSET($DS$3,0,0,'Données projet'!$E$14+1,1))-AVERAGE(OFFSET($H$3,0,0,'Données projet'!$E$14+1,1))</f>
        <v>483.03125975140335</v>
      </c>
      <c r="DU90" s="62">
        <f t="shared" si="98"/>
        <v>299.32268240743298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6.4</v>
      </c>
      <c r="EJ90" s="13">
        <f>IF('Données projet'!$A$192&gt;35,EJ89+EI90-ER89,IF(A90&lt;'Données projet'!$A$192,$EG$205^A90,IF(A90='Données projet'!$A$192,'Données projet'!$B$192,EJ89+EI90-ER89)))</f>
        <v>310.8</v>
      </c>
      <c r="EK90" s="18">
        <f>EJ90*VLOOKUP('Données projet'!$B$15,Paramètres!$A$1:$I$89,3,0)*VLOOKUP('Données projet'!$B$15,Paramètres!$A$1:$I$89,5,0)</f>
        <v>261.81792000000002</v>
      </c>
      <c r="EL90" s="14">
        <f t="shared" si="99"/>
        <v>63.109727755181751</v>
      </c>
      <c r="EM90" s="22">
        <f t="shared" si="73"/>
        <v>565.91565317360812</v>
      </c>
      <c r="EN90" s="62">
        <f t="shared" si="74"/>
        <v>835.84270610209182</v>
      </c>
      <c r="EO90" s="62">
        <f ca="1">AVERAGE(OFFSET($EN$3,0,0,'Données projet'!$E$15+1,1))-AVERAGE(OFFSET($H$3,0,0,'Données projet'!$E$15+1,1))</f>
        <v>458.45790603102716</v>
      </c>
      <c r="EP90" s="62">
        <f t="shared" si="100"/>
        <v>291.65833951816296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63.616468980495569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3.85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14.116666666666667</v>
      </c>
      <c r="H91" s="70">
        <f t="shared" si="56"/>
        <v>163.49666666666667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270.33309956490632</v>
      </c>
      <c r="S91" s="62">
        <f ca="1">AVERAGE(OFFSET($R$3,0,0,'Données projet'!$E$9+1,1))-AVERAGE(OFFSET($H$3,0,0,'Données projet'!$E$9+1,1))</f>
        <v>196.7751893522196</v>
      </c>
      <c r="T91" s="62">
        <f t="shared" si="88"/>
        <v>468.98558846645176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267.89880000000011</v>
      </c>
      <c r="AK91" s="14">
        <f t="shared" si="89"/>
        <v>64.403139057834565</v>
      </c>
      <c r="AL91" s="22">
        <f t="shared" si="58"/>
        <v>578.75921052572869</v>
      </c>
      <c r="AM91" s="62">
        <f t="shared" si="59"/>
        <v>849.09231009063296</v>
      </c>
      <c r="AN91" s="62">
        <f ca="1">AVERAGE(OFFSET($AM$3,0,0,'Données projet'!$E$10+1,1))-AVERAGE(OFFSET($H$3,0,0,'Données projet'!$E$10+1,1))</f>
        <v>460.19780861054892</v>
      </c>
      <c r="AO91" s="62">
        <f t="shared" si="90"/>
        <v>286.14170558364475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889.40377356197723</v>
      </c>
      <c r="BI91" s="62">
        <f ca="1">AVERAGE(OFFSET($BH$3,0,0,'Données projet'!$E$11+1,1))-AVERAGE(OFFSET($H$3,0,0,'Données projet'!$E$11+1,1))</f>
        <v>485.92470634159565</v>
      </c>
      <c r="BJ91" s="62">
        <f t="shared" si="92"/>
        <v>307.92140912529834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306.79584</v>
      </c>
      <c r="CA91" s="14">
        <f t="shared" si="93"/>
        <v>72.599269943528554</v>
      </c>
      <c r="CB91" s="22">
        <f t="shared" si="64"/>
        <v>660.77981648497882</v>
      </c>
      <c r="CC91" s="62">
        <f t="shared" si="65"/>
        <v>931.1129160498831</v>
      </c>
      <c r="CD91" s="62">
        <f ca="1">AVERAGE(OFFSET($CC$3,0,0,'Données projet'!$E$12+1,1))-AVERAGE(OFFSET($H$3,0,0,'Données projet'!$E$12+1,1))</f>
        <v>513.352289821976</v>
      </c>
      <c r="CE91" s="62">
        <f t="shared" si="94"/>
        <v>324.15956974007042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4.4337866711430253E-14</v>
      </c>
      <c r="CV91" s="14">
        <f t="shared" si="95"/>
        <v>7.3222115536967035E-13</v>
      </c>
      <c r="CW91" s="22">
        <f t="shared" si="67"/>
        <v>1.3525069634579169E-12</v>
      </c>
      <c r="CX91" s="62">
        <f t="shared" si="68"/>
        <v>270.33309956490569</v>
      </c>
      <c r="CY91" s="62">
        <f ca="1">AVERAGE(OFFSET($CX$3,0,0,'Données projet'!$E$13+1,1))-AVERAGE(OFFSET($H$3,0,0,'Données projet'!$E$13+1,1))</f>
        <v>319.60251630214429</v>
      </c>
      <c r="CZ91" s="62">
        <f t="shared" si="96"/>
        <v>313.19138409943923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0.57497629000839434</v>
      </c>
      <c r="DG91" s="23">
        <f>EXP(-LN(2)/25)*DG90+(1-EXP(-LN(2)/25))/(LN(2)/25)*Calculateur!DB91*Calculateur!DD91*VLOOKUP('Données projet'!$B$13,Paramètres!$A$1:$I$89,3,0)*0.475*44/12</f>
        <v>1.3907689065662163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1.9657451965746107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284.38488000000012</v>
      </c>
      <c r="DQ91" s="14">
        <f t="shared" si="97"/>
        <v>67.892820380623348</v>
      </c>
      <c r="DR91" s="22">
        <f t="shared" si="70"/>
        <v>613.55032816291907</v>
      </c>
      <c r="DS91" s="62">
        <f t="shared" si="71"/>
        <v>883.88342772782335</v>
      </c>
      <c r="DT91" s="62">
        <f ca="1">AVERAGE(OFFSET($DS$3,0,0,'Données projet'!$E$14+1,1))-AVERAGE(OFFSET($H$3,0,0,'Données projet'!$E$14+1,1))</f>
        <v>483.03125975140335</v>
      </c>
      <c r="DU91" s="62">
        <f t="shared" si="98"/>
        <v>299.32268240743298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6.4</v>
      </c>
      <c r="EJ91" s="13">
        <f>IF('Données projet'!$A$192&gt;35,EJ90+EI91-ER90,IF(A91&lt;'Données projet'!$A$192,$EG$205^A91,IF(A91='Données projet'!$A$192,'Données projet'!$B$192,EJ90+EI91-ER90)))</f>
        <v>317.2</v>
      </c>
      <c r="EK91" s="18">
        <f>EJ91*VLOOKUP('Données projet'!$B$15,Paramètres!$A$1:$I$89,3,0)*VLOOKUP('Données projet'!$B$15,Paramètres!$A$1:$I$89,5,0)</f>
        <v>267.20928000000004</v>
      </c>
      <c r="EL91" s="14">
        <f t="shared" si="99"/>
        <v>64.256650415058076</v>
      </c>
      <c r="EM91" s="22">
        <f t="shared" si="73"/>
        <v>577.3031621395595</v>
      </c>
      <c r="EN91" s="62">
        <f t="shared" si="74"/>
        <v>847.63626170446378</v>
      </c>
      <c r="EO91" s="62">
        <f ca="1">AVERAGE(OFFSET($EN$3,0,0,'Données projet'!$E$15+1,1))-AVERAGE(OFFSET($H$3,0,0,'Données projet'!$E$15+1,1))</f>
        <v>458.45790603102716</v>
      </c>
      <c r="EP91" s="62">
        <f t="shared" si="100"/>
        <v>291.65833951816296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63.727208972246629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3.85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14.116666666666667</v>
      </c>
      <c r="H92" s="70">
        <f t="shared" si="56"/>
        <v>163.49666666666667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270.73210219996929</v>
      </c>
      <c r="S92" s="62">
        <f ca="1">AVERAGE(OFFSET($R$3,0,0,'Données projet'!$E$9+1,1))-AVERAGE(OFFSET($H$3,0,0,'Données projet'!$E$9+1,1))</f>
        <v>196.7751893522196</v>
      </c>
      <c r="T92" s="62">
        <f t="shared" si="88"/>
        <v>468.98558846645176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273.37440000000009</v>
      </c>
      <c r="AK92" s="14">
        <f t="shared" si="89"/>
        <v>65.564883644654444</v>
      </c>
      <c r="AL92" s="22">
        <f t="shared" si="58"/>
        <v>590.31925234777327</v>
      </c>
      <c r="AM92" s="62">
        <f t="shared" si="59"/>
        <v>861.05135454774063</v>
      </c>
      <c r="AN92" s="62">
        <f ca="1">AVERAGE(OFFSET($AM$3,0,0,'Données projet'!$E$10+1,1))-AVERAGE(OFFSET($H$3,0,0,'Données projet'!$E$10+1,1))</f>
        <v>460.19780861054892</v>
      </c>
      <c r="AO92" s="62">
        <f t="shared" si="90"/>
        <v>286.14170558364475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902.01104064331594</v>
      </c>
      <c r="BI92" s="62">
        <f ca="1">AVERAGE(OFFSET($BH$3,0,0,'Données projet'!$E$11+1,1))-AVERAGE(OFFSET($H$3,0,0,'Données projet'!$E$11+1,1))</f>
        <v>485.92470634159565</v>
      </c>
      <c r="BJ92" s="62">
        <f t="shared" si="92"/>
        <v>307.92140912529834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312.98591999999996</v>
      </c>
      <c r="CA92" s="14">
        <f t="shared" si="93"/>
        <v>73.892060789929147</v>
      </c>
      <c r="CB92" s="22">
        <f t="shared" si="64"/>
        <v>673.81248320912653</v>
      </c>
      <c r="CC92" s="62">
        <f t="shared" si="65"/>
        <v>944.54458540909377</v>
      </c>
      <c r="CD92" s="62">
        <f ca="1">AVERAGE(OFFSET($CC$3,0,0,'Données projet'!$E$12+1,1))-AVERAGE(OFFSET($H$3,0,0,'Données projet'!$E$12+1,1))</f>
        <v>513.352289821976</v>
      </c>
      <c r="CE92" s="62">
        <f t="shared" si="94"/>
        <v>324.15956974007042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4.4337866711430253E-14</v>
      </c>
      <c r="CV92" s="14">
        <f t="shared" si="95"/>
        <v>7.3222115536967035E-13</v>
      </c>
      <c r="CW92" s="22">
        <f t="shared" si="67"/>
        <v>1.3525069634579169E-12</v>
      </c>
      <c r="CX92" s="62">
        <f t="shared" si="68"/>
        <v>270.73210219996866</v>
      </c>
      <c r="CY92" s="62">
        <f ca="1">AVERAGE(OFFSET($CX$3,0,0,'Données projet'!$E$13+1,1))-AVERAGE(OFFSET($H$3,0,0,'Données projet'!$E$13+1,1))</f>
        <v>319.60251630214429</v>
      </c>
      <c r="CZ92" s="62">
        <f t="shared" si="96"/>
        <v>313.19138409943923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0.56370135566223778</v>
      </c>
      <c r="DG92" s="23">
        <f>EXP(-LN(2)/25)*DG91+(1-EXP(-LN(2)/25))/(LN(2)/25)*Calculateur!DB92*Calculateur!DD92*VLOOKUP('Données projet'!$B$13,Paramètres!$A$1:$I$89,3,0)*0.475*44/12</f>
        <v>1.352738257678805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1.9164396133410428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290.19744000000003</v>
      </c>
      <c r="DQ92" s="14">
        <f t="shared" si="97"/>
        <v>69.117514047966083</v>
      </c>
      <c r="DR92" s="22">
        <f t="shared" si="70"/>
        <v>625.80687830020759</v>
      </c>
      <c r="DS92" s="62">
        <f t="shared" si="71"/>
        <v>896.53898050017483</v>
      </c>
      <c r="DT92" s="62">
        <f ca="1">AVERAGE(OFFSET($DS$3,0,0,'Données projet'!$E$14+1,1))-AVERAGE(OFFSET($H$3,0,0,'Données projet'!$E$14+1,1))</f>
        <v>483.03125975140335</v>
      </c>
      <c r="DU92" s="62">
        <f t="shared" si="98"/>
        <v>299.32268240743298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6.4</v>
      </c>
      <c r="EJ92" s="13">
        <f>IF('Données projet'!$A$192&gt;35,EJ91+EI92-ER91,IF(A92&lt;'Données projet'!$A$192,$EG$205^A92,IF(A92='Données projet'!$A$192,'Données projet'!$B$192,EJ91+EI92-ER91)))</f>
        <v>323.59999999999997</v>
      </c>
      <c r="EK92" s="18">
        <f>EJ92*VLOOKUP('Données projet'!$B$15,Paramètres!$A$1:$I$89,3,0)*VLOOKUP('Données projet'!$B$15,Paramètres!$A$1:$I$89,5,0)</f>
        <v>272.60064</v>
      </c>
      <c r="EL92" s="14">
        <f t="shared" si="99"/>
        <v>65.400882437522853</v>
      </c>
      <c r="EM92" s="22">
        <f t="shared" si="73"/>
        <v>588.68598491201885</v>
      </c>
      <c r="EN92" s="62">
        <f t="shared" si="74"/>
        <v>859.4180871119861</v>
      </c>
      <c r="EO92" s="62">
        <f ca="1">AVERAGE(OFFSET($EN$3,0,0,'Données projet'!$E$15+1,1))-AVERAGE(OFFSET($H$3,0,0,'Données projet'!$E$15+1,1))</f>
        <v>458.45790603102716</v>
      </c>
      <c r="EP92" s="62">
        <f t="shared" si="100"/>
        <v>291.65833951816296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63.83602787271834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3.85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14.116666666666667</v>
      </c>
      <c r="H93" s="70">
        <f t="shared" si="56"/>
        <v>163.49666666666667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271.12418303135007</v>
      </c>
      <c r="S93" s="62">
        <f ca="1">AVERAGE(OFFSET($R$3,0,0,'Données projet'!$E$9+1,1))-AVERAGE(OFFSET($H$3,0,0,'Données projet'!$E$9+1,1))</f>
        <v>196.7751893522196</v>
      </c>
      <c r="T93" s="62">
        <f t="shared" si="88"/>
        <v>468.98558846645176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278.85000000000008</v>
      </c>
      <c r="AK93" s="14">
        <f t="shared" si="89"/>
        <v>66.723922641152967</v>
      </c>
      <c r="AL93" s="22">
        <f t="shared" si="58"/>
        <v>601.87458193334146</v>
      </c>
      <c r="AM93" s="62">
        <f t="shared" si="59"/>
        <v>872.9987649646896</v>
      </c>
      <c r="AN93" s="62">
        <f ca="1">AVERAGE(OFFSET($AM$3,0,0,'Données projet'!$E$10+1,1))-AVERAGE(OFFSET($H$3,0,0,'Données projet'!$E$10+1,1))</f>
        <v>460.19780861054892</v>
      </c>
      <c r="AO93" s="62">
        <f t="shared" si="90"/>
        <v>286.14170558364475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914.60650439551455</v>
      </c>
      <c r="BI93" s="62">
        <f ca="1">AVERAGE(OFFSET($BH$3,0,0,'Données projet'!$E$11+1,1))-AVERAGE(OFFSET($H$3,0,0,'Données projet'!$E$11+1,1))</f>
        <v>485.92470634159565</v>
      </c>
      <c r="BJ93" s="62">
        <f t="shared" si="92"/>
        <v>307.92140912529834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319.17599999999993</v>
      </c>
      <c r="CA93" s="14">
        <f t="shared" si="93"/>
        <v>75.181878718947672</v>
      </c>
      <c r="CB93" s="22">
        <f t="shared" si="64"/>
        <v>686.83997210216705</v>
      </c>
      <c r="CC93" s="62">
        <f t="shared" si="65"/>
        <v>957.96415513351508</v>
      </c>
      <c r="CD93" s="62">
        <f ca="1">AVERAGE(OFFSET($CC$3,0,0,'Données projet'!$E$12+1,1))-AVERAGE(OFFSET($H$3,0,0,'Données projet'!$E$12+1,1))</f>
        <v>513.352289821976</v>
      </c>
      <c r="CE93" s="62">
        <f t="shared" si="94"/>
        <v>324.15956974007042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4.4337866711430253E-14</v>
      </c>
      <c r="CV93" s="14">
        <f t="shared" si="95"/>
        <v>7.3222115536967035E-13</v>
      </c>
      <c r="CW93" s="22">
        <f t="shared" si="67"/>
        <v>1.3525069634579169E-12</v>
      </c>
      <c r="CX93" s="62">
        <f t="shared" si="68"/>
        <v>271.12418303134945</v>
      </c>
      <c r="CY93" s="62">
        <f ca="1">AVERAGE(OFFSET($CX$3,0,0,'Données projet'!$E$13+1,1))-AVERAGE(OFFSET($H$3,0,0,'Données projet'!$E$13+1,1))</f>
        <v>319.60251630214429</v>
      </c>
      <c r="CZ93" s="62">
        <f t="shared" si="96"/>
        <v>313.19138409943923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0.55264751590157846</v>
      </c>
      <c r="DG93" s="23">
        <f>EXP(-LN(2)/25)*DG92+(1-EXP(-LN(2)/25))/(LN(2)/25)*Calculateur!DB93*Calculateur!DD93*VLOOKUP('Données projet'!$B$13,Paramètres!$A$1:$I$89,3,0)*0.475*44/12</f>
        <v>1.3157475588851648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1.8683950747867433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296.01000000000005</v>
      </c>
      <c r="DQ93" s="14">
        <f t="shared" si="97"/>
        <v>70.339355522692159</v>
      </c>
      <c r="DR93" s="22">
        <f t="shared" si="70"/>
        <v>638.05846086868894</v>
      </c>
      <c r="DS93" s="62">
        <f t="shared" si="71"/>
        <v>909.18264390003696</v>
      </c>
      <c r="DT93" s="62">
        <f ca="1">AVERAGE(OFFSET($DS$3,0,0,'Données projet'!$E$14+1,1))-AVERAGE(OFFSET($H$3,0,0,'Données projet'!$E$14+1,1))</f>
        <v>483.03125975140335</v>
      </c>
      <c r="DU93" s="62">
        <f t="shared" si="98"/>
        <v>299.32268240743298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330</v>
      </c>
      <c r="EH93" s="13">
        <f>VLOOKUP(A93,'Données projet'!$A$191:$I$211,9,0)</f>
        <v>6.4</v>
      </c>
      <c r="EI93" s="13">
        <f t="array" ref="EI93">INDEX(EH:EH,MIN(IF(ISNUMBER(EH93:EH289),ROW(EH93:EH289),"")))</f>
        <v>6.4</v>
      </c>
      <c r="EJ93" s="13">
        <f>IF('Données projet'!$A$192&gt;35,EJ92+EI93-ER92,IF(A93&lt;'Données projet'!$A$192,$EG$205^A93,IF(A93='Données projet'!$A$192,'Données projet'!$B$192,EJ92+EI93-ER92)))</f>
        <v>329.99999999999994</v>
      </c>
      <c r="EK93" s="18">
        <f>EJ93*VLOOKUP('Données projet'!$B$15,Paramètres!$A$1:$I$89,3,0)*VLOOKUP('Données projet'!$B$15,Paramètres!$A$1:$I$89,5,0)</f>
        <v>277.99200000000002</v>
      </c>
      <c r="EL93" s="14">
        <f t="shared" si="99"/>
        <v>66.542483170264177</v>
      </c>
      <c r="EM93" s="22">
        <f t="shared" si="73"/>
        <v>600.06422485487678</v>
      </c>
      <c r="EN93" s="62">
        <f t="shared" si="74"/>
        <v>871.18840788622492</v>
      </c>
      <c r="EO93" s="62">
        <f ca="1">AVERAGE(OFFSET($EN$3,0,0,'Données projet'!$E$15+1,1))-AVERAGE(OFFSET($H$3,0,0,'Données projet'!$E$15+1,1))</f>
        <v>458.45790603102716</v>
      </c>
      <c r="EP93" s="62">
        <f t="shared" si="100"/>
        <v>291.65833951816296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63.942959008549479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3.85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14.116666666666667</v>
      </c>
      <c r="H94" s="70">
        <f t="shared" si="56"/>
        <v>163.49666666666667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271.50946213686791</v>
      </c>
      <c r="S94" s="62">
        <f ca="1">AVERAGE(OFFSET($R$3,0,0,'Données projet'!$E$9+1,1))-AVERAGE(OFFSET($H$3,0,0,'Données projet'!$E$9+1,1))</f>
        <v>196.7751893522196</v>
      </c>
      <c r="T94" s="62">
        <f t="shared" si="88"/>
        <v>468.98558846645176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262.62600000000009</v>
      </c>
      <c r="AK94" s="14">
        <f t="shared" si="89"/>
        <v>63.281807230823453</v>
      </c>
      <c r="AL94" s="22">
        <f t="shared" si="58"/>
        <v>567.622764260351</v>
      </c>
      <c r="AM94" s="62">
        <f t="shared" si="59"/>
        <v>839.13222639721698</v>
      </c>
      <c r="AN94" s="62">
        <f ca="1">AVERAGE(OFFSET($AM$3,0,0,'Données projet'!$E$10+1,1))-AVERAGE(OFFSET($H$3,0,0,'Données projet'!$E$10+1,1))</f>
        <v>460.19780861054892</v>
      </c>
      <c r="AO94" s="62">
        <f t="shared" si="90"/>
        <v>286.14170558364475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278.67839999999995</v>
      </c>
      <c r="BF94" s="14">
        <f t="shared" si="91"/>
        <v>66.687639951856809</v>
      </c>
      <c r="BG94" s="22">
        <f t="shared" si="61"/>
        <v>601.51251958281716</v>
      </c>
      <c r="BH94" s="62">
        <f t="shared" si="62"/>
        <v>873.02198171968303</v>
      </c>
      <c r="BI94" s="62">
        <f ca="1">AVERAGE(OFFSET($BH$3,0,0,'Données projet'!$E$11+1,1))-AVERAGE(OFFSET($H$3,0,0,'Données projet'!$E$11+1,1))</f>
        <v>485.92470634159565</v>
      </c>
      <c r="BJ94" s="62">
        <f t="shared" si="92"/>
        <v>307.92140912529834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297.89759999999995</v>
      </c>
      <c r="CA94" s="14">
        <f t="shared" si="93"/>
        <v>70.735539446826479</v>
      </c>
      <c r="CB94" s="22">
        <f t="shared" si="64"/>
        <v>642.03605120322266</v>
      </c>
      <c r="CC94" s="62">
        <f t="shared" si="65"/>
        <v>913.54551334008852</v>
      </c>
      <c r="CD94" s="62">
        <f ca="1">AVERAGE(OFFSET($CC$3,0,0,'Données projet'!$E$12+1,1))-AVERAGE(OFFSET($H$3,0,0,'Données projet'!$E$12+1,1))</f>
        <v>513.352289821976</v>
      </c>
      <c r="CE94" s="62">
        <f t="shared" si="94"/>
        <v>324.15956974007042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4.4337866711430253E-14</v>
      </c>
      <c r="CV94" s="14">
        <f t="shared" si="95"/>
        <v>7.3222115536967035E-13</v>
      </c>
      <c r="CW94" s="22">
        <f t="shared" si="67"/>
        <v>1.3525069634579169E-12</v>
      </c>
      <c r="CX94" s="62">
        <f t="shared" si="68"/>
        <v>271.50946213686728</v>
      </c>
      <c r="CY94" s="62">
        <f ca="1">AVERAGE(OFFSET($CX$3,0,0,'Données projet'!$E$13+1,1))-AVERAGE(OFFSET($H$3,0,0,'Données projet'!$E$13+1,1))</f>
        <v>319.60251630214429</v>
      </c>
      <c r="CZ94" s="62">
        <f t="shared" si="96"/>
        <v>313.19138409943923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0.54181043519644911</v>
      </c>
      <c r="DG94" s="23">
        <f>EXP(-LN(2)/25)*DG93+(1-EXP(-LN(2)/25))/(LN(2)/25)*Calculateur!DB94*Calculateur!DD94*VLOOKUP('Données projet'!$B$13,Paramètres!$A$1:$I$89,3,0)*0.475*44/12</f>
        <v>1.2797683726952931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1.8215788078917421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278.78760000000005</v>
      </c>
      <c r="DQ94" s="14">
        <f t="shared" si="97"/>
        <v>66.710729236743305</v>
      </c>
      <c r="DR94" s="22">
        <f t="shared" si="70"/>
        <v>601.74292342066133</v>
      </c>
      <c r="DS94" s="62">
        <f t="shared" si="71"/>
        <v>873.2523855575273</v>
      </c>
      <c r="DT94" s="62">
        <f ca="1">AVERAGE(OFFSET($DS$3,0,0,'Données projet'!$E$14+1,1))-AVERAGE(OFFSET($H$3,0,0,'Données projet'!$E$14+1,1))</f>
        <v>483.03125975140335</v>
      </c>
      <c r="DU94" s="62">
        <f t="shared" si="98"/>
        <v>299.32268240743298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6</v>
      </c>
      <c r="EJ94" s="13">
        <f>IF('Données projet'!$A$192&gt;35,EJ93+EI94-ER93,IF(A94&lt;'Données projet'!$A$192,$EG$205^A94,IF(A94='Données projet'!$A$192,'Données projet'!$B$192,EJ93+EI94-ER93)))</f>
        <v>307.99999999999994</v>
      </c>
      <c r="EK94" s="18">
        <f>EJ94*VLOOKUP('Données projet'!$B$15,Paramètres!$A$1:$I$89,3,0)*VLOOKUP('Données projet'!$B$15,Paramètres!$A$1:$I$89,5,0)</f>
        <v>259.45920000000001</v>
      </c>
      <c r="EL94" s="14">
        <f t="shared" si="99"/>
        <v>62.607087284635128</v>
      </c>
      <c r="EM94" s="22">
        <f t="shared" si="73"/>
        <v>560.93211702073938</v>
      </c>
      <c r="EN94" s="62">
        <f t="shared" si="74"/>
        <v>832.44157915760525</v>
      </c>
      <c r="EO94" s="62">
        <f ca="1">AVERAGE(OFFSET($EN$3,0,0,'Données projet'!$E$15+1,1))-AVERAGE(OFFSET($H$3,0,0,'Données projet'!$E$15+1,1))</f>
        <v>458.45790603102716</v>
      </c>
      <c r="EP94" s="62">
        <f t="shared" si="100"/>
        <v>291.65833951816296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64.048035128236151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3.85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14.116666666666667</v>
      </c>
      <c r="H95" s="70">
        <f t="shared" si="56"/>
        <v>163.49666666666667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271.88805751126</v>
      </c>
      <c r="S95" s="62">
        <f ca="1">AVERAGE(OFFSET($R$3,0,0,'Données projet'!$E$9+1,1))-AVERAGE(OFFSET($H$3,0,0,'Données projet'!$E$9+1,1))</f>
        <v>196.7751893522196</v>
      </c>
      <c r="T95" s="62">
        <f t="shared" si="88"/>
        <v>468.98558846645176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267.69600000000008</v>
      </c>
      <c r="AK95" s="14">
        <f t="shared" si="89"/>
        <v>64.360058723585496</v>
      </c>
      <c r="AL95" s="22">
        <f t="shared" si="58"/>
        <v>578.33096894357823</v>
      </c>
      <c r="AM95" s="62">
        <f t="shared" si="59"/>
        <v>850.21902645483624</v>
      </c>
      <c r="AN95" s="62">
        <f ca="1">AVERAGE(OFFSET($AM$3,0,0,'Données projet'!$E$10+1,1))-AVERAGE(OFFSET($H$3,0,0,'Données projet'!$E$10+1,1))</f>
        <v>460.19780861054892</v>
      </c>
      <c r="AO95" s="62">
        <f t="shared" si="90"/>
        <v>286.14170558364475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284.10719999999992</v>
      </c>
      <c r="BF95" s="14">
        <f t="shared" si="91"/>
        <v>67.834241327943715</v>
      </c>
      <c r="BG95" s="22">
        <f t="shared" si="61"/>
        <v>612.96467697950186</v>
      </c>
      <c r="BH95" s="62">
        <f t="shared" si="62"/>
        <v>884.85273449075987</v>
      </c>
      <c r="BI95" s="62">
        <f ca="1">AVERAGE(OFFSET($BH$3,0,0,'Données projet'!$E$11+1,1))-AVERAGE(OFFSET($H$3,0,0,'Données projet'!$E$11+1,1))</f>
        <v>485.92470634159565</v>
      </c>
      <c r="BJ95" s="62">
        <f t="shared" si="92"/>
        <v>307.92140912529834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303.70079999999996</v>
      </c>
      <c r="CA95" s="14">
        <f t="shared" si="93"/>
        <v>71.951738834397148</v>
      </c>
      <c r="CB95" s="22">
        <f t="shared" si="64"/>
        <v>654.26150513657501</v>
      </c>
      <c r="CC95" s="62">
        <f t="shared" si="65"/>
        <v>926.14956264783302</v>
      </c>
      <c r="CD95" s="62">
        <f ca="1">AVERAGE(OFFSET($CC$3,0,0,'Données projet'!$E$12+1,1))-AVERAGE(OFFSET($H$3,0,0,'Données projet'!$E$12+1,1))</f>
        <v>513.352289821976</v>
      </c>
      <c r="CE95" s="62">
        <f t="shared" si="94"/>
        <v>324.15956974007042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4.4337866711430253E-14</v>
      </c>
      <c r="CV95" s="14">
        <f t="shared" si="95"/>
        <v>7.3222115536967035E-13</v>
      </c>
      <c r="CW95" s="22">
        <f t="shared" si="67"/>
        <v>1.3525069634579169E-12</v>
      </c>
      <c r="CX95" s="62">
        <f t="shared" si="68"/>
        <v>271.88805751125938</v>
      </c>
      <c r="CY95" s="62">
        <f ca="1">AVERAGE(OFFSET($CX$3,0,0,'Données projet'!$E$13+1,1))-AVERAGE(OFFSET($H$3,0,0,'Données projet'!$E$13+1,1))</f>
        <v>319.60251630214429</v>
      </c>
      <c r="CZ95" s="62">
        <f t="shared" si="96"/>
        <v>313.19138409943923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0.53118586303398085</v>
      </c>
      <c r="DG95" s="23">
        <f>EXP(-LN(2)/25)*DG94+(1-EXP(-LN(2)/25))/(LN(2)/25)*Calculateur!DB95*Calculateur!DD95*VLOOKUP('Données projet'!$B$13,Paramètres!$A$1:$I$89,3,0)*0.475*44/12</f>
        <v>1.2447730392438465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1.7759589022778273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284.16960000000006</v>
      </c>
      <c r="DQ95" s="14">
        <f t="shared" si="97"/>
        <v>67.847405740313931</v>
      </c>
      <c r="DR95" s="22">
        <f t="shared" si="70"/>
        <v>613.0962849977135</v>
      </c>
      <c r="DS95" s="62">
        <f t="shared" si="71"/>
        <v>884.98434250897151</v>
      </c>
      <c r="DT95" s="62">
        <f ca="1">AVERAGE(OFFSET($DS$3,0,0,'Données projet'!$E$14+1,1))-AVERAGE(OFFSET($H$3,0,0,'Données projet'!$E$14+1,1))</f>
        <v>483.03125975140335</v>
      </c>
      <c r="DU95" s="62">
        <f t="shared" si="98"/>
        <v>299.32268240743298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6</v>
      </c>
      <c r="EJ95" s="13">
        <f>IF('Données projet'!$A$192&gt;35,EJ94+EI95-ER94,IF(A95&lt;'Données projet'!$A$192,$EG$205^A95,IF(A95='Données projet'!$A$192,'Données projet'!$B$192,EJ94+EI95-ER94)))</f>
        <v>313.99999999999994</v>
      </c>
      <c r="EK95" s="18">
        <f>EJ95*VLOOKUP('Données projet'!$B$15,Paramètres!$A$1:$I$89,3,0)*VLOOKUP('Données projet'!$B$15,Paramètres!$A$1:$I$89,5,0)</f>
        <v>264.51359999999994</v>
      </c>
      <c r="EL95" s="14">
        <f t="shared" si="99"/>
        <v>63.683529223278974</v>
      </c>
      <c r="EM95" s="22">
        <f t="shared" si="73"/>
        <v>571.61000006387746</v>
      </c>
      <c r="EN95" s="62">
        <f t="shared" si="74"/>
        <v>843.49805757513548</v>
      </c>
      <c r="EO95" s="62">
        <f ca="1">AVERAGE(OFFSET($EN$3,0,0,'Données projet'!$E$15+1,1))-AVERAGE(OFFSET($H$3,0,0,'Données projet'!$E$15+1,1))</f>
        <v>458.45790603102716</v>
      </c>
      <c r="EP95" s="62">
        <f t="shared" si="100"/>
        <v>291.65833951816296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64.151288412161279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3.85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14.116666666666667</v>
      </c>
      <c r="H96" s="70">
        <f t="shared" si="56"/>
        <v>163.49666666666667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272.26008510231884</v>
      </c>
      <c r="S96" s="62">
        <f ca="1">AVERAGE(OFFSET($R$3,0,0,'Données projet'!$E$9+1,1))-AVERAGE(OFFSET($H$3,0,0,'Données projet'!$E$9+1,1))</f>
        <v>196.7751893522196</v>
      </c>
      <c r="T96" s="62">
        <f t="shared" si="88"/>
        <v>468.98558846645176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272.76600000000008</v>
      </c>
      <c r="AK96" s="14">
        <f t="shared" si="89"/>
        <v>65.435935630087627</v>
      </c>
      <c r="AL96" s="22">
        <f t="shared" si="58"/>
        <v>589.03503788906926</v>
      </c>
      <c r="AM96" s="62">
        <f t="shared" si="59"/>
        <v>861.29512299138605</v>
      </c>
      <c r="AN96" s="62">
        <f ca="1">AVERAGE(OFFSET($AM$3,0,0,'Données projet'!$E$10+1,1))-AVERAGE(OFFSET($H$3,0,0,'Données projet'!$E$10+1,1))</f>
        <v>460.19780861054892</v>
      </c>
      <c r="AO96" s="62">
        <f t="shared" si="90"/>
        <v>286.14170558364475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289.53599999999994</v>
      </c>
      <c r="BF96" s="14">
        <f t="shared" si="91"/>
        <v>68.97829509904436</v>
      </c>
      <c r="BG96" s="22">
        <f t="shared" si="61"/>
        <v>624.41239729750214</v>
      </c>
      <c r="BH96" s="62">
        <f t="shared" si="62"/>
        <v>896.67248239981905</v>
      </c>
      <c r="BI96" s="62">
        <f ca="1">AVERAGE(OFFSET($BH$3,0,0,'Données projet'!$E$11+1,1))-AVERAGE(OFFSET($H$3,0,0,'Données projet'!$E$11+1,1))</f>
        <v>485.92470634159565</v>
      </c>
      <c r="BJ96" s="62">
        <f t="shared" si="92"/>
        <v>307.92140912529834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309.50399999999996</v>
      </c>
      <c r="CA96" s="14">
        <f t="shared" si="93"/>
        <v>73.165235978896504</v>
      </c>
      <c r="CB96" s="22">
        <f t="shared" si="64"/>
        <v>666.48225266324471</v>
      </c>
      <c r="CC96" s="62">
        <f t="shared" si="65"/>
        <v>938.74233776556162</v>
      </c>
      <c r="CD96" s="62">
        <f ca="1">AVERAGE(OFFSET($CC$3,0,0,'Données projet'!$E$12+1,1))-AVERAGE(OFFSET($H$3,0,0,'Données projet'!$E$12+1,1))</f>
        <v>513.352289821976</v>
      </c>
      <c r="CE96" s="62">
        <f t="shared" si="94"/>
        <v>324.15956974007042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4.4337866711430253E-14</v>
      </c>
      <c r="CV96" s="14">
        <f t="shared" si="95"/>
        <v>7.3222115536967035E-13</v>
      </c>
      <c r="CW96" s="22">
        <f t="shared" si="67"/>
        <v>1.3525069634579169E-12</v>
      </c>
      <c r="CX96" s="62">
        <f t="shared" si="68"/>
        <v>272.26008510231821</v>
      </c>
      <c r="CY96" s="62">
        <f ca="1">AVERAGE(OFFSET($CX$3,0,0,'Données projet'!$E$13+1,1))-AVERAGE(OFFSET($H$3,0,0,'Données projet'!$E$13+1,1))</f>
        <v>319.60251630214429</v>
      </c>
      <c r="CZ96" s="62">
        <f t="shared" si="96"/>
        <v>313.19138409943923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0.52076963225126949</v>
      </c>
      <c r="DG96" s="23">
        <f>EXP(-LN(2)/25)*DG95+(1-EXP(-LN(2)/25))/(LN(2)/25)*Calculateur!DB96*Calculateur!DD96*VLOOKUP('Données projet'!$B$13,Paramètres!$A$1:$I$89,3,0)*0.475*44/12</f>
        <v>1.2107346550259543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1.7315042872772239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289.55160000000001</v>
      </c>
      <c r="DQ96" s="14">
        <f t="shared" si="97"/>
        <v>68.981578990770117</v>
      </c>
      <c r="DR96" s="22">
        <f t="shared" si="70"/>
        <v>624.44528674225796</v>
      </c>
      <c r="DS96" s="62">
        <f t="shared" si="71"/>
        <v>896.70537184457476</v>
      </c>
      <c r="DT96" s="62">
        <f ca="1">AVERAGE(OFFSET($DS$3,0,0,'Données projet'!$E$14+1,1))-AVERAGE(OFFSET($H$3,0,0,'Données projet'!$E$14+1,1))</f>
        <v>483.03125975140335</v>
      </c>
      <c r="DU96" s="62">
        <f t="shared" si="98"/>
        <v>299.32268240743298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6</v>
      </c>
      <c r="EJ96" s="13">
        <f>IF('Données projet'!$A$192&gt;35,EJ95+EI96-ER95,IF(A96&lt;'Données projet'!$A$192,$EG$205^A96,IF(A96='Données projet'!$A$192,'Données projet'!$B$192,EJ95+EI96-ER95)))</f>
        <v>319.99999999999994</v>
      </c>
      <c r="EK96" s="18">
        <f>EJ96*VLOOKUP('Données projet'!$B$15,Paramètres!$A$1:$I$89,3,0)*VLOOKUP('Données projet'!$B$15,Paramètres!$A$1:$I$89,5,0)</f>
        <v>269.56799999999998</v>
      </c>
      <c r="EL96" s="14">
        <f t="shared" si="99"/>
        <v>64.757579442439862</v>
      </c>
      <c r="EM96" s="22">
        <f t="shared" si="73"/>
        <v>582.2837175289161</v>
      </c>
      <c r="EN96" s="62">
        <f t="shared" si="74"/>
        <v>854.54380263123289</v>
      </c>
      <c r="EO96" s="62">
        <f ca="1">AVERAGE(OFFSET($EN$3,0,0,'Données projet'!$E$15+1,1))-AVERAGE(OFFSET($H$3,0,0,'Données projet'!$E$15+1,1))</f>
        <v>458.45790603102716</v>
      </c>
      <c r="EP96" s="62">
        <f t="shared" si="100"/>
        <v>291.65833951816296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64.252750482450054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3.85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14.116666666666667</v>
      </c>
      <c r="H97" s="70">
        <f t="shared" si="56"/>
        <v>163.49666666666667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272.62565884640196</v>
      </c>
      <c r="S97" s="62">
        <f ca="1">AVERAGE(OFFSET($R$3,0,0,'Données projet'!$E$9+1,1))-AVERAGE(OFFSET($H$3,0,0,'Données projet'!$E$9+1,1))</f>
        <v>196.7751893522196</v>
      </c>
      <c r="T97" s="62">
        <f t="shared" si="88"/>
        <v>468.98558846645176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277.83600000000007</v>
      </c>
      <c r="AK97" s="14">
        <f t="shared" si="89"/>
        <v>66.509487177652318</v>
      </c>
      <c r="AL97" s="22">
        <f t="shared" si="58"/>
        <v>599.73505683441124</v>
      </c>
      <c r="AM97" s="62">
        <f t="shared" si="59"/>
        <v>872.36071568081115</v>
      </c>
      <c r="AN97" s="62">
        <f ca="1">AVERAGE(OFFSET($AM$3,0,0,'Données projet'!$E$10+1,1))-AVERAGE(OFFSET($H$3,0,0,'Données projet'!$E$10+1,1))</f>
        <v>460.19780861054892</v>
      </c>
      <c r="AO97" s="62">
        <f t="shared" si="90"/>
        <v>286.14170558364475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294.96479999999997</v>
      </c>
      <c r="BF97" s="14">
        <f t="shared" si="91"/>
        <v>70.119854541045001</v>
      </c>
      <c r="BG97" s="22">
        <f t="shared" si="61"/>
        <v>635.85577332565333</v>
      </c>
      <c r="BH97" s="62">
        <f t="shared" si="62"/>
        <v>908.48143217205325</v>
      </c>
      <c r="BI97" s="62">
        <f ca="1">AVERAGE(OFFSET($BH$3,0,0,'Données projet'!$E$11+1,1))-AVERAGE(OFFSET($H$3,0,0,'Données projet'!$E$11+1,1))</f>
        <v>485.92470634159565</v>
      </c>
      <c r="BJ97" s="62">
        <f t="shared" si="92"/>
        <v>307.92140912529834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315.30719999999997</v>
      </c>
      <c r="CA97" s="14">
        <f t="shared" si="93"/>
        <v>74.376087390025049</v>
      </c>
      <c r="CB97" s="22">
        <f t="shared" si="64"/>
        <v>678.69839220429355</v>
      </c>
      <c r="CC97" s="62">
        <f t="shared" si="65"/>
        <v>951.32405105069347</v>
      </c>
      <c r="CD97" s="62">
        <f ca="1">AVERAGE(OFFSET($CC$3,0,0,'Données projet'!$E$12+1,1))-AVERAGE(OFFSET($H$3,0,0,'Données projet'!$E$12+1,1))</f>
        <v>513.352289821976</v>
      </c>
      <c r="CE97" s="62">
        <f t="shared" si="94"/>
        <v>324.15956974007042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4.4337866711430253E-14</v>
      </c>
      <c r="CV97" s="14">
        <f t="shared" si="95"/>
        <v>7.3222115536967035E-13</v>
      </c>
      <c r="CW97" s="22">
        <f t="shared" si="67"/>
        <v>1.3525069634579169E-12</v>
      </c>
      <c r="CX97" s="62">
        <f t="shared" si="68"/>
        <v>272.62565884640134</v>
      </c>
      <c r="CY97" s="62">
        <f ca="1">AVERAGE(OFFSET($CX$3,0,0,'Données projet'!$E$13+1,1))-AVERAGE(OFFSET($H$3,0,0,'Données projet'!$E$13+1,1))</f>
        <v>319.60251630214429</v>
      </c>
      <c r="CZ97" s="62">
        <f t="shared" si="96"/>
        <v>313.19138409943923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0.51055765740093362</v>
      </c>
      <c r="DG97" s="23">
        <f>EXP(-LN(2)/25)*DG96+(1-EXP(-LN(2)/25))/(LN(2)/25)*Calculateur!DB97*Calculateur!DD97*VLOOKUP('Données projet'!$B$13,Paramètres!$A$1:$I$89,3,0)*0.475*44/12</f>
        <v>1.1776270522145014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1.688184709615435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294.93360000000007</v>
      </c>
      <c r="DQ97" s="14">
        <f t="shared" si="97"/>
        <v>70.113300882814869</v>
      </c>
      <c r="DR97" s="22">
        <f t="shared" si="70"/>
        <v>635.79001903756932</v>
      </c>
      <c r="DS97" s="62">
        <f t="shared" si="71"/>
        <v>908.41567788396924</v>
      </c>
      <c r="DT97" s="62">
        <f ca="1">AVERAGE(OFFSET($DS$3,0,0,'Données projet'!$E$14+1,1))-AVERAGE(OFFSET($H$3,0,0,'Données projet'!$E$14+1,1))</f>
        <v>483.03125975140335</v>
      </c>
      <c r="DU97" s="62">
        <f t="shared" si="98"/>
        <v>299.32268240743298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6</v>
      </c>
      <c r="EJ97" s="13">
        <f>IF('Données projet'!$A$192&gt;35,EJ96+EI97-ER96,IF(A97&lt;'Données projet'!$A$192,$EG$205^A97,IF(A97='Données projet'!$A$192,'Données projet'!$B$192,EJ96+EI97-ER96)))</f>
        <v>325.99999999999994</v>
      </c>
      <c r="EK97" s="18">
        <f>EJ97*VLOOKUP('Données projet'!$B$15,Paramètres!$A$1:$I$89,3,0)*VLOOKUP('Données projet'!$B$15,Paramètres!$A$1:$I$89,5,0)</f>
        <v>274.62239999999997</v>
      </c>
      <c r="EL97" s="14">
        <f t="shared" si="99"/>
        <v>65.829287958103762</v>
      </c>
      <c r="EM97" s="22">
        <f t="shared" si="73"/>
        <v>592.95335652703068</v>
      </c>
      <c r="EN97" s="62">
        <f t="shared" si="74"/>
        <v>865.57901537343059</v>
      </c>
      <c r="EO97" s="62">
        <f ca="1">AVERAGE(OFFSET($EN$3,0,0,'Données projet'!$E$15+1,1))-AVERAGE(OFFSET($H$3,0,0,'Données projet'!$E$15+1,1))</f>
        <v>458.45790603102716</v>
      </c>
      <c r="EP97" s="62">
        <f t="shared" si="100"/>
        <v>291.65833951816296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64.352452412654543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3.85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14.116666666666667</v>
      </c>
      <c r="H98" s="70">
        <f t="shared" si="56"/>
        <v>163.49666666666667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272.98489070332562</v>
      </c>
      <c r="S98" s="62">
        <f ca="1">AVERAGE(OFFSET($R$3,0,0,'Données projet'!$E$9+1,1))-AVERAGE(OFFSET($H$3,0,0,'Données projet'!$E$9+1,1))</f>
        <v>196.7751893522196</v>
      </c>
      <c r="T98" s="62">
        <f t="shared" si="88"/>
        <v>468.98558846645176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282.90600000000006</v>
      </c>
      <c r="AK98" s="14">
        <f t="shared" si="89"/>
        <v>67.580760694123512</v>
      </c>
      <c r="AL98" s="22">
        <f t="shared" si="58"/>
        <v>610.43110820893185</v>
      </c>
      <c r="AM98" s="62">
        <f t="shared" si="59"/>
        <v>883.41599891225542</v>
      </c>
      <c r="AN98" s="62">
        <f ca="1">AVERAGE(OFFSET($AM$3,0,0,'Données projet'!$E$10+1,1))-AVERAGE(OFFSET($H$3,0,0,'Données projet'!$E$10+1,1))</f>
        <v>460.19780861054892</v>
      </c>
      <c r="AO98" s="62">
        <f t="shared" si="90"/>
        <v>286.14170558364475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300.39359999999994</v>
      </c>
      <c r="BF98" s="14">
        <f t="shared" si="91"/>
        <v>71.258970856492667</v>
      </c>
      <c r="BG98" s="22">
        <f t="shared" si="61"/>
        <v>647.29489424172459</v>
      </c>
      <c r="BH98" s="62">
        <f t="shared" si="62"/>
        <v>920.27978494504828</v>
      </c>
      <c r="BI98" s="62">
        <f ca="1">AVERAGE(OFFSET($BH$3,0,0,'Données projet'!$E$11+1,1))-AVERAGE(OFFSET($H$3,0,0,'Données projet'!$E$11+1,1))</f>
        <v>485.92470634159565</v>
      </c>
      <c r="BJ98" s="62">
        <f t="shared" si="92"/>
        <v>307.92140912529834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321.11039999999997</v>
      </c>
      <c r="CA98" s="14">
        <f t="shared" si="93"/>
        <v>75.584347378293316</v>
      </c>
      <c r="CB98" s="22">
        <f t="shared" si="64"/>
        <v>690.91001835052748</v>
      </c>
      <c r="CC98" s="62">
        <f t="shared" si="65"/>
        <v>963.89490905385105</v>
      </c>
      <c r="CD98" s="62">
        <f ca="1">AVERAGE(OFFSET($CC$3,0,0,'Données projet'!$E$12+1,1))-AVERAGE(OFFSET($H$3,0,0,'Données projet'!$E$12+1,1))</f>
        <v>513.352289821976</v>
      </c>
      <c r="CE98" s="62">
        <f t="shared" si="94"/>
        <v>324.15956974007042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4.4337866711430253E-14</v>
      </c>
      <c r="CV98" s="14">
        <f t="shared" si="95"/>
        <v>7.3222115536967035E-13</v>
      </c>
      <c r="CW98" s="22">
        <f t="shared" si="67"/>
        <v>1.3525069634579169E-12</v>
      </c>
      <c r="CX98" s="62">
        <f t="shared" si="68"/>
        <v>272.98489070332499</v>
      </c>
      <c r="CY98" s="62">
        <f ca="1">AVERAGE(OFFSET($CX$3,0,0,'Données projet'!$E$13+1,1))-AVERAGE(OFFSET($H$3,0,0,'Données projet'!$E$13+1,1))</f>
        <v>319.60251630214429</v>
      </c>
      <c r="CZ98" s="62">
        <f t="shared" si="96"/>
        <v>313.19138409943923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0.5005459331487232</v>
      </c>
      <c r="DG98" s="23">
        <f>EXP(-LN(2)/25)*DG97+(1-EXP(-LN(2)/25))/(LN(2)/25)*Calculateur!DB98*Calculateur!DD98*VLOOKUP('Données projet'!$B$13,Paramètres!$A$1:$I$89,3,0)*0.475*44/12</f>
        <v>1.1454247785429807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1.6459707116917039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300.31560000000002</v>
      </c>
      <c r="DQ98" s="14">
        <f t="shared" si="97"/>
        <v>71.242621308749136</v>
      </c>
      <c r="DR98" s="22">
        <f t="shared" si="70"/>
        <v>647.1305687794046</v>
      </c>
      <c r="DS98" s="62">
        <f t="shared" si="71"/>
        <v>920.11545948272828</v>
      </c>
      <c r="DT98" s="62">
        <f ca="1">AVERAGE(OFFSET($DS$3,0,0,'Données projet'!$E$14+1,1))-AVERAGE(OFFSET($H$3,0,0,'Données projet'!$E$14+1,1))</f>
        <v>483.03125975140335</v>
      </c>
      <c r="DU98" s="62">
        <f t="shared" si="98"/>
        <v>299.32268240743298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332</v>
      </c>
      <c r="EH98" s="13">
        <f>VLOOKUP(A98,'Données projet'!$A$191:$I$211,9,0)</f>
        <v>6</v>
      </c>
      <c r="EI98" s="13">
        <f t="array" ref="EI98">INDEX(EH:EH,MIN(IF(ISNUMBER(EH98:EH294),ROW(EH98:EH294),"")))</f>
        <v>6</v>
      </c>
      <c r="EJ98" s="13">
        <f>IF('Données projet'!$A$192&gt;35,EJ97+EI98-ER97,IF(A98&lt;'Données projet'!$A$192,$EG$205^A98,IF(A98='Données projet'!$A$192,'Données projet'!$B$192,EJ97+EI98-ER97)))</f>
        <v>331.99999999999994</v>
      </c>
      <c r="EK98" s="18">
        <f>EJ98*VLOOKUP('Données projet'!$B$15,Paramètres!$A$1:$I$89,3,0)*VLOOKUP('Données projet'!$B$15,Paramètres!$A$1:$I$89,5,0)</f>
        <v>279.67679999999996</v>
      </c>
      <c r="EL98" s="14">
        <f t="shared" si="99"/>
        <v>66.898702839783041</v>
      </c>
      <c r="EM98" s="22">
        <f t="shared" si="73"/>
        <v>603.61900077928863</v>
      </c>
      <c r="EN98" s="62">
        <f t="shared" si="74"/>
        <v>876.6038914826122</v>
      </c>
      <c r="EO98" s="62">
        <f ca="1">AVERAGE(OFFSET($EN$3,0,0,'Données projet'!$E$15+1,1))-AVERAGE(OFFSET($H$3,0,0,'Données projet'!$E$15+1,1))</f>
        <v>458.45790603102716</v>
      </c>
      <c r="EP98" s="62">
        <f t="shared" si="100"/>
        <v>291.65833951816296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28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64.450424737270083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3.85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14.116666666666667</v>
      </c>
      <c r="H99" s="70">
        <f t="shared" si="56"/>
        <v>163.49666666666667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273.33789069065381</v>
      </c>
      <c r="S99" s="62">
        <f ca="1">AVERAGE(OFFSET($R$3,0,0,'Données projet'!$E$9+1,1))-AVERAGE(OFFSET($H$3,0,0,'Données projet'!$E$9+1,1))</f>
        <v>196.7751893522196</v>
      </c>
      <c r="T99" s="62">
        <f t="shared" si="88"/>
        <v>468.98558846645176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266.47920000000011</v>
      </c>
      <c r="AK99" s="14">
        <f t="shared" si="89"/>
        <v>64.101496824889679</v>
      </c>
      <c r="AL99" s="22">
        <f t="shared" si="58"/>
        <v>575.76138030334971</v>
      </c>
      <c r="AM99" s="62">
        <f t="shared" si="59"/>
        <v>849.09927099400147</v>
      </c>
      <c r="AN99" s="62">
        <f ca="1">AVERAGE(OFFSET($AM$3,0,0,'Données projet'!$E$10+1,1))-AVERAGE(OFFSET($H$3,0,0,'Données projet'!$E$10+1,1))</f>
        <v>460.19780861054892</v>
      </c>
      <c r="AO99" s="62">
        <f t="shared" si="90"/>
        <v>286.14170558364475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280.30703999999997</v>
      </c>
      <c r="BF99" s="14">
        <f t="shared" si="91"/>
        <v>67.03189112007388</v>
      </c>
      <c r="BG99" s="22">
        <f t="shared" si="61"/>
        <v>604.94863836746197</v>
      </c>
      <c r="BH99" s="62">
        <f t="shared" si="62"/>
        <v>878.28652905811373</v>
      </c>
      <c r="BI99" s="62">
        <f ca="1">AVERAGE(OFFSET($BH$3,0,0,'Données projet'!$E$11+1,1))-AVERAGE(OFFSET($H$3,0,0,'Données projet'!$E$11+1,1))</f>
        <v>485.92470634159565</v>
      </c>
      <c r="BJ99" s="62">
        <f t="shared" si="92"/>
        <v>307.92140912529834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299.63855999999998</v>
      </c>
      <c r="CA99" s="14">
        <f t="shared" si="93"/>
        <v>71.100686453177502</v>
      </c>
      <c r="CB99" s="22">
        <f t="shared" si="64"/>
        <v>645.70418757261734</v>
      </c>
      <c r="CC99" s="62">
        <f t="shared" si="65"/>
        <v>919.0420782632691</v>
      </c>
      <c r="CD99" s="62">
        <f ca="1">AVERAGE(OFFSET($CC$3,0,0,'Données projet'!$E$12+1,1))-AVERAGE(OFFSET($H$3,0,0,'Données projet'!$E$12+1,1))</f>
        <v>513.352289821976</v>
      </c>
      <c r="CE99" s="62">
        <f t="shared" si="94"/>
        <v>324.15956974007042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4.4337866711430253E-14</v>
      </c>
      <c r="CV99" s="14">
        <f t="shared" si="95"/>
        <v>7.3222115536967035E-13</v>
      </c>
      <c r="CW99" s="22">
        <f t="shared" si="67"/>
        <v>1.3525069634579169E-12</v>
      </c>
      <c r="CX99" s="62">
        <f t="shared" si="68"/>
        <v>273.33789069065318</v>
      </c>
      <c r="CY99" s="62">
        <f ca="1">AVERAGE(OFFSET($CX$3,0,0,'Données projet'!$E$13+1,1))-AVERAGE(OFFSET($H$3,0,0,'Données projet'!$E$13+1,1))</f>
        <v>319.60251630214429</v>
      </c>
      <c r="CZ99" s="62">
        <f t="shared" si="96"/>
        <v>313.19138409943923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0.49073053270254979</v>
      </c>
      <c r="DG99" s="23">
        <f>EXP(-LN(2)/25)*DG98+(1-EXP(-LN(2)/25))/(LN(2)/25)*Calculateur!DB99*Calculateur!DD99*VLOOKUP('Données projet'!$B$13,Paramètres!$A$1:$I$89,3,0)*0.475*44/12</f>
        <v>1.1141030777384517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1.6048336104410015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282.87792000000002</v>
      </c>
      <c r="DQ99" s="14">
        <f t="shared" si="97"/>
        <v>67.574833676246314</v>
      </c>
      <c r="DR99" s="22">
        <f t="shared" si="70"/>
        <v>610.37187931946244</v>
      </c>
      <c r="DS99" s="62">
        <f t="shared" si="71"/>
        <v>883.7097700101142</v>
      </c>
      <c r="DT99" s="62">
        <f ca="1">AVERAGE(OFFSET($DS$3,0,0,'Données projet'!$E$14+1,1))-AVERAGE(OFFSET($H$3,0,0,'Données projet'!$E$14+1,1))</f>
        <v>483.03125975140335</v>
      </c>
      <c r="DU99" s="62">
        <f t="shared" si="98"/>
        <v>299.32268240743298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5.8</v>
      </c>
      <c r="EJ99" s="13">
        <f>IF('Données projet'!$A$192&gt;35,EJ98+EI99-ER98,IF(A99&lt;'Données projet'!$A$192,$EG$205^A99,IF(A99='Données projet'!$A$192,'Données projet'!$B$192,EJ98+EI99-ER98)))</f>
        <v>309.79999999999995</v>
      </c>
      <c r="EK99" s="18">
        <f>EJ99*VLOOKUP('Données projet'!$B$15,Paramètres!$A$1:$I$89,3,0)*VLOOKUP('Données projet'!$B$15,Paramètres!$A$1:$I$89,5,0)</f>
        <v>260.97551999999996</v>
      </c>
      <c r="EL99" s="14">
        <f t="shared" si="99"/>
        <v>62.930274054356879</v>
      </c>
      <c r="EM99" s="22">
        <f t="shared" si="73"/>
        <v>564.13592464467149</v>
      </c>
      <c r="EN99" s="62">
        <f t="shared" si="74"/>
        <v>837.47381533532325</v>
      </c>
      <c r="EO99" s="62">
        <f ca="1">AVERAGE(OFFSET($EN$3,0,0,'Données projet'!$E$15+1,1))-AVERAGE(OFFSET($H$3,0,0,'Données projet'!$E$15+1,1))</f>
        <v>458.45790603102716</v>
      </c>
      <c r="EP99" s="62">
        <f t="shared" si="100"/>
        <v>291.65833951816296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64.546697461086865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3.85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14.116666666666667</v>
      </c>
      <c r="H100" s="70">
        <f t="shared" si="56"/>
        <v>163.49666666666667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273.68476691739164</v>
      </c>
      <c r="S100" s="62">
        <f ca="1">AVERAGE(OFFSET($R$3,0,0,'Données projet'!$E$9+1,1))-AVERAGE(OFFSET($H$3,0,0,'Données projet'!$E$9+1,1))</f>
        <v>196.7751893522196</v>
      </c>
      <c r="T100" s="62">
        <f t="shared" si="88"/>
        <v>468.98558846645176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271.34640000000007</v>
      </c>
      <c r="AK100" s="14">
        <f t="shared" si="89"/>
        <v>65.134926573557365</v>
      </c>
      <c r="AL100" s="22">
        <f t="shared" si="58"/>
        <v>586.03831044894594</v>
      </c>
      <c r="AM100" s="62">
        <f t="shared" si="59"/>
        <v>859.72307736633559</v>
      </c>
      <c r="AN100" s="62">
        <f ca="1">AVERAGE(OFFSET($AM$3,0,0,'Données projet'!$E$10+1,1))-AVERAGE(OFFSET($H$3,0,0,'Données projet'!$E$10+1,1))</f>
        <v>460.19780861054892</v>
      </c>
      <c r="AO100" s="62">
        <f t="shared" si="90"/>
        <v>286.14170558364475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285.55487999999997</v>
      </c>
      <c r="BF100" s="14">
        <f t="shared" si="91"/>
        <v>68.139569194998018</v>
      </c>
      <c r="BG100" s="22">
        <f t="shared" si="61"/>
        <v>616.01783234795482</v>
      </c>
      <c r="BH100" s="62">
        <f t="shared" si="62"/>
        <v>889.70259926534447</v>
      </c>
      <c r="BI100" s="62">
        <f ca="1">AVERAGE(OFFSET($BH$3,0,0,'Données projet'!$E$11+1,1))-AVERAGE(OFFSET($H$3,0,0,'Données projet'!$E$11+1,1))</f>
        <v>485.92470634159565</v>
      </c>
      <c r="BJ100" s="62">
        <f t="shared" si="92"/>
        <v>307.92140912529834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305.24831999999998</v>
      </c>
      <c r="CA100" s="14">
        <f t="shared" si="93"/>
        <v>72.275599918697424</v>
      </c>
      <c r="CB100" s="22">
        <f t="shared" si="64"/>
        <v>657.5208271917312</v>
      </c>
      <c r="CC100" s="62">
        <f t="shared" si="65"/>
        <v>931.20559410912085</v>
      </c>
      <c r="CD100" s="62">
        <f ca="1">AVERAGE(OFFSET($CC$3,0,0,'Données projet'!$E$12+1,1))-AVERAGE(OFFSET($H$3,0,0,'Données projet'!$E$12+1,1))</f>
        <v>513.352289821976</v>
      </c>
      <c r="CE100" s="62">
        <f t="shared" si="94"/>
        <v>324.15956974007042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4.4337866711430253E-14</v>
      </c>
      <c r="CV100" s="14">
        <f t="shared" si="95"/>
        <v>7.3222115536967035E-13</v>
      </c>
      <c r="CW100" s="22">
        <f t="shared" si="67"/>
        <v>1.3525069634579169E-12</v>
      </c>
      <c r="CX100" s="62">
        <f t="shared" si="68"/>
        <v>273.68476691739102</v>
      </c>
      <c r="CY100" s="62">
        <f ca="1">AVERAGE(OFFSET($CX$3,0,0,'Données projet'!$E$13+1,1))-AVERAGE(OFFSET($H$3,0,0,'Données projet'!$E$13+1,1))</f>
        <v>319.60251630214429</v>
      </c>
      <c r="CZ100" s="62">
        <f t="shared" si="96"/>
        <v>313.19138409943923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0.48110760627232274</v>
      </c>
      <c r="DG100" s="23">
        <f>EXP(-LN(2)/25)*DG99+(1-EXP(-LN(2)/25))/(LN(2)/25)*Calculateur!DB100*Calculateur!DD100*VLOOKUP('Données projet'!$B$13,Paramètres!$A$1:$I$89,3,0)*0.475*44/12</f>
        <v>1.0836378704895593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1.564745476761882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288.04464000000007</v>
      </c>
      <c r="DQ100" s="14">
        <f t="shared" si="97"/>
        <v>68.664259771444577</v>
      </c>
      <c r="DR100" s="22">
        <f t="shared" si="70"/>
        <v>621.268000435266</v>
      </c>
      <c r="DS100" s="62">
        <f t="shared" si="71"/>
        <v>894.95276735265566</v>
      </c>
      <c r="DT100" s="62">
        <f ca="1">AVERAGE(OFFSET($DS$3,0,0,'Données projet'!$E$14+1,1))-AVERAGE(OFFSET($H$3,0,0,'Données projet'!$E$14+1,1))</f>
        <v>483.03125975140335</v>
      </c>
      <c r="DU100" s="62">
        <f t="shared" si="98"/>
        <v>299.32268240743298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5.8</v>
      </c>
      <c r="EJ100" s="13">
        <f>IF('Données projet'!$A$192&gt;35,EJ99+EI100-ER99,IF(A100&lt;'Données projet'!$A$192,$EG$205^A100,IF(A100='Données projet'!$A$192,'Données projet'!$B$192,EJ99+EI100-ER99)))</f>
        <v>315.59999999999997</v>
      </c>
      <c r="EK100" s="18">
        <f>EJ100*VLOOKUP('Données projet'!$B$15,Paramètres!$A$1:$I$89,3,0)*VLOOKUP('Données projet'!$B$15,Paramètres!$A$1:$I$89,5,0)</f>
        <v>265.86144000000002</v>
      </c>
      <c r="EL100" s="14">
        <f t="shared" si="99"/>
        <v>63.970174371268861</v>
      </c>
      <c r="EM100" s="22">
        <f t="shared" si="73"/>
        <v>574.45672836329322</v>
      </c>
      <c r="EN100" s="62">
        <f t="shared" si="74"/>
        <v>848.14149528068288</v>
      </c>
      <c r="EO100" s="62">
        <f ca="1">AVERAGE(OFFSET($EN$3,0,0,'Données projet'!$E$15+1,1))-AVERAGE(OFFSET($H$3,0,0,'Données projet'!$E$15+1,1))</f>
        <v>458.45790603102716</v>
      </c>
      <c r="EP100" s="62">
        <f t="shared" si="100"/>
        <v>291.65833951816296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64.641300068378996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3.85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14.116666666666667</v>
      </c>
      <c r="H101" s="70">
        <f t="shared" si="56"/>
        <v>163.49666666666667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274.02562561709453</v>
      </c>
      <c r="S101" s="62">
        <f ca="1">AVERAGE(OFFSET($R$3,0,0,'Données projet'!$E$9+1,1))-AVERAGE(OFFSET($H$3,0,0,'Données projet'!$E$9+1,1))</f>
        <v>196.7751893522196</v>
      </c>
      <c r="T101" s="62">
        <f t="shared" si="88"/>
        <v>468.98558846645176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276.2136000000001</v>
      </c>
      <c r="AK101" s="14">
        <f t="shared" si="89"/>
        <v>66.166200760877473</v>
      </c>
      <c r="AL101" s="22">
        <f t="shared" si="58"/>
        <v>596.31148632519512</v>
      </c>
      <c r="AM101" s="62">
        <f t="shared" si="59"/>
        <v>870.33711194228772</v>
      </c>
      <c r="AN101" s="62">
        <f ca="1">AVERAGE(OFFSET($AM$3,0,0,'Données projet'!$E$10+1,1))-AVERAGE(OFFSET($H$3,0,0,'Données projet'!$E$10+1,1))</f>
        <v>460.19780861054892</v>
      </c>
      <c r="AO101" s="62">
        <f t="shared" si="90"/>
        <v>286.14170558364475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290.80271999999997</v>
      </c>
      <c r="BF101" s="14">
        <f t="shared" si="91"/>
        <v>69.244880157128961</v>
      </c>
      <c r="BG101" s="22">
        <f t="shared" si="61"/>
        <v>627.08290360699959</v>
      </c>
      <c r="BH101" s="62">
        <f t="shared" si="62"/>
        <v>901.10852922409208</v>
      </c>
      <c r="BI101" s="62">
        <f ca="1">AVERAGE(OFFSET($BH$3,0,0,'Données projet'!$E$11+1,1))-AVERAGE(OFFSET($H$3,0,0,'Données projet'!$E$11+1,1))</f>
        <v>485.92470634159565</v>
      </c>
      <c r="BJ101" s="62">
        <f t="shared" si="92"/>
        <v>307.92140912529834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310.85807999999997</v>
      </c>
      <c r="CA101" s="14">
        <f t="shared" si="93"/>
        <v>73.448002589106309</v>
      </c>
      <c r="CB101" s="22">
        <f t="shared" si="64"/>
        <v>669.33309384269342</v>
      </c>
      <c r="CC101" s="62">
        <f t="shared" si="65"/>
        <v>943.35871945978602</v>
      </c>
      <c r="CD101" s="62">
        <f ca="1">AVERAGE(OFFSET($CC$3,0,0,'Données projet'!$E$12+1,1))-AVERAGE(OFFSET($H$3,0,0,'Données projet'!$E$12+1,1))</f>
        <v>513.352289821976</v>
      </c>
      <c r="CE101" s="62">
        <f t="shared" si="94"/>
        <v>324.15956974007042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4.4337866711430253E-14</v>
      </c>
      <c r="CV101" s="14">
        <f t="shared" si="95"/>
        <v>7.3222115536967035E-13</v>
      </c>
      <c r="CW101" s="22">
        <f t="shared" si="67"/>
        <v>1.3525069634579169E-12</v>
      </c>
      <c r="CX101" s="62">
        <f t="shared" si="68"/>
        <v>274.02562561709391</v>
      </c>
      <c r="CY101" s="62">
        <f ca="1">AVERAGE(OFFSET($CX$3,0,0,'Données projet'!$E$13+1,1))-AVERAGE(OFFSET($H$3,0,0,'Données projet'!$E$13+1,1))</f>
        <v>319.60251630214429</v>
      </c>
      <c r="CZ101" s="62">
        <f t="shared" si="96"/>
        <v>313.19138409943923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0.47167337955998689</v>
      </c>
      <c r="DG101" s="23">
        <f>EXP(-LN(2)/25)*DG100+(1-EXP(-LN(2)/25))/(LN(2)/25)*Calculateur!DB101*Calculateur!DD101*VLOOKUP('Données projet'!$B$13,Paramètres!$A$1:$I$89,3,0)*0.475*44/12</f>
        <v>1.0540057359349833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1.5256791154949703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293.21136000000007</v>
      </c>
      <c r="DQ101" s="14">
        <f t="shared" si="97"/>
        <v>69.751413506296274</v>
      </c>
      <c r="DR101" s="22">
        <f t="shared" si="70"/>
        <v>632.16016385679939</v>
      </c>
      <c r="DS101" s="62">
        <f t="shared" si="71"/>
        <v>906.18578947389187</v>
      </c>
      <c r="DT101" s="62">
        <f ca="1">AVERAGE(OFFSET($DS$3,0,0,'Données projet'!$E$14+1,1))-AVERAGE(OFFSET($H$3,0,0,'Données projet'!$E$14+1,1))</f>
        <v>483.03125975140335</v>
      </c>
      <c r="DU101" s="62">
        <f t="shared" si="98"/>
        <v>299.32268240743298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5.8</v>
      </c>
      <c r="EJ101" s="13">
        <f>IF('Données projet'!$A$192&gt;35,EJ100+EI101-ER100,IF(A101&lt;'Données projet'!$A$192,$EG$205^A101,IF(A101='Données projet'!$A$192,'Données projet'!$B$192,EJ100+EI101-ER100)))</f>
        <v>321.39999999999998</v>
      </c>
      <c r="EK101" s="18">
        <f>EJ101*VLOOKUP('Données projet'!$B$15,Paramètres!$A$1:$I$89,3,0)*VLOOKUP('Données projet'!$B$15,Paramètres!$A$1:$I$89,5,0)</f>
        <v>270.74736000000001</v>
      </c>
      <c r="EL101" s="14">
        <f t="shared" si="99"/>
        <v>65.007852416747113</v>
      </c>
      <c r="EM101" s="22">
        <f t="shared" si="73"/>
        <v>584.77366162583451</v>
      </c>
      <c r="EN101" s="62">
        <f t="shared" si="74"/>
        <v>858.79928724292699</v>
      </c>
      <c r="EO101" s="62">
        <f ca="1">AVERAGE(OFFSET($EN$3,0,0,'Données projet'!$E$15+1,1))-AVERAGE(OFFSET($H$3,0,0,'Données projet'!$E$15+1,1))</f>
        <v>458.45790603102716</v>
      </c>
      <c r="EP101" s="62">
        <f t="shared" si="100"/>
        <v>291.65833951816296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64.734261531934337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3.85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14.116666666666667</v>
      </c>
      <c r="H102" s="70">
        <f t="shared" si="56"/>
        <v>163.49666666666667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274.36057118040361</v>
      </c>
      <c r="S102" s="62">
        <f ca="1">AVERAGE(OFFSET($R$3,0,0,'Données projet'!$E$9+1,1))-AVERAGE(OFFSET($H$3,0,0,'Données projet'!$E$9+1,1))</f>
        <v>196.7751893522196</v>
      </c>
      <c r="T102" s="62">
        <f t="shared" si="88"/>
        <v>468.98558846645176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281.08080000000012</v>
      </c>
      <c r="AK102" s="14">
        <f t="shared" si="89"/>
        <v>67.195361752546177</v>
      </c>
      <c r="AL102" s="22">
        <f t="shared" si="58"/>
        <v>606.58098171901804</v>
      </c>
      <c r="AM102" s="62">
        <f t="shared" si="59"/>
        <v>880.94155289941966</v>
      </c>
      <c r="AN102" s="62">
        <f ca="1">AVERAGE(OFFSET($AM$3,0,0,'Données projet'!$E$10+1,1))-AVERAGE(OFFSET($H$3,0,0,'Données projet'!$E$10+1,1))</f>
        <v>460.19780861054892</v>
      </c>
      <c r="AO102" s="62">
        <f t="shared" si="90"/>
        <v>286.14170558364475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296.05055999999996</v>
      </c>
      <c r="BF102" s="14">
        <f t="shared" si="91"/>
        <v>70.34787165092402</v>
      </c>
      <c r="BG102" s="22">
        <f t="shared" si="61"/>
        <v>638.14393512535923</v>
      </c>
      <c r="BH102" s="62">
        <f t="shared" si="62"/>
        <v>912.50450630576086</v>
      </c>
      <c r="BI102" s="62">
        <f ca="1">AVERAGE(OFFSET($BH$3,0,0,'Données projet'!$E$11+1,1))-AVERAGE(OFFSET($H$3,0,0,'Données projet'!$E$11+1,1))</f>
        <v>485.92470634159565</v>
      </c>
      <c r="BJ102" s="62">
        <f t="shared" si="92"/>
        <v>307.92140912529834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316.46784000000002</v>
      </c>
      <c r="CA102" s="14">
        <f t="shared" si="93"/>
        <v>74.617945000851194</v>
      </c>
      <c r="CB102" s="22">
        <f t="shared" si="64"/>
        <v>681.14107554314921</v>
      </c>
      <c r="CC102" s="62">
        <f t="shared" si="65"/>
        <v>955.50164672355083</v>
      </c>
      <c r="CD102" s="62">
        <f ca="1">AVERAGE(OFFSET($CC$3,0,0,'Données projet'!$E$12+1,1))-AVERAGE(OFFSET($H$3,0,0,'Données projet'!$E$12+1,1))</f>
        <v>513.352289821976</v>
      </c>
      <c r="CE102" s="62">
        <f t="shared" si="94"/>
        <v>324.15956974007042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4.4337866711430253E-14</v>
      </c>
      <c r="CV102" s="14">
        <f t="shared" si="95"/>
        <v>7.3222115536967035E-13</v>
      </c>
      <c r="CW102" s="22">
        <f t="shared" si="67"/>
        <v>1.3525069634579169E-12</v>
      </c>
      <c r="CX102" s="62">
        <f t="shared" si="68"/>
        <v>274.36057118040299</v>
      </c>
      <c r="CY102" s="62">
        <f ca="1">AVERAGE(OFFSET($CX$3,0,0,'Données projet'!$E$13+1,1))-AVERAGE(OFFSET($H$3,0,0,'Données projet'!$E$13+1,1))</f>
        <v>319.60251630214429</v>
      </c>
      <c r="CZ102" s="62">
        <f t="shared" si="96"/>
        <v>313.19138409943923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0.46242415227916983</v>
      </c>
      <c r="DG102" s="23">
        <f>EXP(-LN(2)/25)*DG101+(1-EXP(-LN(2)/25))/(LN(2)/25)*Calculateur!DB102*Calculateur!DD102*VLOOKUP('Données projet'!$B$13,Paramètres!$A$1:$I$89,3,0)*0.475*44/12</f>
        <v>1.0251838936580884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1.4876080459372583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298.37808000000012</v>
      </c>
      <c r="DQ102" s="14">
        <f t="shared" si="97"/>
        <v>70.836339542080978</v>
      </c>
      <c r="DR102" s="22">
        <f t="shared" si="70"/>
        <v>643.04844736912457</v>
      </c>
      <c r="DS102" s="62">
        <f t="shared" si="71"/>
        <v>917.40901854952619</v>
      </c>
      <c r="DT102" s="62">
        <f ca="1">AVERAGE(OFFSET($DS$3,0,0,'Données projet'!$E$14+1,1))-AVERAGE(OFFSET($H$3,0,0,'Données projet'!$E$14+1,1))</f>
        <v>483.03125975140335</v>
      </c>
      <c r="DU102" s="62">
        <f t="shared" si="98"/>
        <v>299.32268240743298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5.8</v>
      </c>
      <c r="EJ102" s="13">
        <f>IF('Données projet'!$A$192&gt;35,EJ101+EI102-ER101,IF(A102&lt;'Données projet'!$A$192,$EG$205^A102,IF(A102='Données projet'!$A$192,'Données projet'!$B$192,EJ101+EI102-ER101)))</f>
        <v>327.2</v>
      </c>
      <c r="EK102" s="18">
        <f>EJ102*VLOOKUP('Données projet'!$B$15,Paramètres!$A$1:$I$89,3,0)*VLOOKUP('Données projet'!$B$15,Paramètres!$A$1:$I$89,5,0)</f>
        <v>275.63328000000001</v>
      </c>
      <c r="EL102" s="14">
        <f t="shared" si="99"/>
        <v>66.043352919930101</v>
      </c>
      <c r="EM102" s="22">
        <f t="shared" si="73"/>
        <v>595.08680233554503</v>
      </c>
      <c r="EN102" s="62">
        <f t="shared" si="74"/>
        <v>869.44737351594665</v>
      </c>
      <c r="EO102" s="62">
        <f ca="1">AVERAGE(OFFSET($EN$3,0,0,'Données projet'!$E$15+1,1))-AVERAGE(OFFSET($H$3,0,0,'Données projet'!$E$15+1,1))</f>
        <v>458.45790603102716</v>
      </c>
      <c r="EP102" s="62">
        <f t="shared" si="100"/>
        <v>291.65833951816296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64.825610321927712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3.85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14.116666666666667</v>
      </c>
      <c r="H103" s="70">
        <f t="shared" si="56"/>
        <v>163.49666666666667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274.6897061870153</v>
      </c>
      <c r="S103" s="62">
        <f ca="1">AVERAGE(OFFSET($R$3,0,0,'Données projet'!$E$9+1,1))-AVERAGE(OFFSET($H$3,0,0,'Données projet'!$E$9+1,1))</f>
        <v>196.7751893522196</v>
      </c>
      <c r="T103" s="62">
        <f t="shared" si="88"/>
        <v>468.98558846645176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285.94800000000009</v>
      </c>
      <c r="AK103" s="14">
        <f t="shared" si="89"/>
        <v>68.222450362989363</v>
      </c>
      <c r="AL103" s="22">
        <f t="shared" si="58"/>
        <v>616.84686771553993</v>
      </c>
      <c r="AM103" s="62">
        <f t="shared" si="59"/>
        <v>891.5365739025533</v>
      </c>
      <c r="AN103" s="62">
        <f ca="1">AVERAGE(OFFSET($AM$3,0,0,'Données projet'!$E$10+1,1))-AVERAGE(OFFSET($H$3,0,0,'Données projet'!$E$10+1,1))</f>
        <v>460.19780861054892</v>
      </c>
      <c r="AO103" s="62">
        <f t="shared" si="90"/>
        <v>286.14170558364475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923.89071296045518</v>
      </c>
      <c r="BI103" s="62">
        <f ca="1">AVERAGE(OFFSET($BH$3,0,0,'Données projet'!$E$11+1,1))-AVERAGE(OFFSET($H$3,0,0,'Données projet'!$E$11+1,1))</f>
        <v>485.92470634159565</v>
      </c>
      <c r="BJ103" s="62">
        <f t="shared" si="92"/>
        <v>307.92140912529834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322.07760000000002</v>
      </c>
      <c r="CA103" s="14">
        <f t="shared" si="93"/>
        <v>75.785475796129461</v>
      </c>
      <c r="CB103" s="22">
        <f t="shared" si="64"/>
        <v>692.94485701159203</v>
      </c>
      <c r="CC103" s="62">
        <f t="shared" si="65"/>
        <v>967.63456319860529</v>
      </c>
      <c r="CD103" s="62">
        <f ca="1">AVERAGE(OFFSET($CC$3,0,0,'Données projet'!$E$12+1,1))-AVERAGE(OFFSET($H$3,0,0,'Données projet'!$E$12+1,1))</f>
        <v>513.352289821976</v>
      </c>
      <c r="CE103" s="62">
        <f t="shared" si="94"/>
        <v>324.15956974007042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4.4337866711430253E-14</v>
      </c>
      <c r="CV103" s="14">
        <f t="shared" si="95"/>
        <v>7.3222115536967035E-13</v>
      </c>
      <c r="CW103" s="22">
        <f t="shared" si="67"/>
        <v>1.3525069634579169E-12</v>
      </c>
      <c r="CX103" s="62">
        <f t="shared" si="68"/>
        <v>274.68970618701468</v>
      </c>
      <c r="CY103" s="62">
        <f ca="1">AVERAGE(OFFSET($CX$3,0,0,'Données projet'!$E$13+1,1))-AVERAGE(OFFSET($H$3,0,0,'Données projet'!$E$13+1,1))</f>
        <v>319.60251630214429</v>
      </c>
      <c r="CZ103" s="62">
        <f t="shared" si="96"/>
        <v>313.19138409943923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0.45335629670385796</v>
      </c>
      <c r="DG103" s="23">
        <f>EXP(-LN(2)/25)*DG102+(1-EXP(-LN(2)/25))/(LN(2)/25)*Calculateur!DB103*Calculateur!DD103*VLOOKUP('Données projet'!$B$13,Paramètres!$A$1:$I$89,3,0)*0.475*44/12</f>
        <v>0.99715018617393003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1.4505064828777881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303.54480000000012</v>
      </c>
      <c r="DQ103" s="14">
        <f t="shared" si="97"/>
        <v>71.919080904752576</v>
      </c>
      <c r="DR103" s="22">
        <f t="shared" si="70"/>
        <v>653.93292590911108</v>
      </c>
      <c r="DS103" s="62">
        <f t="shared" si="71"/>
        <v>928.62263209612433</v>
      </c>
      <c r="DT103" s="62">
        <f ca="1">AVERAGE(OFFSET($DS$3,0,0,'Données projet'!$E$14+1,1))-AVERAGE(OFFSET($H$3,0,0,'Données projet'!$E$14+1,1))</f>
        <v>483.03125975140335</v>
      </c>
      <c r="DU103" s="62">
        <f t="shared" si="98"/>
        <v>299.32268240743298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333</v>
      </c>
      <c r="EH103" s="13">
        <f>VLOOKUP(A103,'Données projet'!$A$191:$I$211,9,0)</f>
        <v>5.8</v>
      </c>
      <c r="EI103" s="13">
        <f t="array" ref="EI103">INDEX(EH:EH,MIN(IF(ISNUMBER(EH103:EH299),ROW(EH103:EH299),"")))</f>
        <v>5.8</v>
      </c>
      <c r="EJ103" s="13">
        <f>IF('Données projet'!$A$192&gt;35,EJ102+EI103-ER102,IF(A103&lt;'Données projet'!$A$192,$EG$205^A103,IF(A103='Données projet'!$A$192,'Données projet'!$B$192,EJ102+EI103-ER102)))</f>
        <v>333</v>
      </c>
      <c r="EK103" s="18">
        <f>EJ103*VLOOKUP('Données projet'!$B$15,Paramètres!$A$1:$I$89,3,0)*VLOOKUP('Données projet'!$B$15,Paramètres!$A$1:$I$89,5,0)</f>
        <v>280.51920000000007</v>
      </c>
      <c r="EL103" s="14">
        <f t="shared" si="99"/>
        <v>67.07671893338123</v>
      </c>
      <c r="EM103" s="22">
        <f t="shared" si="73"/>
        <v>605.39622547563897</v>
      </c>
      <c r="EN103" s="62">
        <f t="shared" si="74"/>
        <v>880.08593166265223</v>
      </c>
      <c r="EO103" s="62">
        <f ca="1">AVERAGE(OFFSET($EN$3,0,0,'Données projet'!$E$15+1,1))-AVERAGE(OFFSET($H$3,0,0,'Données projet'!$E$15+1,1))</f>
        <v>458.45790603102716</v>
      </c>
      <c r="EP103" s="62">
        <f t="shared" si="100"/>
        <v>291.65833951816296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27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64.915374414639984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3.85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14.116666666666667</v>
      </c>
      <c r="H104" s="70">
        <f t="shared" si="56"/>
        <v>163.49666666666667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275.01313143709785</v>
      </c>
      <c r="S104" s="62">
        <f ca="1">AVERAGE(OFFSET($R$3,0,0,'Données projet'!$E$9+1,1))-AVERAGE(OFFSET($H$3,0,0,'Données projet'!$E$9+1,1))</f>
        <v>196.7751893522196</v>
      </c>
      <c r="T104" s="62">
        <f t="shared" si="88"/>
        <v>468.98558846645176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269.11560000000014</v>
      </c>
      <c r="AK104" s="14">
        <f t="shared" si="89"/>
        <v>64.661541462287133</v>
      </c>
      <c r="AL104" s="22">
        <f t="shared" si="58"/>
        <v>581.32852138015028</v>
      </c>
      <c r="AM104" s="62">
        <f t="shared" si="59"/>
        <v>856.34165281724609</v>
      </c>
      <c r="AN104" s="62">
        <f ca="1">AVERAGE(OFFSET($AM$3,0,0,'Données projet'!$E$10+1,1))-AVERAGE(OFFSET($H$3,0,0,'Données projet'!$E$10+1,1))</f>
        <v>460.19780861054892</v>
      </c>
      <c r="AO104" s="62">
        <f t="shared" si="90"/>
        <v>286.14170558364475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883.01575722986354</v>
      </c>
      <c r="BI104" s="62">
        <f ca="1">AVERAGE(OFFSET($BH$3,0,0,'Données projet'!$E$11+1,1))-AVERAGE(OFFSET($H$3,0,0,'Données projet'!$E$11+1,1))</f>
        <v>485.92470634159565</v>
      </c>
      <c r="BJ104" s="62">
        <f t="shared" si="92"/>
        <v>307.92140912529834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301.18608</v>
      </c>
      <c r="CA104" s="14">
        <f t="shared" si="93"/>
        <v>71.425054271756295</v>
      </c>
      <c r="CB104" s="22">
        <f t="shared" si="64"/>
        <v>648.96439218997557</v>
      </c>
      <c r="CC104" s="62">
        <f t="shared" si="65"/>
        <v>923.97752362707138</v>
      </c>
      <c r="CD104" s="62">
        <f ca="1">AVERAGE(OFFSET($CC$3,0,0,'Données projet'!$E$12+1,1))-AVERAGE(OFFSET($H$3,0,0,'Données projet'!$E$12+1,1))</f>
        <v>513.352289821976</v>
      </c>
      <c r="CE104" s="62">
        <f t="shared" si="94"/>
        <v>324.15956974007042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4.4337866711430253E-14</v>
      </c>
      <c r="CV104" s="14">
        <f t="shared" si="95"/>
        <v>7.3222115536967035E-13</v>
      </c>
      <c r="CW104" s="22">
        <f t="shared" si="67"/>
        <v>1.3525069634579169E-12</v>
      </c>
      <c r="CX104" s="62">
        <f t="shared" si="68"/>
        <v>275.01313143709723</v>
      </c>
      <c r="CY104" s="62">
        <f ca="1">AVERAGE(OFFSET($CX$3,0,0,'Données projet'!$E$13+1,1))-AVERAGE(OFFSET($H$3,0,0,'Données projet'!$E$13+1,1))</f>
        <v>319.60251630214429</v>
      </c>
      <c r="CZ104" s="62">
        <f t="shared" si="96"/>
        <v>313.19138409943923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0.44446625624553221</v>
      </c>
      <c r="DG104" s="23">
        <f>EXP(-LN(2)/25)*DG103+(1-EXP(-LN(2)/25))/(LN(2)/25)*Calculateur!DB104*Calculateur!DD104*VLOOKUP('Données projet'!$B$13,Paramètres!$A$1:$I$89,3,0)*0.475*44/12</f>
        <v>0.96988306189515461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1.4143493181406868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285.67656000000011</v>
      </c>
      <c r="DQ104" s="14">
        <f t="shared" si="97"/>
        <v>68.16522430825907</v>
      </c>
      <c r="DR104" s="22">
        <f t="shared" si="70"/>
        <v>616.27444100355149</v>
      </c>
      <c r="DS104" s="62">
        <f t="shared" si="71"/>
        <v>891.28757244064741</v>
      </c>
      <c r="DT104" s="62">
        <f ca="1">AVERAGE(OFFSET($DS$3,0,0,'Données projet'!$E$14+1,1))-AVERAGE(OFFSET($H$3,0,0,'Données projet'!$E$14+1,1))</f>
        <v>483.03125975140335</v>
      </c>
      <c r="DU104" s="62">
        <f t="shared" si="98"/>
        <v>299.32268240743298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5.4</v>
      </c>
      <c r="EJ104" s="13">
        <f>IF('Données projet'!$A$192&gt;35,EJ103+EI104-ER103,IF(A104&lt;'Données projet'!$A$192,$EG$205^A104,IF(A104='Données projet'!$A$192,'Données projet'!$B$192,EJ103+EI104-ER103)))</f>
        <v>311.39999999999998</v>
      </c>
      <c r="EK104" s="18">
        <f>EJ104*VLOOKUP('Données projet'!$B$15,Paramètres!$A$1:$I$89,3,0)*VLOOKUP('Données projet'!$B$15,Paramètres!$A$1:$I$89,5,0)</f>
        <v>262.32336000000004</v>
      </c>
      <c r="EL104" s="14">
        <f t="shared" si="99"/>
        <v>63.217367706132244</v>
      </c>
      <c r="EM104" s="22">
        <f t="shared" si="73"/>
        <v>566.98343408818027</v>
      </c>
      <c r="EN104" s="62">
        <f t="shared" si="74"/>
        <v>841.99656552527608</v>
      </c>
      <c r="EO104" s="62">
        <f ca="1">AVERAGE(OFFSET($EN$3,0,0,'Données projet'!$E$15+1,1))-AVERAGE(OFFSET($H$3,0,0,'Données projet'!$E$15+1,1))</f>
        <v>458.45790603102716</v>
      </c>
      <c r="EP104" s="62">
        <f t="shared" si="100"/>
        <v>291.65833951816296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65.003581301026145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3.85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14.116666666666667</v>
      </c>
      <c r="H105" s="70">
        <f t="shared" si="56"/>
        <v>163.49666666666667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275.33094598216206</v>
      </c>
      <c r="S105" s="62">
        <f ca="1">AVERAGE(OFFSET($R$3,0,0,'Données projet'!$E$9+1,1))-AVERAGE(OFFSET($H$3,0,0,'Données projet'!$E$9+1,1))</f>
        <v>196.7751893522196</v>
      </c>
      <c r="T105" s="62">
        <f t="shared" si="88"/>
        <v>468.98558846645176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273.57720000000012</v>
      </c>
      <c r="AK105" s="14">
        <f t="shared" si="89"/>
        <v>65.607858889915107</v>
      </c>
      <c r="AL105" s="22">
        <f t="shared" si="58"/>
        <v>590.74731089993566</v>
      </c>
      <c r="AM105" s="62">
        <f t="shared" si="59"/>
        <v>866.07825688209573</v>
      </c>
      <c r="AN105" s="62">
        <f ca="1">AVERAGE(OFFSET($AM$3,0,0,'Données projet'!$E$10+1,1))-AVERAGE(OFFSET($H$3,0,0,'Données projet'!$E$10+1,1))</f>
        <v>460.19780861054892</v>
      </c>
      <c r="AO105" s="62">
        <f t="shared" si="90"/>
        <v>286.14170558364475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893.6384388812329</v>
      </c>
      <c r="BI105" s="62">
        <f ca="1">AVERAGE(OFFSET($BH$3,0,0,'Données projet'!$E$11+1,1))-AVERAGE(OFFSET($H$3,0,0,'Données projet'!$E$11+1,1))</f>
        <v>485.92470634159565</v>
      </c>
      <c r="BJ105" s="62">
        <f t="shared" si="92"/>
        <v>307.92140912529834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306.40895999999998</v>
      </c>
      <c r="CA105" s="14">
        <f t="shared" si="93"/>
        <v>72.518370290127464</v>
      </c>
      <c r="CB105" s="22">
        <f t="shared" si="64"/>
        <v>659.96510025530517</v>
      </c>
      <c r="CC105" s="62">
        <f t="shared" si="65"/>
        <v>935.29604623746525</v>
      </c>
      <c r="CD105" s="62">
        <f ca="1">AVERAGE(OFFSET($CC$3,0,0,'Données projet'!$E$12+1,1))-AVERAGE(OFFSET($H$3,0,0,'Données projet'!$E$12+1,1))</f>
        <v>513.352289821976</v>
      </c>
      <c r="CE105" s="62">
        <f t="shared" si="94"/>
        <v>324.15956974007042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4.4337866711430253E-14</v>
      </c>
      <c r="CV105" s="14">
        <f t="shared" si="95"/>
        <v>7.3222115536967035E-13</v>
      </c>
      <c r="CW105" s="22">
        <f t="shared" si="67"/>
        <v>1.3525069634579169E-12</v>
      </c>
      <c r="CX105" s="62">
        <f t="shared" si="68"/>
        <v>275.33094598216144</v>
      </c>
      <c r="CY105" s="62">
        <f ca="1">AVERAGE(OFFSET($CX$3,0,0,'Données projet'!$E$13+1,1))-AVERAGE(OFFSET($H$3,0,0,'Données projet'!$E$13+1,1))</f>
        <v>319.60251630214429</v>
      </c>
      <c r="CZ105" s="62">
        <f t="shared" si="96"/>
        <v>313.19138409943923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0.43575054405820496</v>
      </c>
      <c r="DG105" s="23">
        <f>EXP(-LN(2)/25)*DG104+(1-EXP(-LN(2)/25))/(LN(2)/25)*Calculateur!DB105*Calculateur!DD105*VLOOKUP('Données projet'!$B$13,Paramètres!$A$1:$I$89,3,0)*0.475*44/12</f>
        <v>0.94336155856369808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1.3791121026219031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290.41272000000004</v>
      </c>
      <c r="DQ105" s="14">
        <f t="shared" si="97"/>
        <v>69.16281790504479</v>
      </c>
      <c r="DR105" s="22">
        <f t="shared" si="70"/>
        <v>626.260728517953</v>
      </c>
      <c r="DS105" s="62">
        <f t="shared" si="71"/>
        <v>901.59167450011307</v>
      </c>
      <c r="DT105" s="62">
        <f ca="1">AVERAGE(OFFSET($DS$3,0,0,'Données projet'!$E$14+1,1))-AVERAGE(OFFSET($H$3,0,0,'Données projet'!$E$14+1,1))</f>
        <v>483.03125975140335</v>
      </c>
      <c r="DU105" s="62">
        <f t="shared" si="98"/>
        <v>299.32268240743298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5.4</v>
      </c>
      <c r="EJ105" s="13">
        <f>IF('Données projet'!$A$192&gt;35,EJ104+EI105-ER104,IF(A105&lt;'Données projet'!$A$192,$EG$205^A105,IF(A105='Données projet'!$A$192,'Données projet'!$B$192,EJ104+EI105-ER104)))</f>
        <v>316.79999999999995</v>
      </c>
      <c r="EK105" s="18">
        <f>EJ105*VLOOKUP('Données projet'!$B$15,Paramètres!$A$1:$I$89,3,0)*VLOOKUP('Données projet'!$B$15,Paramètres!$A$1:$I$89,5,0)</f>
        <v>266.87231999999995</v>
      </c>
      <c r="EL105" s="14">
        <f t="shared" si="99"/>
        <v>64.185047205393062</v>
      </c>
      <c r="EM105" s="22">
        <f t="shared" si="73"/>
        <v>576.59158121605947</v>
      </c>
      <c r="EN105" s="62">
        <f t="shared" si="74"/>
        <v>851.92252719821954</v>
      </c>
      <c r="EO105" s="62">
        <f ca="1">AVERAGE(OFFSET($EN$3,0,0,'Données projet'!$E$15+1,1))-AVERAGE(OFFSET($H$3,0,0,'Données projet'!$E$15+1,1))</f>
        <v>458.45790603102716</v>
      </c>
      <c r="EP105" s="62">
        <f t="shared" si="100"/>
        <v>291.65833951816296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65.090257995134564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3.85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14.116666666666667</v>
      </c>
      <c r="H106" s="70">
        <f t="shared" si="56"/>
        <v>163.49666666666667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275.6432471553963</v>
      </c>
      <c r="S106" s="62">
        <f ca="1">AVERAGE(OFFSET($R$3,0,0,'Données projet'!$E$9+1,1))-AVERAGE(OFFSET($H$3,0,0,'Données projet'!$E$9+1,1))</f>
        <v>196.7751893522196</v>
      </c>
      <c r="T106" s="62">
        <f t="shared" si="88"/>
        <v>468.98558846645176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278.03880000000009</v>
      </c>
      <c r="AK106" s="14">
        <f t="shared" si="89"/>
        <v>66.5523815477178</v>
      </c>
      <c r="AL106" s="22">
        <f t="shared" si="58"/>
        <v>600.16297452894207</v>
      </c>
      <c r="AM106" s="62">
        <f t="shared" si="59"/>
        <v>875.80622168433638</v>
      </c>
      <c r="AN106" s="62">
        <f ca="1">AVERAGE(OFFSET($AM$3,0,0,'Données projet'!$E$10+1,1))-AVERAGE(OFFSET($H$3,0,0,'Données projet'!$E$10+1,1))</f>
        <v>460.19780861054892</v>
      </c>
      <c r="AO106" s="62">
        <f t="shared" si="90"/>
        <v>286.14170558364475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904.25204862396208</v>
      </c>
      <c r="BI106" s="62">
        <f ca="1">AVERAGE(OFFSET($BH$3,0,0,'Données projet'!$E$11+1,1))-AVERAGE(OFFSET($H$3,0,0,'Données projet'!$E$11+1,1))</f>
        <v>485.92470634159565</v>
      </c>
      <c r="BJ106" s="62">
        <f t="shared" si="92"/>
        <v>307.92140912529834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311.63183999999995</v>
      </c>
      <c r="CA106" s="14">
        <f t="shared" si="93"/>
        <v>73.609519109735089</v>
      </c>
      <c r="CB106" s="22">
        <f t="shared" si="64"/>
        <v>670.96203378278858</v>
      </c>
      <c r="CC106" s="62">
        <f t="shared" si="65"/>
        <v>946.60528093818289</v>
      </c>
      <c r="CD106" s="62">
        <f ca="1">AVERAGE(OFFSET($CC$3,0,0,'Données projet'!$E$12+1,1))-AVERAGE(OFFSET($H$3,0,0,'Données projet'!$E$12+1,1))</f>
        <v>513.352289821976</v>
      </c>
      <c r="CE106" s="62">
        <f t="shared" si="94"/>
        <v>324.15956974007042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4.4337866711430253E-14</v>
      </c>
      <c r="CV106" s="14">
        <f t="shared" si="95"/>
        <v>7.3222115536967035E-13</v>
      </c>
      <c r="CW106" s="22">
        <f t="shared" si="67"/>
        <v>1.3525069634579169E-12</v>
      </c>
      <c r="CX106" s="62">
        <f t="shared" si="68"/>
        <v>275.64324715539567</v>
      </c>
      <c r="CY106" s="62">
        <f ca="1">AVERAGE(OFFSET($CX$3,0,0,'Données projet'!$E$13+1,1))-AVERAGE(OFFSET($H$3,0,0,'Données projet'!$E$13+1,1))</f>
        <v>319.60251630214429</v>
      </c>
      <c r="CZ106" s="62">
        <f t="shared" si="96"/>
        <v>313.19138409943923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0.42720574167081166</v>
      </c>
      <c r="DG106" s="23">
        <f>EXP(-LN(2)/25)*DG105+(1-EXP(-LN(2)/25))/(LN(2)/25)*Calculateur!DB106*Calculateur!DD106*VLOOKUP('Données projet'!$B$13,Paramètres!$A$1:$I$89,3,0)*0.475*44/12</f>
        <v>0.91756528713554542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1.344771028806357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295.14888000000002</v>
      </c>
      <c r="DQ106" s="14">
        <f t="shared" si="97"/>
        <v>70.158519482479406</v>
      </c>
      <c r="DR106" s="22">
        <f t="shared" si="70"/>
        <v>636.24372076531824</v>
      </c>
      <c r="DS106" s="62">
        <f t="shared" si="71"/>
        <v>911.88696792071255</v>
      </c>
      <c r="DT106" s="62">
        <f ca="1">AVERAGE(OFFSET($DS$3,0,0,'Données projet'!$E$14+1,1))-AVERAGE(OFFSET($H$3,0,0,'Données projet'!$E$14+1,1))</f>
        <v>483.03125975140335</v>
      </c>
      <c r="DU106" s="62">
        <f t="shared" si="98"/>
        <v>299.32268240743298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5.4</v>
      </c>
      <c r="EJ106" s="13">
        <f>IF('Données projet'!$A$192&gt;35,EJ105+EI106-ER105,IF(A106&lt;'Données projet'!$A$192,$EG$205^A106,IF(A106='Données projet'!$A$192,'Données projet'!$B$192,EJ105+EI106-ER105)))</f>
        <v>322.19999999999993</v>
      </c>
      <c r="EK106" s="18">
        <f>EJ106*VLOOKUP('Données projet'!$B$15,Paramètres!$A$1:$I$89,3,0)*VLOOKUP('Données projet'!$B$15,Paramètres!$A$1:$I$89,5,0)</f>
        <v>271.42127999999997</v>
      </c>
      <c r="EL106" s="14">
        <f t="shared" si="99"/>
        <v>65.15080854578764</v>
      </c>
      <c r="EM106" s="22">
        <f t="shared" si="73"/>
        <v>586.19638755057997</v>
      </c>
      <c r="EN106" s="62">
        <f t="shared" si="74"/>
        <v>861.83963470597428</v>
      </c>
      <c r="EO106" s="62">
        <f ca="1">AVERAGE(OFFSET($EN$3,0,0,'Données projet'!$E$15+1,1))-AVERAGE(OFFSET($H$3,0,0,'Données projet'!$E$15+1,1))</f>
        <v>458.45790603102716</v>
      </c>
      <c r="EP106" s="62">
        <f t="shared" si="100"/>
        <v>291.65833951816296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65.175431042380268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3.85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14.116666666666667</v>
      </c>
      <c r="H107" s="70">
        <f t="shared" si="56"/>
        <v>163.49666666666667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275.95013060147573</v>
      </c>
      <c r="S107" s="62">
        <f ca="1">AVERAGE(OFFSET($R$3,0,0,'Données projet'!$E$9+1,1))-AVERAGE(OFFSET($H$3,0,0,'Données projet'!$E$9+1,1))</f>
        <v>196.7751893522196</v>
      </c>
      <c r="T107" s="62">
        <f t="shared" si="88"/>
        <v>468.98558846645176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282.50040000000007</v>
      </c>
      <c r="AK107" s="14">
        <f t="shared" si="89"/>
        <v>67.495141560894439</v>
      </c>
      <c r="AL107" s="22">
        <f t="shared" si="58"/>
        <v>609.57556821855781</v>
      </c>
      <c r="AM107" s="62">
        <f t="shared" si="59"/>
        <v>885.52569882003149</v>
      </c>
      <c r="AN107" s="62">
        <f ca="1">AVERAGE(OFFSET($AM$3,0,0,'Données projet'!$E$10+1,1))-AVERAGE(OFFSET($H$3,0,0,'Données projet'!$E$10+1,1))</f>
        <v>460.19780861054892</v>
      </c>
      <c r="AO107" s="62">
        <f t="shared" si="90"/>
        <v>286.14170558364475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914.85674862650967</v>
      </c>
      <c r="BI107" s="62">
        <f ca="1">AVERAGE(OFFSET($BH$3,0,0,'Données projet'!$E$11+1,1))-AVERAGE(OFFSET($H$3,0,0,'Données projet'!$E$11+1,1))</f>
        <v>485.92470634159565</v>
      </c>
      <c r="BJ107" s="62">
        <f t="shared" si="92"/>
        <v>307.92140912529834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316.85471999999993</v>
      </c>
      <c r="CA107" s="14">
        <f t="shared" si="93"/>
        <v>74.698541244494848</v>
      </c>
      <c r="CB107" s="22">
        <f t="shared" si="64"/>
        <v>681.95526333416171</v>
      </c>
      <c r="CC107" s="62">
        <f t="shared" si="65"/>
        <v>957.9053939356354</v>
      </c>
      <c r="CD107" s="62">
        <f ca="1">AVERAGE(OFFSET($CC$3,0,0,'Données projet'!$E$12+1,1))-AVERAGE(OFFSET($H$3,0,0,'Données projet'!$E$12+1,1))</f>
        <v>513.352289821976</v>
      </c>
      <c r="CE107" s="62">
        <f t="shared" si="94"/>
        <v>324.15956974007042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4.4337866711430253E-14</v>
      </c>
      <c r="CV107" s="14">
        <f t="shared" si="95"/>
        <v>7.3222115536967035E-13</v>
      </c>
      <c r="CW107" s="22">
        <f t="shared" si="67"/>
        <v>1.3525069634579169E-12</v>
      </c>
      <c r="CX107" s="62">
        <f t="shared" si="68"/>
        <v>275.95013060147511</v>
      </c>
      <c r="CY107" s="62">
        <f ca="1">AVERAGE(OFFSET($CX$3,0,0,'Données projet'!$E$13+1,1))-AVERAGE(OFFSET($H$3,0,0,'Données projet'!$E$13+1,1))</f>
        <v>319.60251630214429</v>
      </c>
      <c r="CZ107" s="62">
        <f t="shared" si="96"/>
        <v>313.19138409943923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0.41882849764642033</v>
      </c>
      <c r="DG107" s="23">
        <f>EXP(-LN(2)/25)*DG106+(1-EXP(-LN(2)/25))/(LN(2)/25)*Calculateur!DB107*Calculateur!DD107*VLOOKUP('Données projet'!$B$13,Paramètres!$A$1:$I$89,3,0)*0.475*44/12</f>
        <v>0.89247441610616263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1.3113029137525829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299.88504</v>
      </c>
      <c r="DQ107" s="14">
        <f t="shared" si="97"/>
        <v>71.152362906464646</v>
      </c>
      <c r="DR107" s="22">
        <f t="shared" si="70"/>
        <v>646.22347672875924</v>
      </c>
      <c r="DS107" s="62">
        <f t="shared" si="71"/>
        <v>922.17360733023293</v>
      </c>
      <c r="DT107" s="62">
        <f ca="1">AVERAGE(OFFSET($DS$3,0,0,'Données projet'!$E$14+1,1))-AVERAGE(OFFSET($H$3,0,0,'Données projet'!$E$14+1,1))</f>
        <v>483.03125975140335</v>
      </c>
      <c r="DU107" s="62">
        <f t="shared" si="98"/>
        <v>299.32268240743298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5.4</v>
      </c>
      <c r="EJ107" s="13">
        <f>IF('Données projet'!$A$192&gt;35,EJ106+EI107-ER106,IF(A107&lt;'Données projet'!$A$192,$EG$205^A107,IF(A107='Données projet'!$A$192,'Données projet'!$B$192,EJ106+EI107-ER106)))</f>
        <v>327.59999999999991</v>
      </c>
      <c r="EK107" s="18">
        <f>EJ107*VLOOKUP('Données projet'!$B$15,Paramètres!$A$1:$I$89,3,0)*VLOOKUP('Données projet'!$B$15,Paramètres!$A$1:$I$89,5,0)</f>
        <v>275.97023999999993</v>
      </c>
      <c r="EL107" s="14">
        <f t="shared" si="99"/>
        <v>66.114687585645072</v>
      </c>
      <c r="EM107" s="22">
        <f t="shared" si="73"/>
        <v>595.79791554499843</v>
      </c>
      <c r="EN107" s="62">
        <f t="shared" si="74"/>
        <v>871.74804614647223</v>
      </c>
      <c r="EO107" s="62">
        <f ca="1">AVERAGE(OFFSET($EN$3,0,0,'Données projet'!$E$15+1,1))-AVERAGE(OFFSET($H$3,0,0,'Données projet'!$E$15+1,1))</f>
        <v>458.45790603102716</v>
      </c>
      <c r="EP107" s="62">
        <f t="shared" si="100"/>
        <v>291.65833951816296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65.259126527674653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3.85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14.116666666666667</v>
      </c>
      <c r="H108" s="70">
        <f t="shared" si="56"/>
        <v>163.49666666666667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276.25169030585425</v>
      </c>
      <c r="S108" s="62">
        <f ca="1">AVERAGE(OFFSET($R$3,0,0,'Données projet'!$E$9+1,1))-AVERAGE(OFFSET($H$3,0,0,'Données projet'!$E$9+1,1))</f>
        <v>196.7751893522196</v>
      </c>
      <c r="T108" s="62">
        <f t="shared" si="88"/>
        <v>468.98558846645176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286.96200000000005</v>
      </c>
      <c r="AK108" s="14">
        <f t="shared" si="89"/>
        <v>68.436169981717853</v>
      </c>
      <c r="AL108" s="22">
        <f t="shared" si="58"/>
        <v>618.98514605149205</v>
      </c>
      <c r="AM108" s="62">
        <f t="shared" si="59"/>
        <v>895.23683635734437</v>
      </c>
      <c r="AN108" s="62">
        <f ca="1">AVERAGE(OFFSET($AM$3,0,0,'Données projet'!$E$10+1,1))-AVERAGE(OFFSET($H$3,0,0,'Données projet'!$E$10+1,1))</f>
        <v>460.19780861054892</v>
      </c>
      <c r="AO108" s="62">
        <f t="shared" si="90"/>
        <v>286.14170558364475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925.45269707929378</v>
      </c>
      <c r="BI108" s="62">
        <f ca="1">AVERAGE(OFFSET($BH$3,0,0,'Données projet'!$E$11+1,1))-AVERAGE(OFFSET($H$3,0,0,'Données projet'!$E$11+1,1))</f>
        <v>485.92470634159565</v>
      </c>
      <c r="BJ108" s="62">
        <f t="shared" si="92"/>
        <v>307.92140912529834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322.0775999999999</v>
      </c>
      <c r="CA108" s="14">
        <f t="shared" si="93"/>
        <v>75.785475796129404</v>
      </c>
      <c r="CB108" s="22">
        <f t="shared" si="64"/>
        <v>692.94485701159181</v>
      </c>
      <c r="CC108" s="62">
        <f t="shared" si="65"/>
        <v>969.19654731744413</v>
      </c>
      <c r="CD108" s="62">
        <f ca="1">AVERAGE(OFFSET($CC$3,0,0,'Données projet'!$E$12+1,1))-AVERAGE(OFFSET($H$3,0,0,'Données projet'!$E$12+1,1))</f>
        <v>513.352289821976</v>
      </c>
      <c r="CE108" s="62">
        <f t="shared" si="94"/>
        <v>324.15956974007042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4.4337866711430253E-14</v>
      </c>
      <c r="CV108" s="14">
        <f t="shared" si="95"/>
        <v>7.3222115536967035E-13</v>
      </c>
      <c r="CW108" s="22">
        <f t="shared" si="67"/>
        <v>1.3525069634579169E-12</v>
      </c>
      <c r="CX108" s="62">
        <f t="shared" si="68"/>
        <v>276.25169030585363</v>
      </c>
      <c r="CY108" s="62">
        <f ca="1">AVERAGE(OFFSET($CX$3,0,0,'Données projet'!$E$13+1,1))-AVERAGE(OFFSET($H$3,0,0,'Données projet'!$E$13+1,1))</f>
        <v>319.60251630214429</v>
      </c>
      <c r="CZ108" s="62">
        <f t="shared" si="96"/>
        <v>313.19138409943923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0.41061552626773301</v>
      </c>
      <c r="DG108" s="23">
        <f>EXP(-LN(2)/25)*DG107+(1-EXP(-LN(2)/25))/(LN(2)/25)*Calculateur!DB108*Calculateur!DD108*VLOOKUP('Données projet'!$B$13,Paramètres!$A$1:$I$89,3,0)*0.475*44/12</f>
        <v>0.86806965626454979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1.2786851825322829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304.62119999999999</v>
      </c>
      <c r="DQ108" s="14">
        <f t="shared" si="97"/>
        <v>72.144380911839406</v>
      </c>
      <c r="DR108" s="22">
        <f t="shared" si="70"/>
        <v>656.2000534214535</v>
      </c>
      <c r="DS108" s="62">
        <f t="shared" si="71"/>
        <v>932.45174372730571</v>
      </c>
      <c r="DT108" s="62">
        <f ca="1">AVERAGE(OFFSET($DS$3,0,0,'Données projet'!$E$14+1,1))-AVERAGE(OFFSET($H$3,0,0,'Données projet'!$E$14+1,1))</f>
        <v>483.03125975140335</v>
      </c>
      <c r="DU108" s="62">
        <f t="shared" si="98"/>
        <v>299.32268240743298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333</v>
      </c>
      <c r="EH108" s="13">
        <f>VLOOKUP(A108,'Données projet'!$A$191:$I$211,9,0)</f>
        <v>5.4</v>
      </c>
      <c r="EI108" s="13">
        <f t="array" ref="EI108">INDEX(EH:EH,MIN(IF(ISNUMBER(EH108:EH304),ROW(EH108:EH304),"")))</f>
        <v>5.4</v>
      </c>
      <c r="EJ108" s="13">
        <f>IF('Données projet'!$A$192&gt;35,EJ107+EI108-ER107,IF(A108&lt;'Données projet'!$A$192,$EG$205^A108,IF(A108='Données projet'!$A$192,'Données projet'!$B$192,EJ107+EI108-ER107)))</f>
        <v>332.99999999999989</v>
      </c>
      <c r="EK108" s="18">
        <f>EJ108*VLOOKUP('Données projet'!$B$15,Paramètres!$A$1:$I$89,3,0)*VLOOKUP('Données projet'!$B$15,Paramètres!$A$1:$I$89,5,0)</f>
        <v>280.5191999999999</v>
      </c>
      <c r="EL108" s="14">
        <f t="shared" si="99"/>
        <v>67.076718933381159</v>
      </c>
      <c r="EM108" s="22">
        <f t="shared" si="73"/>
        <v>605.39622547563874</v>
      </c>
      <c r="EN108" s="62">
        <f t="shared" si="74"/>
        <v>881.64791578149106</v>
      </c>
      <c r="EO108" s="62">
        <f ca="1">AVERAGE(OFFSET($EN$3,0,0,'Données projet'!$E$15+1,1))-AVERAGE(OFFSET($H$3,0,0,'Données projet'!$E$15+1,1))</f>
        <v>458.45790603102716</v>
      </c>
      <c r="EP108" s="62">
        <f t="shared" si="100"/>
        <v>291.65833951816296</v>
      </c>
      <c r="EQ108" s="16">
        <f>IF(ISNA(VLOOKUP(A108,'Données projet'!$A$191:$I$211,3,0)),0,VLOOKUP(A108,'Données projet'!$A$191:$I$211,3,0))</f>
        <v>18</v>
      </c>
      <c r="ER108" s="16">
        <f>IF(ISNA(VLOOKUP(A108,'Données projet'!$A$191:$I$211,4,0)),0,VLOOKUP(A108,'Données projet'!$A$191:$I$211,4,0))</f>
        <v>26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65.341370083414262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3.85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14.116666666666667</v>
      </c>
      <c r="H109" s="70">
        <f t="shared" si="56"/>
        <v>163.49666666666667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276.54801862354833</v>
      </c>
      <c r="S109" s="62">
        <f ca="1">AVERAGE(OFFSET($R$3,0,0,'Données projet'!$E$9+1,1))-AVERAGE(OFFSET($H$3,0,0,'Données projet'!$E$9+1,1))</f>
        <v>196.7751893522196</v>
      </c>
      <c r="T109" s="62">
        <f t="shared" si="88"/>
        <v>468.98558846645176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270.94080000000002</v>
      </c>
      <c r="AK109" s="14">
        <f t="shared" si="89"/>
        <v>65.048890354155489</v>
      </c>
      <c r="AL109" s="22">
        <f t="shared" si="58"/>
        <v>585.1820440334875</v>
      </c>
      <c r="AM109" s="62">
        <f t="shared" si="59"/>
        <v>861.73006265703384</v>
      </c>
      <c r="AN109" s="62">
        <f ca="1">AVERAGE(OFFSET($AM$3,0,0,'Données projet'!$E$10+1,1))-AVERAGE(OFFSET($H$3,0,0,'Données projet'!$E$10+1,1))</f>
        <v>460.19780861054892</v>
      </c>
      <c r="AO109" s="62">
        <f t="shared" si="90"/>
        <v>286.14170558364475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885.69580750320677</v>
      </c>
      <c r="BI109" s="62">
        <f ca="1">AVERAGE(OFFSET($BH$3,0,0,'Données projet'!$E$11+1,1))-AVERAGE(OFFSET($H$3,0,0,'Données projet'!$E$11+1,1))</f>
        <v>485.92470634159565</v>
      </c>
      <c r="BJ109" s="62">
        <f t="shared" si="92"/>
        <v>307.92140912529834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301.76639999999992</v>
      </c>
      <c r="CA109" s="14">
        <f t="shared" si="93"/>
        <v>71.546642144235292</v>
      </c>
      <c r="CB109" s="22">
        <f t="shared" si="64"/>
        <v>650.18688173454302</v>
      </c>
      <c r="CC109" s="62">
        <f t="shared" si="65"/>
        <v>926.73490035808936</v>
      </c>
      <c r="CD109" s="62">
        <f ca="1">AVERAGE(OFFSET($CC$3,0,0,'Données projet'!$E$12+1,1))-AVERAGE(OFFSET($H$3,0,0,'Données projet'!$E$12+1,1))</f>
        <v>513.352289821976</v>
      </c>
      <c r="CE109" s="62">
        <f t="shared" si="94"/>
        <v>324.15956974007042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4.4337866711430253E-14</v>
      </c>
      <c r="CV109" s="14">
        <f t="shared" si="95"/>
        <v>7.3222115536967035E-13</v>
      </c>
      <c r="CW109" s="22">
        <f t="shared" si="67"/>
        <v>1.3525069634579169E-12</v>
      </c>
      <c r="CX109" s="62">
        <f t="shared" si="68"/>
        <v>276.5480186235477</v>
      </c>
      <c r="CY109" s="62">
        <f ca="1">AVERAGE(OFFSET($CX$3,0,0,'Données projet'!$E$13+1,1))-AVERAGE(OFFSET($H$3,0,0,'Données projet'!$E$13+1,1))</f>
        <v>319.60251630214429</v>
      </c>
      <c r="CZ109" s="62">
        <f t="shared" si="96"/>
        <v>313.19138409943923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0.40256360624836385</v>
      </c>
      <c r="DG109" s="23">
        <f>EXP(-LN(2)/25)*DG108+(1-EXP(-LN(2)/25))/(LN(2)/25)*Calculateur!DB109*Calculateur!DD109*VLOOKUP('Données projet'!$B$13,Paramètres!$A$1:$I$89,3,0)*0.475*44/12</f>
        <v>0.84433224586419642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1.2468958521125604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287.61407999999994</v>
      </c>
      <c r="DQ109" s="14">
        <f t="shared" si="97"/>
        <v>68.573561683190945</v>
      </c>
      <c r="DR109" s="22">
        <f t="shared" si="70"/>
        <v>620.36014259822412</v>
      </c>
      <c r="DS109" s="62">
        <f t="shared" si="71"/>
        <v>896.90816122177046</v>
      </c>
      <c r="DT109" s="62">
        <f ca="1">AVERAGE(OFFSET($DS$3,0,0,'Données projet'!$E$14+1,1))-AVERAGE(OFFSET($H$3,0,0,'Données projet'!$E$14+1,1))</f>
        <v>483.03125975140335</v>
      </c>
      <c r="DU109" s="62">
        <f t="shared" si="98"/>
        <v>299.32268240743298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</v>
      </c>
      <c r="EJ109" s="13">
        <f>IF('Données projet'!$A$192&gt;35,EJ108+EI109-ER108,IF(A109&lt;'Données projet'!$A$192,$EG$205^A109,IF(A109='Données projet'!$A$192,'Données projet'!$B$192,EJ108+EI109-ER108)))</f>
        <v>311.99999999999989</v>
      </c>
      <c r="EK109" s="18">
        <f>EJ109*VLOOKUP('Données projet'!$B$15,Paramètres!$A$1:$I$89,3,0)*VLOOKUP('Données projet'!$B$15,Paramètres!$A$1:$I$89,5,0)</f>
        <v>262.82879999999994</v>
      </c>
      <c r="EL109" s="14">
        <f t="shared" si="99"/>
        <v>63.324983518559428</v>
      </c>
      <c r="EM109" s="22">
        <f t="shared" si="73"/>
        <v>568.05117296149081</v>
      </c>
      <c r="EN109" s="62">
        <f t="shared" si="74"/>
        <v>844.59919158503715</v>
      </c>
      <c r="EO109" s="62">
        <f ca="1">AVERAGE(OFFSET($EN$3,0,0,'Données projet'!$E$15+1,1))-AVERAGE(OFFSET($H$3,0,0,'Données projet'!$E$15+1,1))</f>
        <v>458.45790603102716</v>
      </c>
      <c r="EP109" s="62">
        <f t="shared" si="100"/>
        <v>291.65833951816296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65.422186897330818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3.85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14.116666666666667</v>
      </c>
      <c r="H110" s="70">
        <f t="shared" si="56"/>
        <v>163.49666666666667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276.83920630742136</v>
      </c>
      <c r="S110" s="62">
        <f ca="1">AVERAGE(OFFSET($R$3,0,0,'Données projet'!$E$9+1,1))-AVERAGE(OFFSET($H$3,0,0,'Données projet'!$E$9+1,1))</f>
        <v>196.7751893522196</v>
      </c>
      <c r="T110" s="62">
        <f t="shared" si="88"/>
        <v>468.98558846645176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275.19960000000003</v>
      </c>
      <c r="AK110" s="14">
        <f t="shared" si="89"/>
        <v>65.951527620662617</v>
      </c>
      <c r="AL110" s="22">
        <f t="shared" si="58"/>
        <v>594.17154727265404</v>
      </c>
      <c r="AM110" s="62">
        <f t="shared" si="59"/>
        <v>871.01075358007347</v>
      </c>
      <c r="AN110" s="62">
        <f ca="1">AVERAGE(OFFSET($AM$3,0,0,'Données projet'!$E$10+1,1))-AVERAGE(OFFSET($H$3,0,0,'Données projet'!$E$10+1,1))</f>
        <v>460.19780861054892</v>
      </c>
      <c r="AO110" s="62">
        <f t="shared" si="90"/>
        <v>286.14170558364475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895.52829219433124</v>
      </c>
      <c r="BI110" s="62">
        <f ca="1">AVERAGE(OFFSET($BH$3,0,0,'Données projet'!$E$11+1,1))-AVERAGE(OFFSET($H$3,0,0,'Données projet'!$E$11+1,1))</f>
        <v>485.92470634159565</v>
      </c>
      <c r="BJ110" s="62">
        <f t="shared" si="92"/>
        <v>307.92140912529834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306.60239999999993</v>
      </c>
      <c r="CA110" s="14">
        <f t="shared" si="93"/>
        <v>72.558821602115088</v>
      </c>
      <c r="CB110" s="22">
        <f t="shared" si="64"/>
        <v>660.37246095701687</v>
      </c>
      <c r="CC110" s="62">
        <f t="shared" si="65"/>
        <v>937.2116672644363</v>
      </c>
      <c r="CD110" s="62">
        <f ca="1">AVERAGE(OFFSET($CC$3,0,0,'Données projet'!$E$12+1,1))-AVERAGE(OFFSET($H$3,0,0,'Données projet'!$E$12+1,1))</f>
        <v>513.352289821976</v>
      </c>
      <c r="CE110" s="62">
        <f t="shared" si="94"/>
        <v>324.15956974007042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4.4337866711430253E-14</v>
      </c>
      <c r="CV110" s="14">
        <f t="shared" si="95"/>
        <v>7.3222115536967035E-13</v>
      </c>
      <c r="CW110" s="22">
        <f t="shared" si="67"/>
        <v>1.3525069634579169E-12</v>
      </c>
      <c r="CX110" s="62">
        <f t="shared" si="68"/>
        <v>276.83920630742074</v>
      </c>
      <c r="CY110" s="62">
        <f ca="1">AVERAGE(OFFSET($CX$3,0,0,'Données projet'!$E$13+1,1))-AVERAGE(OFFSET($H$3,0,0,'Données projet'!$E$13+1,1))</f>
        <v>319.60251630214429</v>
      </c>
      <c r="CZ110" s="62">
        <f t="shared" si="96"/>
        <v>313.19138409943923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0.39466957946938824</v>
      </c>
      <c r="DG110" s="23">
        <f>EXP(-LN(2)/25)*DG109+(1-EXP(-LN(2)/25))/(LN(2)/25)*Calculateur!DB110*Calculateur!DD110*VLOOKUP('Données projet'!$B$13,Paramètres!$A$1:$I$89,3,0)*0.475*44/12</f>
        <v>0.82124393619953695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1.2159135156689251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292.13495999999998</v>
      </c>
      <c r="DQ110" s="14">
        <f t="shared" si="97"/>
        <v>69.525108311202231</v>
      </c>
      <c r="DR110" s="22">
        <f t="shared" si="70"/>
        <v>629.89128564201053</v>
      </c>
      <c r="DS110" s="62">
        <f t="shared" si="71"/>
        <v>906.73049194942996</v>
      </c>
      <c r="DT110" s="62">
        <f ca="1">AVERAGE(OFFSET($DS$3,0,0,'Données projet'!$E$14+1,1))-AVERAGE(OFFSET($H$3,0,0,'Données projet'!$E$14+1,1))</f>
        <v>483.03125975140335</v>
      </c>
      <c r="DU110" s="62">
        <f t="shared" si="98"/>
        <v>299.32268240743298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5</v>
      </c>
      <c r="EJ110" s="13">
        <f>IF('Données projet'!$A$192&gt;35,EJ109+EI110-ER109,IF(A110&lt;'Données projet'!$A$192,$EG$205^A110,IF(A110='Données projet'!$A$192,'Données projet'!$B$192,EJ109+EI110-ER109)))</f>
        <v>316.99999999999989</v>
      </c>
      <c r="EK110" s="18">
        <f>EJ110*VLOOKUP('Données projet'!$B$15,Paramètres!$A$1:$I$89,3,0)*VLOOKUP('Données projet'!$B$15,Paramètres!$A$1:$I$89,5,0)</f>
        <v>267.04079999999993</v>
      </c>
      <c r="EL110" s="14">
        <f t="shared" si="99"/>
        <v>64.220850124833518</v>
      </c>
      <c r="EM110" s="22">
        <f t="shared" si="73"/>
        <v>576.94737396741823</v>
      </c>
      <c r="EN110" s="62">
        <f t="shared" si="74"/>
        <v>853.78658027483766</v>
      </c>
      <c r="EO110" s="62">
        <f ca="1">AVERAGE(OFFSET($EN$3,0,0,'Données projet'!$E$15+1,1))-AVERAGE(OFFSET($H$3,0,0,'Données projet'!$E$15+1,1))</f>
        <v>458.45790603102716</v>
      </c>
      <c r="EP110" s="62">
        <f t="shared" si="100"/>
        <v>291.65833951816296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65.501601720205286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3.85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14.116666666666667</v>
      </c>
      <c r="H111" s="70">
        <f t="shared" si="56"/>
        <v>163.49666666666667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277.12534253597727</v>
      </c>
      <c r="S111" s="62">
        <f ca="1">AVERAGE(OFFSET($R$3,0,0,'Données projet'!$E$9+1,1))-AVERAGE(OFFSET($H$3,0,0,'Données projet'!$E$9+1,1))</f>
        <v>196.7751893522196</v>
      </c>
      <c r="T111" s="62">
        <f t="shared" si="88"/>
        <v>468.98558846645176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279.45839999999998</v>
      </c>
      <c r="AK111" s="14">
        <f t="shared" si="89"/>
        <v>66.852540337772723</v>
      </c>
      <c r="AL111" s="22">
        <f t="shared" si="58"/>
        <v>603.15822108828741</v>
      </c>
      <c r="AM111" s="62">
        <f t="shared" si="59"/>
        <v>880.28356362426268</v>
      </c>
      <c r="AN111" s="62">
        <f ca="1">AVERAGE(OFFSET($AM$3,0,0,'Données projet'!$E$10+1,1))-AVERAGE(OFFSET($H$3,0,0,'Données projet'!$E$10+1,1))</f>
        <v>460.19780861054892</v>
      </c>
      <c r="AO111" s="62">
        <f t="shared" si="90"/>
        <v>286.14170558364475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905.35267673227543</v>
      </c>
      <c r="BI111" s="62">
        <f ca="1">AVERAGE(OFFSET($BH$3,0,0,'Données projet'!$E$11+1,1))-AVERAGE(OFFSET($H$3,0,0,'Données projet'!$E$11+1,1))</f>
        <v>485.92470634159565</v>
      </c>
      <c r="BJ111" s="62">
        <f t="shared" si="92"/>
        <v>307.92140912529834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311.43839999999989</v>
      </c>
      <c r="CA111" s="14">
        <f t="shared" si="93"/>
        <v>73.569144360291361</v>
      </c>
      <c r="CB111" s="22">
        <f t="shared" si="64"/>
        <v>670.55480642750729</v>
      </c>
      <c r="CC111" s="62">
        <f t="shared" si="65"/>
        <v>947.68014896348257</v>
      </c>
      <c r="CD111" s="62">
        <f ca="1">AVERAGE(OFFSET($CC$3,0,0,'Données projet'!$E$12+1,1))-AVERAGE(OFFSET($H$3,0,0,'Données projet'!$E$12+1,1))</f>
        <v>513.352289821976</v>
      </c>
      <c r="CE111" s="62">
        <f t="shared" si="94"/>
        <v>324.15956974007042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4.4337866711430253E-14</v>
      </c>
      <c r="CV111" s="14">
        <f t="shared" si="95"/>
        <v>7.3222115536967035E-13</v>
      </c>
      <c r="CW111" s="22">
        <f t="shared" si="67"/>
        <v>1.3525069634579169E-12</v>
      </c>
      <c r="CX111" s="62">
        <f t="shared" si="68"/>
        <v>277.12534253597664</v>
      </c>
      <c r="CY111" s="62">
        <f ca="1">AVERAGE(OFFSET($CX$3,0,0,'Données projet'!$E$13+1,1))-AVERAGE(OFFSET($H$3,0,0,'Données projet'!$E$13+1,1))</f>
        <v>319.60251630214429</v>
      </c>
      <c r="CZ111" s="62">
        <f t="shared" si="96"/>
        <v>313.19138409943923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0.38693034974066742</v>
      </c>
      <c r="DG111" s="23">
        <f>EXP(-LN(2)/25)*DG110+(1-EXP(-LN(2)/25))/(LN(2)/25)*Calculateur!DB111*Calculateur!DD111*VLOOKUP('Données projet'!$B$13,Paramètres!$A$1:$I$89,3,0)*0.475*44/12</f>
        <v>0.79878697757681894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1.1857173273174864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296.65583999999996</v>
      </c>
      <c r="DQ111" s="14">
        <f t="shared" si="97"/>
        <v>70.474942363677229</v>
      </c>
      <c r="DR111" s="22">
        <f t="shared" si="70"/>
        <v>639.41944595007112</v>
      </c>
      <c r="DS111" s="62">
        <f t="shared" si="71"/>
        <v>916.5447884860464</v>
      </c>
      <c r="DT111" s="62">
        <f ca="1">AVERAGE(OFFSET($DS$3,0,0,'Données projet'!$E$14+1,1))-AVERAGE(OFFSET($H$3,0,0,'Données projet'!$E$14+1,1))</f>
        <v>483.03125975140335</v>
      </c>
      <c r="DU111" s="62">
        <f t="shared" si="98"/>
        <v>299.32268240743298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</v>
      </c>
      <c r="EJ111" s="13">
        <f>IF('Données projet'!$A$192&gt;35,EJ110+EI111-ER110,IF(A111&lt;'Données projet'!$A$192,$EG$205^A111,IF(A111='Données projet'!$A$192,'Données projet'!$B$192,EJ110+EI111-ER110)))</f>
        <v>321.99999999999989</v>
      </c>
      <c r="EK111" s="18">
        <f>EJ111*VLOOKUP('Données projet'!$B$15,Paramètres!$A$1:$I$89,3,0)*VLOOKUP('Données projet'!$B$15,Paramètres!$A$1:$I$89,5,0)</f>
        <v>271.25279999999992</v>
      </c>
      <c r="EL111" s="14">
        <f t="shared" si="99"/>
        <v>65.115073390838859</v>
      </c>
      <c r="EM111" s="22">
        <f t="shared" si="73"/>
        <v>585.84071282237755</v>
      </c>
      <c r="EN111" s="62">
        <f t="shared" si="74"/>
        <v>862.96605535835283</v>
      </c>
      <c r="EO111" s="62">
        <f ca="1">AVERAGE(OFFSET($EN$3,0,0,'Données projet'!$E$15+1,1))-AVERAGE(OFFSET($H$3,0,0,'Données projet'!$E$15+1,1))</f>
        <v>458.45790603102716</v>
      </c>
      <c r="EP111" s="62">
        <f t="shared" si="100"/>
        <v>291.65833951816296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65.579638873447806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3.85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14.116666666666667</v>
      </c>
      <c r="H112" s="70">
        <f t="shared" si="56"/>
        <v>163.49666666666667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277.40651494067254</v>
      </c>
      <c r="S112" s="62">
        <f ca="1">AVERAGE(OFFSET($R$3,0,0,'Données projet'!$E$9+1,1))-AVERAGE(OFFSET($H$3,0,0,'Données projet'!$E$9+1,1))</f>
        <v>196.7751893522196</v>
      </c>
      <c r="T112" s="62">
        <f t="shared" si="88"/>
        <v>468.98558846645176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283.71719999999999</v>
      </c>
      <c r="AK112" s="14">
        <f t="shared" si="89"/>
        <v>67.751956122170697</v>
      </c>
      <c r="AL112" s="22">
        <f t="shared" si="58"/>
        <v>612.14211357944725</v>
      </c>
      <c r="AM112" s="62">
        <f t="shared" si="59"/>
        <v>889.54862852011775</v>
      </c>
      <c r="AN112" s="62">
        <f ca="1">AVERAGE(OFFSET($AM$3,0,0,'Données projet'!$E$10+1,1))-AVERAGE(OFFSET($H$3,0,0,'Données projet'!$E$10+1,1))</f>
        <v>460.19780861054892</v>
      </c>
      <c r="AO112" s="62">
        <f t="shared" si="90"/>
        <v>286.14170558364475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915.16910155544406</v>
      </c>
      <c r="BI112" s="62">
        <f ca="1">AVERAGE(OFFSET($BH$3,0,0,'Données projet'!$E$11+1,1))-AVERAGE(OFFSET($H$3,0,0,'Données projet'!$E$11+1,1))</f>
        <v>485.92470634159565</v>
      </c>
      <c r="BJ112" s="62">
        <f t="shared" si="92"/>
        <v>307.92140912529834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316.2743999999999</v>
      </c>
      <c r="CA112" s="14">
        <f t="shared" si="93"/>
        <v>74.577642578935567</v>
      </c>
      <c r="CB112" s="22">
        <f t="shared" si="64"/>
        <v>680.73397415831266</v>
      </c>
      <c r="CC112" s="62">
        <f t="shared" si="65"/>
        <v>958.14048909898315</v>
      </c>
      <c r="CD112" s="62">
        <f ca="1">AVERAGE(OFFSET($CC$3,0,0,'Données projet'!$E$12+1,1))-AVERAGE(OFFSET($H$3,0,0,'Données projet'!$E$12+1,1))</f>
        <v>513.352289821976</v>
      </c>
      <c r="CE112" s="62">
        <f t="shared" si="94"/>
        <v>324.15956974007042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4.4337866711430253E-14</v>
      </c>
      <c r="CV112" s="14">
        <f t="shared" si="95"/>
        <v>7.3222115536967035E-13</v>
      </c>
      <c r="CW112" s="22">
        <f t="shared" si="67"/>
        <v>1.3525069634579169E-12</v>
      </c>
      <c r="CX112" s="62">
        <f t="shared" si="68"/>
        <v>277.40651494067191</v>
      </c>
      <c r="CY112" s="62">
        <f ca="1">AVERAGE(OFFSET($CX$3,0,0,'Données projet'!$E$13+1,1))-AVERAGE(OFFSET($H$3,0,0,'Données projet'!$E$13+1,1))</f>
        <v>319.60251630214429</v>
      </c>
      <c r="CZ112" s="62">
        <f t="shared" si="96"/>
        <v>313.19138409943923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0.37934288158646279</v>
      </c>
      <c r="DG112" s="23">
        <f>EXP(-LN(2)/25)*DG111+(1-EXP(-LN(2)/25))/(LN(2)/25)*Calculateur!DB112*Calculateur!DD112*VLOOKUP('Données projet'!$B$13,Paramètres!$A$1:$I$89,3,0)*0.475*44/12</f>
        <v>0.77694410566859928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1.1562869872550621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301.17671999999993</v>
      </c>
      <c r="DQ112" s="14">
        <f t="shared" si="97"/>
        <v>71.423092953709713</v>
      </c>
      <c r="DR112" s="22">
        <f t="shared" si="70"/>
        <v>648.94467422771106</v>
      </c>
      <c r="DS112" s="62">
        <f t="shared" si="71"/>
        <v>926.35118916838155</v>
      </c>
      <c r="DT112" s="62">
        <f ca="1">AVERAGE(OFFSET($DS$3,0,0,'Données projet'!$E$14+1,1))-AVERAGE(OFFSET($H$3,0,0,'Données projet'!$E$14+1,1))</f>
        <v>483.03125975140335</v>
      </c>
      <c r="DU112" s="62">
        <f t="shared" si="98"/>
        <v>299.32268240743298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</v>
      </c>
      <c r="EJ112" s="13">
        <f>IF('Données projet'!$A$192&gt;35,EJ111+EI112-ER111,IF(A112&lt;'Données projet'!$A$192,$EG$205^A112,IF(A112='Données projet'!$A$192,'Données projet'!$B$192,EJ111+EI112-ER111)))</f>
        <v>326.99999999999989</v>
      </c>
      <c r="EK112" s="18">
        <f>EJ112*VLOOKUP('Données projet'!$B$15,Paramètres!$A$1:$I$89,3,0)*VLOOKUP('Données projet'!$B$15,Paramètres!$A$1:$I$89,5,0)</f>
        <v>275.46479999999997</v>
      </c>
      <c r="EL112" s="14">
        <f t="shared" si="99"/>
        <v>66.007681781116673</v>
      </c>
      <c r="EM112" s="22">
        <f t="shared" si="73"/>
        <v>594.73123910211143</v>
      </c>
      <c r="EN112" s="62">
        <f t="shared" si="74"/>
        <v>872.13775404278203</v>
      </c>
      <c r="EO112" s="62">
        <f ca="1">AVERAGE(OFFSET($EN$3,0,0,'Données projet'!$E$15+1,1))-AVERAGE(OFFSET($H$3,0,0,'Données projet'!$E$15+1,1))</f>
        <v>458.45790603102716</v>
      </c>
      <c r="EP112" s="62">
        <f t="shared" si="100"/>
        <v>291.65833951816296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65.656322256546503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3.85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14.116666666666667</v>
      </c>
      <c r="H113" s="70">
        <f t="shared" si="56"/>
        <v>163.49666666666667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277.68280963275356</v>
      </c>
      <c r="S113" s="62">
        <f ca="1">AVERAGE(OFFSET($R$3,0,0,'Données projet'!$E$9+1,1))-AVERAGE(OFFSET($H$3,0,0,'Données projet'!$E$9+1,1))</f>
        <v>196.7751893522196</v>
      </c>
      <c r="T113" s="62">
        <f t="shared" si="88"/>
        <v>468.98558846645176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287.97599999999994</v>
      </c>
      <c r="AK113" s="14">
        <f t="shared" si="89"/>
        <v>68.649801713863141</v>
      </c>
      <c r="AL113" s="22">
        <f t="shared" si="58"/>
        <v>621.12327131831148</v>
      </c>
      <c r="AM113" s="62">
        <f t="shared" si="59"/>
        <v>898.806080951063</v>
      </c>
      <c r="AN113" s="62">
        <f ca="1">AVERAGE(OFFSET($AM$3,0,0,'Données projet'!$E$10+1,1))-AVERAGE(OFFSET($H$3,0,0,'Données projet'!$E$10+1,1))</f>
        <v>460.19780861054892</v>
      </c>
      <c r="AO113" s="62">
        <f t="shared" si="90"/>
        <v>286.14170558364475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924.97770387447622</v>
      </c>
      <c r="BI113" s="62">
        <f ca="1">AVERAGE(OFFSET($BH$3,0,0,'Données projet'!$E$11+1,1))-AVERAGE(OFFSET($H$3,0,0,'Données projet'!$E$11+1,1))</f>
        <v>485.92470634159565</v>
      </c>
      <c r="BJ113" s="62">
        <f t="shared" si="92"/>
        <v>307.92140912529834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321.11039999999986</v>
      </c>
      <c r="CA113" s="14">
        <f t="shared" si="93"/>
        <v>75.584347378293316</v>
      </c>
      <c r="CB113" s="22">
        <f t="shared" si="64"/>
        <v>690.91001835052737</v>
      </c>
      <c r="CC113" s="62">
        <f t="shared" si="65"/>
        <v>968.59282798327899</v>
      </c>
      <c r="CD113" s="62">
        <f ca="1">AVERAGE(OFFSET($CC$3,0,0,'Données projet'!$E$12+1,1))-AVERAGE(OFFSET($H$3,0,0,'Données projet'!$E$12+1,1))</f>
        <v>513.352289821976</v>
      </c>
      <c r="CE113" s="62">
        <f t="shared" si="94"/>
        <v>324.15956974007042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4.4337866711430253E-14</v>
      </c>
      <c r="CV113" s="14">
        <f t="shared" si="95"/>
        <v>7.3222115536967035E-13</v>
      </c>
      <c r="CW113" s="22">
        <f t="shared" si="67"/>
        <v>1.3525069634579169E-12</v>
      </c>
      <c r="CX113" s="62">
        <f t="shared" si="68"/>
        <v>277.68280963275294</v>
      </c>
      <c r="CY113" s="62">
        <f ca="1">AVERAGE(OFFSET($CX$3,0,0,'Données projet'!$E$13+1,1))-AVERAGE(OFFSET($H$3,0,0,'Données projet'!$E$13+1,1))</f>
        <v>319.60251630214429</v>
      </c>
      <c r="CZ113" s="62">
        <f t="shared" si="96"/>
        <v>313.19138409943923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0.37190419905486349</v>
      </c>
      <c r="DG113" s="23">
        <f>EXP(-LN(2)/25)*DG112+(1-EXP(-LN(2)/25))/(LN(2)/25)*Calculateur!DB113*Calculateur!DD113*VLOOKUP('Données projet'!$B$13,Paramètres!$A$1:$I$89,3,0)*0.475*44/12</f>
        <v>0.75569852824137662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1.1276027272962401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305.69759999999991</v>
      </c>
      <c r="DQ113" s="14">
        <f t="shared" si="97"/>
        <v>72.369588270212361</v>
      </c>
      <c r="DR113" s="22">
        <f t="shared" si="70"/>
        <v>658.46701957061964</v>
      </c>
      <c r="DS113" s="62">
        <f t="shared" si="71"/>
        <v>936.14982920337116</v>
      </c>
      <c r="DT113" s="62">
        <f ca="1">AVERAGE(OFFSET($DS$3,0,0,'Données projet'!$E$14+1,1))-AVERAGE(OFFSET($H$3,0,0,'Données projet'!$E$14+1,1))</f>
        <v>483.03125975140335</v>
      </c>
      <c r="DU113" s="62">
        <f t="shared" si="98"/>
        <v>299.32268240743298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332</v>
      </c>
      <c r="EH113" s="13">
        <f>VLOOKUP(A113,'Données projet'!$A$191:$I$211,9,0)</f>
        <v>5</v>
      </c>
      <c r="EI113" s="13">
        <f t="array" ref="EI113">INDEX(EH:EH,MIN(IF(ISNUMBER(EH113:EH309),ROW(EH113:EH309),"")))</f>
        <v>5</v>
      </c>
      <c r="EJ113" s="13">
        <f>IF('Données projet'!$A$192&gt;35,EJ112+EI113-ER112,IF(A113&lt;'Données projet'!$A$192,$EG$205^A113,IF(A113='Données projet'!$A$192,'Données projet'!$B$192,EJ112+EI113-ER112)))</f>
        <v>331.99999999999989</v>
      </c>
      <c r="EK113" s="18">
        <f>EJ113*VLOOKUP('Données projet'!$B$15,Paramètres!$A$1:$I$89,3,0)*VLOOKUP('Données projet'!$B$15,Paramètres!$A$1:$I$89,5,0)</f>
        <v>279.6767999999999</v>
      </c>
      <c r="EL113" s="14">
        <f t="shared" si="99"/>
        <v>66.898702839783041</v>
      </c>
      <c r="EM113" s="22">
        <f t="shared" si="73"/>
        <v>603.61900077928851</v>
      </c>
      <c r="EN113" s="62">
        <f t="shared" si="74"/>
        <v>881.30181041204014</v>
      </c>
      <c r="EO113" s="62">
        <f ca="1">AVERAGE(OFFSET($EN$3,0,0,'Données projet'!$E$15+1,1))-AVERAGE(OFFSET($H$3,0,0,'Données projet'!$E$15+1,1))</f>
        <v>458.45790603102716</v>
      </c>
      <c r="EP113" s="62">
        <f t="shared" si="100"/>
        <v>291.65833951816296</v>
      </c>
      <c r="EQ113" s="16">
        <f>IF(ISNA(VLOOKUP(A113,'Données projet'!$A$191:$I$211,3,0)),0,VLOOKUP(A113,'Données projet'!$A$191:$I$211,3,0))</f>
        <v>19</v>
      </c>
      <c r="ER113" s="16">
        <f>IF(ISNA(VLOOKUP(A113,'Données projet'!$A$191:$I$211,4,0)),0,VLOOKUP(A113,'Données projet'!$A$191:$I$211,4,0))</f>
        <v>25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65.731675354386795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3.85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14.116666666666667</v>
      </c>
      <c r="H114" s="70">
        <f t="shared" si="56"/>
        <v>163.49666666666667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277.95431122962941</v>
      </c>
      <c r="S114" s="62">
        <f ca="1">AVERAGE(OFFSET($R$3,0,0,'Données projet'!$E$9+1,1))-AVERAGE(OFFSET($H$3,0,0,'Données projet'!$E$9+1,1))</f>
        <v>196.7751893522196</v>
      </c>
      <c r="T114" s="62">
        <f t="shared" si="88"/>
        <v>468.98558846645176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272.56319999999994</v>
      </c>
      <c r="AK114" s="14">
        <f t="shared" si="89"/>
        <v>65.392945522034609</v>
      </c>
      <c r="AL114" s="22">
        <f t="shared" si="58"/>
        <v>588.60695345087686</v>
      </c>
      <c r="AM114" s="62">
        <f t="shared" si="59"/>
        <v>866.56126468050434</v>
      </c>
      <c r="AN114" s="62">
        <f ca="1">AVERAGE(OFFSET($AM$3,0,0,'Données projet'!$E$10+1,1))-AVERAGE(OFFSET($H$3,0,0,'Données projet'!$E$10+1,1))</f>
        <v>460.19780861054892</v>
      </c>
      <c r="AO114" s="62">
        <f t="shared" si="90"/>
        <v>286.14170558364475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281.93567999999988</v>
      </c>
      <c r="BF114" s="14">
        <f t="shared" si="91"/>
        <v>67.375909546040361</v>
      </c>
      <c r="BG114" s="22">
        <f t="shared" si="61"/>
        <v>608.38435179268674</v>
      </c>
      <c r="BH114" s="62">
        <f t="shared" si="62"/>
        <v>886.33866302231422</v>
      </c>
      <c r="BI114" s="62">
        <f ca="1">AVERAGE(OFFSET($BH$3,0,0,'Données projet'!$E$11+1,1))-AVERAGE(OFFSET($H$3,0,0,'Données projet'!$E$11+1,1))</f>
        <v>485.92470634159565</v>
      </c>
      <c r="BJ114" s="62">
        <f t="shared" si="92"/>
        <v>307.92140912529834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301.37951999999996</v>
      </c>
      <c r="CA114" s="14">
        <f t="shared" si="93"/>
        <v>71.465586589963848</v>
      </c>
      <c r="CB114" s="22">
        <f t="shared" si="64"/>
        <v>649.37189397752024</v>
      </c>
      <c r="CC114" s="62">
        <f t="shared" si="65"/>
        <v>927.32620520714772</v>
      </c>
      <c r="CD114" s="62">
        <f ca="1">AVERAGE(OFFSET($CC$3,0,0,'Données projet'!$E$12+1,1))-AVERAGE(OFFSET($H$3,0,0,'Données projet'!$E$12+1,1))</f>
        <v>513.352289821976</v>
      </c>
      <c r="CE114" s="62">
        <f t="shared" si="94"/>
        <v>324.15956974007042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4.4337866711430253E-14</v>
      </c>
      <c r="CV114" s="14">
        <f t="shared" si="95"/>
        <v>7.3222115536967035E-13</v>
      </c>
      <c r="CW114" s="22">
        <f t="shared" si="67"/>
        <v>1.3525069634579169E-12</v>
      </c>
      <c r="CX114" s="62">
        <f t="shared" si="68"/>
        <v>277.95431122962879</v>
      </c>
      <c r="CY114" s="62">
        <f ca="1">AVERAGE(OFFSET($CX$3,0,0,'Données projet'!$E$13+1,1))-AVERAGE(OFFSET($H$3,0,0,'Données projet'!$E$13+1,1))</f>
        <v>319.60251630214429</v>
      </c>
      <c r="CZ114" s="62">
        <f t="shared" si="96"/>
        <v>313.19138409943923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0.36461138455056052</v>
      </c>
      <c r="DG114" s="23">
        <f>EXP(-LN(2)/25)*DG113+(1-EXP(-LN(2)/25))/(LN(2)/25)*Calculateur!DB114*Calculateur!DD114*VLOOKUP('Données projet'!$B$13,Paramètres!$A$1:$I$89,3,0)*0.475*44/12</f>
        <v>0.73503391224615777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1.0996452967967183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289.33631999999994</v>
      </c>
      <c r="DQ114" s="14">
        <f t="shared" si="97"/>
        <v>68.936259465559303</v>
      </c>
      <c r="DR114" s="22">
        <f t="shared" si="70"/>
        <v>623.99140923584901</v>
      </c>
      <c r="DS114" s="62">
        <f t="shared" si="71"/>
        <v>901.94572046547637</v>
      </c>
      <c r="DT114" s="62">
        <f ca="1">AVERAGE(OFFSET($DS$3,0,0,'Données projet'!$E$14+1,1))-AVERAGE(OFFSET($H$3,0,0,'Données projet'!$E$14+1,1))</f>
        <v>483.03125975140335</v>
      </c>
      <c r="DU114" s="62">
        <f t="shared" si="98"/>
        <v>299.32268240743298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4.5999999999999996</v>
      </c>
      <c r="EJ114" s="13">
        <f>IF('Données projet'!$A$192&gt;35,EJ113+EI114-ER113,IF(A114&lt;'Données projet'!$A$192,$EG$205^A114,IF(A114='Données projet'!$A$192,'Données projet'!$B$192,EJ113+EI114-ER113)))</f>
        <v>311.59999999999991</v>
      </c>
      <c r="EK114" s="18">
        <f>EJ114*VLOOKUP('Données projet'!$B$15,Paramètres!$A$1:$I$89,3,0)*VLOOKUP('Données projet'!$B$15,Paramètres!$A$1:$I$89,5,0)</f>
        <v>262.49183999999991</v>
      </c>
      <c r="EL114" s="14">
        <f t="shared" si="99"/>
        <v>63.253242323102796</v>
      </c>
      <c r="EM114" s="22">
        <f t="shared" si="73"/>
        <v>567.33935171273708</v>
      </c>
      <c r="EN114" s="62">
        <f t="shared" si="74"/>
        <v>845.29366294236456</v>
      </c>
      <c r="EO114" s="62">
        <f ca="1">AVERAGE(OFFSET($EN$3,0,0,'Données projet'!$E$15+1,1))-AVERAGE(OFFSET($H$3,0,0,'Données projet'!$E$15+1,1))</f>
        <v>458.45790603102716</v>
      </c>
      <c r="EP114" s="62">
        <f t="shared" si="100"/>
        <v>291.65833951816296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65.805721244443845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3.85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14.116666666666667</v>
      </c>
      <c r="H115" s="70">
        <f t="shared" si="56"/>
        <v>163.49666666666667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278.22110288078613</v>
      </c>
      <c r="S115" s="62">
        <f ca="1">AVERAGE(OFFSET($R$3,0,0,'Données projet'!$E$9+1,1))-AVERAGE(OFFSET($H$3,0,0,'Données projet'!$E$9+1,1))</f>
        <v>196.7751893522196</v>
      </c>
      <c r="T115" s="62">
        <f t="shared" si="88"/>
        <v>468.98558846645176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276.41640000000001</v>
      </c>
      <c r="AK115" s="14">
        <f t="shared" si="89"/>
        <v>66.209124371313408</v>
      </c>
      <c r="AL115" s="22">
        <f t="shared" si="58"/>
        <v>596.7394549467042</v>
      </c>
      <c r="AM115" s="62">
        <f t="shared" si="59"/>
        <v>874.9605578274884</v>
      </c>
      <c r="AN115" s="62">
        <f ca="1">AVERAGE(OFFSET($AM$3,0,0,'Données projet'!$E$10+1,1))-AVERAGE(OFFSET($H$3,0,0,'Données projet'!$E$10+1,1))</f>
        <v>460.19780861054892</v>
      </c>
      <c r="AO115" s="62">
        <f t="shared" si="90"/>
        <v>286.14170558364475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286.09775999999994</v>
      </c>
      <c r="BF115" s="14">
        <f t="shared" si="91"/>
        <v>68.254020651723678</v>
      </c>
      <c r="BG115" s="22">
        <f t="shared" si="61"/>
        <v>617.16268463508527</v>
      </c>
      <c r="BH115" s="62">
        <f t="shared" si="62"/>
        <v>895.38378751586947</v>
      </c>
      <c r="BI115" s="62">
        <f ca="1">AVERAGE(OFFSET($BH$3,0,0,'Données projet'!$E$11+1,1))-AVERAGE(OFFSET($H$3,0,0,'Données projet'!$E$11+1,1))</f>
        <v>485.92470634159565</v>
      </c>
      <c r="BJ115" s="62">
        <f t="shared" si="92"/>
        <v>307.92140912529834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305.82863999999995</v>
      </c>
      <c r="CA115" s="14">
        <f t="shared" si="93"/>
        <v>72.396998509767741</v>
      </c>
      <c r="CB115" s="22">
        <f t="shared" si="64"/>
        <v>658.74298707117862</v>
      </c>
      <c r="CC115" s="62">
        <f t="shared" si="65"/>
        <v>936.96408995196271</v>
      </c>
      <c r="CD115" s="62">
        <f ca="1">AVERAGE(OFFSET($CC$3,0,0,'Données projet'!$E$12+1,1))-AVERAGE(OFFSET($H$3,0,0,'Données projet'!$E$12+1,1))</f>
        <v>513.352289821976</v>
      </c>
      <c r="CE115" s="62">
        <f t="shared" si="94"/>
        <v>324.15956974007042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4.4337866711430253E-14</v>
      </c>
      <c r="CV115" s="14">
        <f t="shared" si="95"/>
        <v>7.3222115536967035E-13</v>
      </c>
      <c r="CW115" s="22">
        <f t="shared" si="67"/>
        <v>1.3525069634579169E-12</v>
      </c>
      <c r="CX115" s="62">
        <f t="shared" si="68"/>
        <v>278.22110288078551</v>
      </c>
      <c r="CY115" s="62">
        <f ca="1">AVERAGE(OFFSET($CX$3,0,0,'Données projet'!$E$13+1,1))-AVERAGE(OFFSET($H$3,0,0,'Données projet'!$E$13+1,1))</f>
        <v>319.60251630214429</v>
      </c>
      <c r="CZ115" s="62">
        <f t="shared" si="96"/>
        <v>313.19138409943923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0.35746157769050935</v>
      </c>
      <c r="DG115" s="23">
        <f>EXP(-LN(2)/25)*DG114+(1-EXP(-LN(2)/25))/(LN(2)/25)*Calculateur!DB115*Calculateur!DD115*VLOOKUP('Données projet'!$B$13,Paramètres!$A$1:$I$89,3,0)*0.475*44/12</f>
        <v>0.71493437126203307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1.0723959489525425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293.42663999999996</v>
      </c>
      <c r="DQ115" s="14">
        <f t="shared" si="97"/>
        <v>69.796662930719478</v>
      </c>
      <c r="DR115" s="22">
        <f t="shared" si="70"/>
        <v>632.61391927100306</v>
      </c>
      <c r="DS115" s="62">
        <f t="shared" si="71"/>
        <v>910.83502215178714</v>
      </c>
      <c r="DT115" s="62">
        <f ca="1">AVERAGE(OFFSET($DS$3,0,0,'Données projet'!$E$14+1,1))-AVERAGE(OFFSET($H$3,0,0,'Données projet'!$E$14+1,1))</f>
        <v>483.03125975140335</v>
      </c>
      <c r="DU115" s="62">
        <f t="shared" si="98"/>
        <v>299.32268240743298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4.5999999999999996</v>
      </c>
      <c r="EJ115" s="13">
        <f>IF('Données projet'!$A$192&gt;35,EJ114+EI115-ER114,IF(A115&lt;'Données projet'!$A$192,$EG$205^A115,IF(A115='Données projet'!$A$192,'Données projet'!$B$192,EJ114+EI115-ER114)))</f>
        <v>316.19999999999993</v>
      </c>
      <c r="EK115" s="18">
        <f>EJ115*VLOOKUP('Données projet'!$B$15,Paramètres!$A$1:$I$89,3,0)*VLOOKUP('Données projet'!$B$15,Paramètres!$A$1:$I$89,5,0)</f>
        <v>266.36687999999992</v>
      </c>
      <c r="EL115" s="14">
        <f t="shared" si="99"/>
        <v>64.077622653233107</v>
      </c>
      <c r="EM115" s="22">
        <f t="shared" si="73"/>
        <v>575.52417545438084</v>
      </c>
      <c r="EN115" s="62">
        <f t="shared" si="74"/>
        <v>853.74527833516504</v>
      </c>
      <c r="EO115" s="62">
        <f ca="1">AVERAGE(OFFSET($EN$3,0,0,'Données projet'!$E$15+1,1))-AVERAGE(OFFSET($H$3,0,0,'Données projet'!$E$15+1,1))</f>
        <v>458.45790603102716</v>
      </c>
      <c r="EP115" s="62">
        <f t="shared" si="100"/>
        <v>291.65833951816296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65.878482603850216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3.85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14.116666666666667</v>
      </c>
      <c r="H116" s="70">
        <f t="shared" si="56"/>
        <v>163.49666666666667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278.48326629325209</v>
      </c>
      <c r="S116" s="62">
        <f ca="1">AVERAGE(OFFSET($R$3,0,0,'Données projet'!$E$9+1,1))-AVERAGE(OFFSET($H$3,0,0,'Données projet'!$E$9+1,1))</f>
        <v>196.7751893522196</v>
      </c>
      <c r="T116" s="62">
        <f t="shared" si="88"/>
        <v>468.98558846645176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280.26960000000003</v>
      </c>
      <c r="AK116" s="14">
        <f t="shared" si="89"/>
        <v>67.023979919595945</v>
      </c>
      <c r="AL116" s="22">
        <f t="shared" si="58"/>
        <v>604.8696516932963</v>
      </c>
      <c r="AM116" s="62">
        <f t="shared" si="59"/>
        <v>883.35291798654634</v>
      </c>
      <c r="AN116" s="62">
        <f ca="1">AVERAGE(OFFSET($AM$3,0,0,'Données projet'!$E$10+1,1))-AVERAGE(OFFSET($H$3,0,0,'Données projet'!$E$10+1,1))</f>
        <v>460.19780861054892</v>
      </c>
      <c r="AO116" s="62">
        <f t="shared" si="90"/>
        <v>286.14170558364475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290.25983999999994</v>
      </c>
      <c r="BF116" s="14">
        <f t="shared" si="91"/>
        <v>69.130646003237317</v>
      </c>
      <c r="BG116" s="22">
        <f t="shared" si="61"/>
        <v>625.93842978897146</v>
      </c>
      <c r="BH116" s="62">
        <f t="shared" si="62"/>
        <v>904.42169608222162</v>
      </c>
      <c r="BI116" s="62">
        <f ca="1">AVERAGE(OFFSET($BH$3,0,0,'Données projet'!$E$11+1,1))-AVERAGE(OFFSET($H$3,0,0,'Données projet'!$E$11+1,1))</f>
        <v>485.92470634159565</v>
      </c>
      <c r="BJ116" s="62">
        <f t="shared" si="92"/>
        <v>307.92140912529834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310.27775999999994</v>
      </c>
      <c r="CA116" s="14">
        <f t="shared" si="93"/>
        <v>73.326834491020819</v>
      </c>
      <c r="CB116" s="22">
        <f t="shared" si="64"/>
        <v>668.11133540519438</v>
      </c>
      <c r="CC116" s="62">
        <f t="shared" si="65"/>
        <v>946.59460169844442</v>
      </c>
      <c r="CD116" s="62">
        <f ca="1">AVERAGE(OFFSET($CC$3,0,0,'Données projet'!$E$12+1,1))-AVERAGE(OFFSET($H$3,0,0,'Données projet'!$E$12+1,1))</f>
        <v>513.352289821976</v>
      </c>
      <c r="CE116" s="62">
        <f t="shared" si="94"/>
        <v>324.15956974007042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4.4337866711430253E-14</v>
      </c>
      <c r="CV116" s="14">
        <f t="shared" si="95"/>
        <v>7.3222115536967035E-13</v>
      </c>
      <c r="CW116" s="22">
        <f t="shared" si="67"/>
        <v>1.3525069634579169E-12</v>
      </c>
      <c r="CX116" s="62">
        <f t="shared" si="68"/>
        <v>278.48326629325146</v>
      </c>
      <c r="CY116" s="62">
        <f ca="1">AVERAGE(OFFSET($CX$3,0,0,'Données projet'!$E$13+1,1))-AVERAGE(OFFSET($H$3,0,0,'Données projet'!$E$13+1,1))</f>
        <v>319.60251630214429</v>
      </c>
      <c r="CZ116" s="62">
        <f t="shared" si="96"/>
        <v>313.19138409943923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0.35045197418203217</v>
      </c>
      <c r="DG116" s="23">
        <f>EXP(-LN(2)/25)*DG115+(1-EXP(-LN(2)/25))/(LN(2)/25)*Calculateur!DB116*Calculateur!DD116*VLOOKUP('Données projet'!$B$13,Paramètres!$A$1:$I$89,3,0)*0.475*44/12</f>
        <v>0.69538445328310816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1.0458364274651404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297.51695999999998</v>
      </c>
      <c r="DQ116" s="14">
        <f t="shared" si="97"/>
        <v>70.6556713918757</v>
      </c>
      <c r="DR116" s="22">
        <f t="shared" si="70"/>
        <v>641.23399967418345</v>
      </c>
      <c r="DS116" s="62">
        <f t="shared" si="71"/>
        <v>919.7172659674336</v>
      </c>
      <c r="DT116" s="62">
        <f ca="1">AVERAGE(OFFSET($DS$3,0,0,'Données projet'!$E$14+1,1))-AVERAGE(OFFSET($H$3,0,0,'Données projet'!$E$14+1,1))</f>
        <v>483.03125975140335</v>
      </c>
      <c r="DU116" s="62">
        <f t="shared" si="98"/>
        <v>299.32268240743298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4.5999999999999996</v>
      </c>
      <c r="EJ116" s="13">
        <f>IF('Données projet'!$A$192&gt;35,EJ115+EI116-ER115,IF(A116&lt;'Données projet'!$A$192,$EG$205^A116,IF(A116='Données projet'!$A$192,'Données projet'!$B$192,EJ115+EI116-ER115)))</f>
        <v>320.79999999999995</v>
      </c>
      <c r="EK116" s="18">
        <f>EJ116*VLOOKUP('Données projet'!$B$15,Paramètres!$A$1:$I$89,3,0)*VLOOKUP('Données projet'!$B$15,Paramètres!$A$1:$I$89,5,0)</f>
        <v>270.24191999999999</v>
      </c>
      <c r="EL116" s="14">
        <f t="shared" si="99"/>
        <v>64.900608141065092</v>
      </c>
      <c r="EM116" s="22">
        <f t="shared" si="73"/>
        <v>583.70656984568836</v>
      </c>
      <c r="EN116" s="62">
        <f t="shared" si="74"/>
        <v>862.18983613893852</v>
      </c>
      <c r="EO116" s="62">
        <f ca="1">AVERAGE(OFFSET($EN$3,0,0,'Données projet'!$E$15+1,1))-AVERAGE(OFFSET($H$3,0,0,'Données projet'!$E$15+1,1))</f>
        <v>458.45790603102716</v>
      </c>
      <c r="EP116" s="62">
        <f t="shared" si="100"/>
        <v>291.65833951816296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65.949981716340929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3.85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14.116666666666667</v>
      </c>
      <c r="H117" s="70">
        <f t="shared" si="56"/>
        <v>163.49666666666667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278.74088175662132</v>
      </c>
      <c r="S117" s="62">
        <f ca="1">AVERAGE(OFFSET($R$3,0,0,'Données projet'!$E$9+1,1))-AVERAGE(OFFSET($H$3,0,0,'Données projet'!$E$9+1,1))</f>
        <v>196.7751893522196</v>
      </c>
      <c r="T117" s="62">
        <f t="shared" si="88"/>
        <v>468.98558846645176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284.12279999999998</v>
      </c>
      <c r="AK117" s="14">
        <f t="shared" si="89"/>
        <v>67.837532462585557</v>
      </c>
      <c r="AL117" s="22">
        <f t="shared" si="58"/>
        <v>612.99757903900309</v>
      </c>
      <c r="AM117" s="62">
        <f t="shared" si="59"/>
        <v>891.73846079562236</v>
      </c>
      <c r="AN117" s="62">
        <f ca="1">AVERAGE(OFFSET($AM$3,0,0,'Données projet'!$E$10+1,1))-AVERAGE(OFFSET($H$3,0,0,'Données projet'!$E$10+1,1))</f>
        <v>460.19780861054892</v>
      </c>
      <c r="AO117" s="62">
        <f t="shared" si="90"/>
        <v>286.14170558364475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294.42191999999994</v>
      </c>
      <c r="BF117" s="14">
        <f t="shared" si="91"/>
        <v>70.005809366676559</v>
      </c>
      <c r="BG117" s="22">
        <f t="shared" si="61"/>
        <v>634.71162864696146</v>
      </c>
      <c r="BH117" s="62">
        <f t="shared" si="62"/>
        <v>913.45251040358085</v>
      </c>
      <c r="BI117" s="62">
        <f ca="1">AVERAGE(OFFSET($BH$3,0,0,'Données projet'!$E$11+1,1))-AVERAGE(OFFSET($H$3,0,0,'Données projet'!$E$11+1,1))</f>
        <v>485.92470634159565</v>
      </c>
      <c r="BJ117" s="62">
        <f t="shared" si="92"/>
        <v>307.92140912529834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314.72687999999999</v>
      </c>
      <c r="CA117" s="14">
        <f t="shared" si="93"/>
        <v>74.255119742405697</v>
      </c>
      <c r="CB117" s="22">
        <f t="shared" si="64"/>
        <v>677.47698288468996</v>
      </c>
      <c r="CC117" s="62">
        <f t="shared" si="65"/>
        <v>956.21786464130923</v>
      </c>
      <c r="CD117" s="62">
        <f ca="1">AVERAGE(OFFSET($CC$3,0,0,'Données projet'!$E$12+1,1))-AVERAGE(OFFSET($H$3,0,0,'Données projet'!$E$12+1,1))</f>
        <v>513.352289821976</v>
      </c>
      <c r="CE117" s="62">
        <f t="shared" si="94"/>
        <v>324.15956974007042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4.4337866711430253E-14</v>
      </c>
      <c r="CV117" s="14">
        <f t="shared" si="95"/>
        <v>7.3222115536967035E-13</v>
      </c>
      <c r="CW117" s="22">
        <f t="shared" si="67"/>
        <v>1.3525069634579169E-12</v>
      </c>
      <c r="CX117" s="62">
        <f t="shared" si="68"/>
        <v>278.74088175662069</v>
      </c>
      <c r="CY117" s="62">
        <f ca="1">AVERAGE(OFFSET($CX$3,0,0,'Données projet'!$E$13+1,1))-AVERAGE(OFFSET($H$3,0,0,'Données projet'!$E$13+1,1))</f>
        <v>319.60251630214429</v>
      </c>
      <c r="CZ117" s="62">
        <f t="shared" si="96"/>
        <v>313.19138409943923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0.34357982472292026</v>
      </c>
      <c r="DG117" s="23">
        <f>EXP(-LN(2)/25)*DG116+(1-EXP(-LN(2)/25))/(LN(2)/25)*Calculateur!DB117*Calculateur!DD117*VLOOKUP('Données projet'!$B$13,Paramètres!$A$1:$I$89,3,0)*0.475*44/12</f>
        <v>0.67636912883940248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1.0199489535623227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301.60727999999995</v>
      </c>
      <c r="DQ117" s="14">
        <f t="shared" si="97"/>
        <v>71.513306244453176</v>
      </c>
      <c r="DR117" s="22">
        <f t="shared" si="70"/>
        <v>649.85168770908911</v>
      </c>
      <c r="DS117" s="62">
        <f t="shared" si="71"/>
        <v>928.59256946570849</v>
      </c>
      <c r="DT117" s="62">
        <f ca="1">AVERAGE(OFFSET($DS$3,0,0,'Données projet'!$E$14+1,1))-AVERAGE(OFFSET($H$3,0,0,'Données projet'!$E$14+1,1))</f>
        <v>483.03125975140335</v>
      </c>
      <c r="DU117" s="62">
        <f t="shared" si="98"/>
        <v>299.32268240743298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4.5999999999999996</v>
      </c>
      <c r="EJ117" s="13">
        <f>IF('Données projet'!$A$192&gt;35,EJ116+EI117-ER116,IF(A117&lt;'Données projet'!$A$192,$EG$205^A117,IF(A117='Données projet'!$A$192,'Données projet'!$B$192,EJ116+EI117-ER116)))</f>
        <v>325.39999999999998</v>
      </c>
      <c r="EK117" s="18">
        <f>EJ117*VLOOKUP('Données projet'!$B$15,Paramètres!$A$1:$I$89,3,0)*VLOOKUP('Données projet'!$B$15,Paramètres!$A$1:$I$89,5,0)</f>
        <v>274.11696000000001</v>
      </c>
      <c r="EL117" s="14">
        <f t="shared" si="99"/>
        <v>65.722221098469348</v>
      </c>
      <c r="EM117" s="22">
        <f t="shared" si="73"/>
        <v>591.88657374650074</v>
      </c>
      <c r="EN117" s="62">
        <f t="shared" si="74"/>
        <v>870.62745550312002</v>
      </c>
      <c r="EO117" s="62">
        <f ca="1">AVERAGE(OFFSET($EN$3,0,0,'Données projet'!$E$15+1,1))-AVERAGE(OFFSET($H$3,0,0,'Données projet'!$E$15+1,1))</f>
        <v>458.45790603102716</v>
      </c>
      <c r="EP117" s="62">
        <f t="shared" si="100"/>
        <v>291.65833951816296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66.020240479077998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3.85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14.116666666666667</v>
      </c>
      <c r="H118" s="70">
        <f t="shared" si="56"/>
        <v>163.49666666666667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278.99402816764297</v>
      </c>
      <c r="S118" s="62">
        <f ca="1">AVERAGE(OFFSET($R$3,0,0,'Données projet'!$E$9+1,1))-AVERAGE(OFFSET($H$3,0,0,'Données projet'!$E$9+1,1))</f>
        <v>196.7751893522196</v>
      </c>
      <c r="T118" s="62">
        <f t="shared" si="88"/>
        <v>468.98558846645176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287.976</v>
      </c>
      <c r="AK118" s="14">
        <f t="shared" si="89"/>
        <v>68.649801713863141</v>
      </c>
      <c r="AL118" s="22">
        <f t="shared" si="58"/>
        <v>621.12327131831159</v>
      </c>
      <c r="AM118" s="62">
        <f t="shared" si="59"/>
        <v>900.11729948595257</v>
      </c>
      <c r="AN118" s="62">
        <f ca="1">AVERAGE(OFFSET($AM$3,0,0,'Données projet'!$E$10+1,1))-AVERAGE(OFFSET($H$3,0,0,'Données projet'!$E$10+1,1))</f>
        <v>460.19780861054892</v>
      </c>
      <c r="AO118" s="62">
        <f t="shared" si="90"/>
        <v>286.14170558364475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298.58399999999995</v>
      </c>
      <c r="BF118" s="14">
        <f t="shared" si="91"/>
        <v>70.879533797607607</v>
      </c>
      <c r="BG118" s="22">
        <f t="shared" si="61"/>
        <v>643.48232136416652</v>
      </c>
      <c r="BH118" s="62">
        <f t="shared" si="62"/>
        <v>922.4763495318075</v>
      </c>
      <c r="BI118" s="62">
        <f ca="1">AVERAGE(OFFSET($BH$3,0,0,'Données projet'!$E$11+1,1))-AVERAGE(OFFSET($H$3,0,0,'Données projet'!$E$11+1,1))</f>
        <v>485.92470634159565</v>
      </c>
      <c r="BJ118" s="62">
        <f t="shared" si="92"/>
        <v>307.92140912529834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319.17599999999999</v>
      </c>
      <c r="CA118" s="14">
        <f t="shared" si="93"/>
        <v>75.181878718947672</v>
      </c>
      <c r="CB118" s="22">
        <f t="shared" si="64"/>
        <v>686.83997210216705</v>
      </c>
      <c r="CC118" s="62">
        <f t="shared" si="65"/>
        <v>965.83400026980803</v>
      </c>
      <c r="CD118" s="62">
        <f ca="1">AVERAGE(OFFSET($CC$3,0,0,'Données projet'!$E$12+1,1))-AVERAGE(OFFSET($H$3,0,0,'Données projet'!$E$12+1,1))</f>
        <v>513.352289821976</v>
      </c>
      <c r="CE118" s="62">
        <f t="shared" si="94"/>
        <v>324.15956974007042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4.4337866711430253E-14</v>
      </c>
      <c r="CV118" s="14">
        <f t="shared" si="95"/>
        <v>7.3222115536967035E-13</v>
      </c>
      <c r="CW118" s="22">
        <f t="shared" si="67"/>
        <v>1.3525069634579169E-12</v>
      </c>
      <c r="CX118" s="62">
        <f t="shared" si="68"/>
        <v>278.99402816764234</v>
      </c>
      <c r="CY118" s="62">
        <f ca="1">AVERAGE(OFFSET($CX$3,0,0,'Données projet'!$E$13+1,1))-AVERAGE(OFFSET($H$3,0,0,'Données projet'!$E$13+1,1))</f>
        <v>319.60251630214429</v>
      </c>
      <c r="CZ118" s="62">
        <f t="shared" si="96"/>
        <v>313.19138409943923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0.33684243392310426</v>
      </c>
      <c r="DG118" s="23">
        <f>EXP(-LN(2)/25)*DG117+(1-EXP(-LN(2)/25))/(LN(2)/25)*Calculateur!DB118*Calculateur!DD118*VLOOKUP('Données projet'!$B$13,Paramètres!$A$1:$I$89,3,0)*0.475*44/12</f>
        <v>0.65787377944258241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0.99471621336568661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305.69759999999997</v>
      </c>
      <c r="DQ118" s="14">
        <f t="shared" si="97"/>
        <v>72.369588270212361</v>
      </c>
      <c r="DR118" s="22">
        <f t="shared" si="70"/>
        <v>658.46701957061975</v>
      </c>
      <c r="DS118" s="62">
        <f t="shared" si="71"/>
        <v>937.46104773826073</v>
      </c>
      <c r="DT118" s="62">
        <f ca="1">AVERAGE(OFFSET($DS$3,0,0,'Données projet'!$E$14+1,1))-AVERAGE(OFFSET($H$3,0,0,'Données projet'!$E$14+1,1))</f>
        <v>483.03125975140335</v>
      </c>
      <c r="DU118" s="62">
        <f t="shared" si="98"/>
        <v>299.32268240743298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330</v>
      </c>
      <c r="EH118" s="13">
        <f>VLOOKUP(A118,'Données projet'!$A$191:$I$211,9,0)</f>
        <v>4.5999999999999996</v>
      </c>
      <c r="EI118" s="13">
        <f t="array" ref="EI118">INDEX(EH:EH,MIN(IF(ISNUMBER(EH118:EH314),ROW(EH118:EH314),"")))</f>
        <v>4.5999999999999996</v>
      </c>
      <c r="EJ118" s="13">
        <f>IF('Données projet'!$A$192&gt;35,EJ117+EI118-ER117,IF(A118&lt;'Données projet'!$A$192,$EG$205^A118,IF(A118='Données projet'!$A$192,'Données projet'!$B$192,EJ117+EI118-ER117)))</f>
        <v>330</v>
      </c>
      <c r="EK118" s="18">
        <f>EJ118*VLOOKUP('Données projet'!$B$15,Paramètres!$A$1:$I$89,3,0)*VLOOKUP('Données projet'!$B$15,Paramètres!$A$1:$I$89,5,0)</f>
        <v>277.99200000000002</v>
      </c>
      <c r="EL118" s="14">
        <f t="shared" si="99"/>
        <v>66.542483170264177</v>
      </c>
      <c r="EM118" s="22">
        <f t="shared" si="73"/>
        <v>600.06422485487678</v>
      </c>
      <c r="EN118" s="62">
        <f t="shared" si="74"/>
        <v>879.05825302251776</v>
      </c>
      <c r="EO118" s="62">
        <f ca="1">AVERAGE(OFFSET($EN$3,0,0,'Données projet'!$E$15+1,1))-AVERAGE(OFFSET($H$3,0,0,'Données projet'!$E$15+1,1))</f>
        <v>458.45790603102716</v>
      </c>
      <c r="EP118" s="62">
        <f t="shared" si="100"/>
        <v>291.65833951816296</v>
      </c>
      <c r="EQ118" s="16">
        <f>IF(ISNA(VLOOKUP(A118,'Données projet'!$A$191:$I$211,3,0)),0,VLOOKUP(A118,'Données projet'!$A$191:$I$211,3,0))</f>
        <v>20</v>
      </c>
      <c r="ER118" s="16">
        <f>IF(ISNA(VLOOKUP(A118,'Données projet'!$A$191:$I$211,4,0)),0,VLOOKUP(A118,'Données projet'!$A$191:$I$211,4,0))</f>
        <v>330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66.089280409356633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3.85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14.116666666666667</v>
      </c>
      <c r="H119" s="70">
        <f t="shared" si="56"/>
        <v>163.49666666666667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279.24278305438401</v>
      </c>
      <c r="S119" s="62">
        <f ca="1">AVERAGE(OFFSET($R$3,0,0,'Données projet'!$E$9+1,1))-AVERAGE(OFFSET($H$3,0,0,'Données projet'!$E$9+1,1))</f>
        <v>196.7751893522196</v>
      </c>
      <c r="T119" s="62">
        <f t="shared" si="88"/>
        <v>468.98558846645176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273.37440000000004</v>
      </c>
      <c r="AK119" s="14">
        <f t="shared" si="89"/>
        <v>65.564883644654444</v>
      </c>
      <c r="AL119" s="22">
        <f t="shared" si="58"/>
        <v>590.31925234777316</v>
      </c>
      <c r="AM119" s="62">
        <f t="shared" si="59"/>
        <v>869.56203540215517</v>
      </c>
      <c r="AN119" s="62">
        <f ca="1">AVERAGE(OFFSET($AM$3,0,0,'Données projet'!$E$10+1,1))-AVERAGE(OFFSET($H$3,0,0,'Données projet'!$E$10+1,1))</f>
        <v>460.19780861054892</v>
      </c>
      <c r="AO119" s="62">
        <f t="shared" si="90"/>
        <v>286.14170558364475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485.92470634159565</v>
      </c>
      <c r="BJ119" s="62">
        <f t="shared" si="92"/>
        <v>307.92140912529834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513.352289821976</v>
      </c>
      <c r="CE119" s="62">
        <f t="shared" si="94"/>
        <v>324.15956974007042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4.4337866711430253E-14</v>
      </c>
      <c r="CV119" s="14">
        <f t="shared" si="95"/>
        <v>7.3222115536967035E-13</v>
      </c>
      <c r="CW119" s="22">
        <f t="shared" si="67"/>
        <v>1.3525069634579169E-12</v>
      </c>
      <c r="CX119" s="62">
        <f t="shared" si="68"/>
        <v>279.24278305438338</v>
      </c>
      <c r="CY119" s="62">
        <f ca="1">AVERAGE(OFFSET($CX$3,0,0,'Données projet'!$E$13+1,1))-AVERAGE(OFFSET($H$3,0,0,'Données projet'!$E$13+1,1))</f>
        <v>319.60251630214429</v>
      </c>
      <c r="CZ119" s="62">
        <f t="shared" si="96"/>
        <v>313.19138409943923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0.33023715924746999</v>
      </c>
      <c r="DG119" s="23">
        <f>EXP(-LN(2)/25)*DG118+(1-EXP(-LN(2)/25))/(LN(2)/25)*Calculateur!DB119*Calculateur!DD119*VLOOKUP('Données projet'!$B$13,Paramètres!$A$1:$I$89,3,0)*0.475*44/12</f>
        <v>0.63988418634764654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0.97012134559511654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290.19744000000003</v>
      </c>
      <c r="DQ119" s="14">
        <f t="shared" si="97"/>
        <v>69.117514047966083</v>
      </c>
      <c r="DR119" s="22">
        <f t="shared" si="70"/>
        <v>625.80687830020759</v>
      </c>
      <c r="DS119" s="62">
        <f t="shared" si="71"/>
        <v>905.0496613545896</v>
      </c>
      <c r="DT119" s="62">
        <f ca="1">AVERAGE(OFFSET($DS$3,0,0,'Données projet'!$E$14+1,1))-AVERAGE(OFFSET($H$3,0,0,'Données projet'!$E$14+1,1))</f>
        <v>483.03125975140335</v>
      </c>
      <c r="DU119" s="62">
        <f t="shared" si="98"/>
        <v>299.32268240743298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458.45790603102716</v>
      </c>
      <c r="EP119" s="62">
        <f t="shared" si="100"/>
        <v>291.65833951816296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66.157122651195095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3.85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14.116666666666667</v>
      </c>
      <c r="H120" s="70">
        <f t="shared" si="56"/>
        <v>163.49666666666667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279.48722259997271</v>
      </c>
      <c r="S120" s="62">
        <f ca="1">AVERAGE(OFFSET($R$3,0,0,'Données projet'!$E$9+1,1))-AVERAGE(OFFSET($H$3,0,0,'Données projet'!$E$9+1,1))</f>
        <v>196.7751893522196</v>
      </c>
      <c r="T120" s="62">
        <f t="shared" si="88"/>
        <v>468.98558846645176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277.02480000000008</v>
      </c>
      <c r="AK120" s="14">
        <f t="shared" si="89"/>
        <v>66.337873221533528</v>
      </c>
      <c r="AL120" s="22">
        <f t="shared" si="58"/>
        <v>598.02332252750432</v>
      </c>
      <c r="AM120" s="62">
        <f t="shared" si="59"/>
        <v>877.5105451274751</v>
      </c>
      <c r="AN120" s="62">
        <f ca="1">AVERAGE(OFFSET($AM$3,0,0,'Données projet'!$E$10+1,1))-AVERAGE(OFFSET($H$3,0,0,'Données projet'!$E$10+1,1))</f>
        <v>460.19780861054892</v>
      </c>
      <c r="AO120" s="62">
        <f t="shared" si="90"/>
        <v>286.14170558364475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485.92470634159565</v>
      </c>
      <c r="BJ120" s="62">
        <f t="shared" si="92"/>
        <v>307.92140912529834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513.352289821976</v>
      </c>
      <c r="CE120" s="62">
        <f t="shared" si="94"/>
        <v>324.15956974007042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4.4337866711430253E-14</v>
      </c>
      <c r="CV120" s="14">
        <f t="shared" si="95"/>
        <v>7.3222115536967035E-13</v>
      </c>
      <c r="CW120" s="22">
        <f t="shared" si="67"/>
        <v>1.3525069634579169E-12</v>
      </c>
      <c r="CX120" s="62">
        <f t="shared" si="68"/>
        <v>279.48722259997209</v>
      </c>
      <c r="CY120" s="62">
        <f ca="1">AVERAGE(OFFSET($CX$3,0,0,'Données projet'!$E$13+1,1))-AVERAGE(OFFSET($H$3,0,0,'Données projet'!$E$13+1,1))</f>
        <v>319.60251630214429</v>
      </c>
      <c r="CZ120" s="62">
        <f t="shared" si="96"/>
        <v>313.19138409943923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0.32376140997940522</v>
      </c>
      <c r="DG120" s="23">
        <f>EXP(-LN(2)/25)*DG119+(1-EXP(-LN(2)/25))/(LN(2)/25)*Calculateur!DB120*Calculateur!DD120*VLOOKUP('Données projet'!$B$13,Paramètres!$A$1:$I$89,3,0)*0.475*44/12</f>
        <v>0.62238651962192326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0.94614792960132843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294.07248000000004</v>
      </c>
      <c r="DQ120" s="14">
        <f t="shared" si="97"/>
        <v>69.932388031857116</v>
      </c>
      <c r="DR120" s="22">
        <f t="shared" si="70"/>
        <v>633.97514515548448</v>
      </c>
      <c r="DS120" s="62">
        <f t="shared" si="71"/>
        <v>913.46236775545526</v>
      </c>
      <c r="DT120" s="62">
        <f ca="1">AVERAGE(OFFSET($DS$3,0,0,'Données projet'!$E$14+1,1))-AVERAGE(OFFSET($H$3,0,0,'Données projet'!$E$14+1,1))</f>
        <v>483.03125975140335</v>
      </c>
      <c r="DU120" s="62">
        <f t="shared" si="98"/>
        <v>299.32268240743298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458.45790603102716</v>
      </c>
      <c r="EP120" s="62">
        <f t="shared" si="100"/>
        <v>291.65833951816296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66.22378798181019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3.85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14.116666666666667</v>
      </c>
      <c r="H121" s="70">
        <f t="shared" si="56"/>
        <v>163.49666666666667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279.72742166593036</v>
      </c>
      <c r="S121" s="62">
        <f ca="1">AVERAGE(OFFSET($R$3,0,0,'Données projet'!$E$9+1,1))-AVERAGE(OFFSET($H$3,0,0,'Données projet'!$E$9+1,1))</f>
        <v>196.7751893522196</v>
      </c>
      <c r="T121" s="62">
        <f t="shared" si="88"/>
        <v>468.98558846645176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280.67520000000007</v>
      </c>
      <c r="AK121" s="14">
        <f t="shared" si="89"/>
        <v>67.109678043026491</v>
      </c>
      <c r="AL121" s="22">
        <f t="shared" si="58"/>
        <v>605.72532925827124</v>
      </c>
      <c r="AM121" s="62">
        <f t="shared" si="59"/>
        <v>885.45275092419956</v>
      </c>
      <c r="AN121" s="62">
        <f ca="1">AVERAGE(OFFSET($AM$3,0,0,'Données projet'!$E$10+1,1))-AVERAGE(OFFSET($H$3,0,0,'Données projet'!$E$10+1,1))</f>
        <v>460.19780861054892</v>
      </c>
      <c r="AO121" s="62">
        <f t="shared" si="90"/>
        <v>286.14170558364475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485.92470634159565</v>
      </c>
      <c r="BJ121" s="62">
        <f t="shared" si="92"/>
        <v>307.92140912529834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513.352289821976</v>
      </c>
      <c r="CE121" s="62">
        <f t="shared" si="94"/>
        <v>324.15956974007042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4.4337866711430253E-14</v>
      </c>
      <c r="CV121" s="14">
        <f t="shared" si="95"/>
        <v>7.3222115536967035E-13</v>
      </c>
      <c r="CW121" s="22">
        <f t="shared" si="67"/>
        <v>1.3525069634579169E-12</v>
      </c>
      <c r="CX121" s="62">
        <f t="shared" si="68"/>
        <v>279.72742166592974</v>
      </c>
      <c r="CY121" s="62">
        <f ca="1">AVERAGE(OFFSET($CX$3,0,0,'Données projet'!$E$13+1,1))-AVERAGE(OFFSET($H$3,0,0,'Données projet'!$E$13+1,1))</f>
        <v>319.60251630214429</v>
      </c>
      <c r="CZ121" s="62">
        <f t="shared" si="96"/>
        <v>313.19138409943923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0.31741264620467013</v>
      </c>
      <c r="DG121" s="23">
        <f>EXP(-LN(2)/25)*DG120+(1-EXP(-LN(2)/25))/(LN(2)/25)*Calculateur!DB121*Calculateur!DD121*VLOOKUP('Données projet'!$B$13,Paramètres!$A$1:$I$89,3,0)*0.475*44/12</f>
        <v>0.60536732751297717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0.92277997371764731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297.94752000000005</v>
      </c>
      <c r="DQ121" s="14">
        <f t="shared" si="97"/>
        <v>70.746013064442337</v>
      </c>
      <c r="DR121" s="22">
        <f t="shared" si="70"/>
        <v>642.14123675390374</v>
      </c>
      <c r="DS121" s="62">
        <f t="shared" si="71"/>
        <v>921.86865841983217</v>
      </c>
      <c r="DT121" s="62">
        <f ca="1">AVERAGE(OFFSET($DS$3,0,0,'Données projet'!$E$14+1,1))-AVERAGE(OFFSET($H$3,0,0,'Données projet'!$E$14+1,1))</f>
        <v>483.03125975140335</v>
      </c>
      <c r="DU121" s="62">
        <f t="shared" si="98"/>
        <v>299.32268240743298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458.45790603102716</v>
      </c>
      <c r="EP121" s="62">
        <f t="shared" si="100"/>
        <v>291.65833951816296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66.289296817980471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3.85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14.116666666666667</v>
      </c>
      <c r="H122" s="70">
        <f t="shared" si="56"/>
        <v>163.49666666666667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279.96345381509832</v>
      </c>
      <c r="S122" s="62">
        <f ca="1">AVERAGE(OFFSET($R$3,0,0,'Données projet'!$E$9+1,1))-AVERAGE(OFFSET($H$3,0,0,'Données projet'!$E$9+1,1))</f>
        <v>196.7751893522196</v>
      </c>
      <c r="T122" s="62">
        <f t="shared" si="88"/>
        <v>468.98558846645176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284.32560000000012</v>
      </c>
      <c r="AK122" s="14">
        <f t="shared" si="89"/>
        <v>67.880315299331201</v>
      </c>
      <c r="AL122" s="22">
        <f t="shared" si="58"/>
        <v>613.42530247966863</v>
      </c>
      <c r="AM122" s="62">
        <f t="shared" si="59"/>
        <v>893.38875629476502</v>
      </c>
      <c r="AN122" s="62">
        <f ca="1">AVERAGE(OFFSET($AM$3,0,0,'Données projet'!$E$10+1,1))-AVERAGE(OFFSET($H$3,0,0,'Données projet'!$E$10+1,1))</f>
        <v>460.19780861054892</v>
      </c>
      <c r="AO122" s="62">
        <f t="shared" si="90"/>
        <v>286.14170558364475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485.92470634159565</v>
      </c>
      <c r="BJ122" s="62">
        <f t="shared" si="92"/>
        <v>307.92140912529834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513.352289821976</v>
      </c>
      <c r="CE122" s="62">
        <f t="shared" si="94"/>
        <v>324.15956974007042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4.4337866711430253E-14</v>
      </c>
      <c r="CV122" s="14">
        <f t="shared" si="95"/>
        <v>7.3222115536967035E-13</v>
      </c>
      <c r="CW122" s="22">
        <f t="shared" si="67"/>
        <v>1.3525069634579169E-12</v>
      </c>
      <c r="CX122" s="62">
        <f t="shared" si="68"/>
        <v>279.96345381509769</v>
      </c>
      <c r="CY122" s="62">
        <f ca="1">AVERAGE(OFFSET($CX$3,0,0,'Données projet'!$E$13+1,1))-AVERAGE(OFFSET($H$3,0,0,'Données projet'!$E$13+1,1))</f>
        <v>319.60251630214429</v>
      </c>
      <c r="CZ122" s="62">
        <f t="shared" si="96"/>
        <v>313.19138409943923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0.31118837781519409</v>
      </c>
      <c r="DG122" s="23">
        <f>EXP(-LN(2)/25)*DG121+(1-EXP(-LN(2)/25))/(LN(2)/25)*Calculateur!DB122*Calculateur!DD122*VLOOKUP('Données projet'!$B$13,Paramètres!$A$1:$I$89,3,0)*0.475*44/12</f>
        <v>0.58881352610725068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0.90000190392244472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301.82256000000012</v>
      </c>
      <c r="DQ122" s="14">
        <f t="shared" si="97"/>
        <v>71.558407267369674</v>
      </c>
      <c r="DR122" s="22">
        <f t="shared" si="70"/>
        <v>650.30518465733564</v>
      </c>
      <c r="DS122" s="62">
        <f t="shared" si="71"/>
        <v>930.26863847243203</v>
      </c>
      <c r="DT122" s="62">
        <f ca="1">AVERAGE(OFFSET($DS$3,0,0,'Données projet'!$E$14+1,1))-AVERAGE(OFFSET($H$3,0,0,'Données projet'!$E$14+1,1))</f>
        <v>483.03125975140335</v>
      </c>
      <c r="DU122" s="62">
        <f t="shared" si="98"/>
        <v>299.32268240743298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458.45790603102716</v>
      </c>
      <c r="EP122" s="62">
        <f t="shared" si="100"/>
        <v>291.65833951816296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66.353669222299004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3.85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14.116666666666667</v>
      </c>
      <c r="H123" s="70">
        <f t="shared" si="56"/>
        <v>163.49666666666667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280.19539133416708</v>
      </c>
      <c r="S123" s="62">
        <f ca="1">AVERAGE(OFFSET($R$3,0,0,'Données projet'!$E$9+1,1))-AVERAGE(OFFSET($H$3,0,0,'Données projet'!$E$9+1,1))</f>
        <v>196.7751893522196</v>
      </c>
      <c r="T123" s="62">
        <f t="shared" si="88"/>
        <v>468.98558846645176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287.97600000000011</v>
      </c>
      <c r="AK123" s="14">
        <f t="shared" si="89"/>
        <v>68.649801713863141</v>
      </c>
      <c r="AL123" s="22">
        <f t="shared" si="58"/>
        <v>621.12327131831182</v>
      </c>
      <c r="AM123" s="62">
        <f t="shared" si="59"/>
        <v>901.31866265247686</v>
      </c>
      <c r="AN123" s="62">
        <f ca="1">AVERAGE(OFFSET($AM$3,0,0,'Données projet'!$E$10+1,1))-AVERAGE(OFFSET($H$3,0,0,'Données projet'!$E$10+1,1))</f>
        <v>460.19780861054892</v>
      </c>
      <c r="AO123" s="62">
        <f t="shared" si="90"/>
        <v>286.14170558364475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485.92470634159565</v>
      </c>
      <c r="BJ123" s="62">
        <f t="shared" si="92"/>
        <v>307.92140912529834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513.352289821976</v>
      </c>
      <c r="CE123" s="62">
        <f t="shared" si="94"/>
        <v>324.15956974007042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4.4337866711430253E-14</v>
      </c>
      <c r="CV123" s="14">
        <f t="shared" si="95"/>
        <v>7.3222115536967035E-13</v>
      </c>
      <c r="CW123" s="22">
        <f t="shared" si="67"/>
        <v>1.3525069634579169E-12</v>
      </c>
      <c r="CX123" s="62">
        <f t="shared" si="68"/>
        <v>280.19539133416646</v>
      </c>
      <c r="CY123" s="62">
        <f ca="1">AVERAGE(OFFSET($CX$3,0,0,'Données projet'!$E$13+1,1))-AVERAGE(OFFSET($H$3,0,0,'Données projet'!$E$13+1,1))</f>
        <v>319.60251630214429</v>
      </c>
      <c r="CZ123" s="62">
        <f t="shared" si="96"/>
        <v>313.19138409943923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0.30508616353240681</v>
      </c>
      <c r="DG123" s="23">
        <f>EXP(-LN(2)/25)*DG122+(1-EXP(-LN(2)/25))/(LN(2)/25)*Calculateur!DB123*Calculateur!DD123*VLOOKUP('Données projet'!$B$13,Paramètres!$A$1:$I$89,3,0)*0.475*44/12</f>
        <v>0.57271238927149037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0.87779855280389718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305.69760000000014</v>
      </c>
      <c r="DQ123" s="14">
        <f t="shared" si="97"/>
        <v>72.369588270212418</v>
      </c>
      <c r="DR123" s="22">
        <f t="shared" si="70"/>
        <v>658.46701957062021</v>
      </c>
      <c r="DS123" s="62">
        <f t="shared" si="71"/>
        <v>938.66241090478525</v>
      </c>
      <c r="DT123" s="62">
        <f ca="1">AVERAGE(OFFSET($DS$3,0,0,'Données projet'!$E$14+1,1))-AVERAGE(OFFSET($H$3,0,0,'Données projet'!$E$14+1,1))</f>
        <v>483.03125975140335</v>
      </c>
      <c r="DU123" s="62">
        <f t="shared" si="98"/>
        <v>299.32268240743298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458.45790603102716</v>
      </c>
      <c r="EP123" s="62">
        <f t="shared" si="100"/>
        <v>291.65833951816296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66.416924909317743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3.85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14.116666666666667</v>
      </c>
      <c r="H124" s="70">
        <f t="shared" si="56"/>
        <v>163.49666666666667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280.42330525581457</v>
      </c>
      <c r="S124" s="62">
        <f ca="1">AVERAGE(OFFSET($R$3,0,0,'Données projet'!$E$9+1,1))-AVERAGE(OFFSET($H$3,0,0,'Données projet'!$E$9+1,1))</f>
        <v>196.7751893522196</v>
      </c>
      <c r="T124" s="62">
        <f t="shared" si="88"/>
        <v>468.98558846645176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1.1527845344971866E-13</v>
      </c>
      <c r="AK124" s="14">
        <f t="shared" si="89"/>
        <v>1.7033846239409443E-12</v>
      </c>
      <c r="AL124" s="22">
        <f t="shared" si="58"/>
        <v>3.1675048597887374E-12</v>
      </c>
      <c r="AM124" s="62">
        <f t="shared" si="59"/>
        <v>280.42330525581576</v>
      </c>
      <c r="AN124" s="62">
        <f ca="1">AVERAGE(OFFSET($AM$3,0,0,'Données projet'!$E$10+1,1))-AVERAGE(OFFSET($H$3,0,0,'Données projet'!$E$10+1,1))</f>
        <v>460.19780861054892</v>
      </c>
      <c r="AO124" s="62">
        <f t="shared" si="90"/>
        <v>286.14170558364475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485.92470634159565</v>
      </c>
      <c r="BJ124" s="62">
        <f t="shared" si="92"/>
        <v>307.92140912529834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513.352289821976</v>
      </c>
      <c r="CE124" s="62">
        <f t="shared" si="94"/>
        <v>324.15956974007042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4.4337866711430253E-14</v>
      </c>
      <c r="CV124" s="14">
        <f t="shared" si="95"/>
        <v>7.3222115536967035E-13</v>
      </c>
      <c r="CW124" s="22">
        <f t="shared" si="67"/>
        <v>1.3525069634579169E-12</v>
      </c>
      <c r="CX124" s="62">
        <f t="shared" si="68"/>
        <v>280.42330525581394</v>
      </c>
      <c r="CY124" s="62">
        <f ca="1">AVERAGE(OFFSET($CX$3,0,0,'Données projet'!$E$13+1,1))-AVERAGE(OFFSET($H$3,0,0,'Données projet'!$E$13+1,1))</f>
        <v>319.60251630214429</v>
      </c>
      <c r="CZ124" s="62">
        <f t="shared" si="96"/>
        <v>313.19138409943923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0.29910360994972179</v>
      </c>
      <c r="DG124" s="23">
        <f>EXP(-LN(2)/25)*DG123+(1-EXP(-LN(2)/25))/(LN(2)/25)*Calculateur!DB124*Calculateur!DD124*VLOOKUP('Données projet'!$B$13,Paramètres!$A$1:$I$89,3,0)*0.475*44/12</f>
        <v>0.55705153886922587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0.85615514881894761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1.223725121235475E-13</v>
      </c>
      <c r="DQ124" s="14">
        <f t="shared" si="97"/>
        <v>1.7956824466038182E-12</v>
      </c>
      <c r="DR124" s="22">
        <f t="shared" si="70"/>
        <v>3.3406123864501612E-12</v>
      </c>
      <c r="DS124" s="62">
        <f t="shared" si="71"/>
        <v>280.42330525581593</v>
      </c>
      <c r="DT124" s="62">
        <f ca="1">AVERAGE(OFFSET($DS$3,0,0,'Données projet'!$E$14+1,1))-AVERAGE(OFFSET($H$3,0,0,'Données projet'!$E$14+1,1))</f>
        <v>483.03125975140335</v>
      </c>
      <c r="DU124" s="62">
        <f t="shared" si="98"/>
        <v>299.32268240743298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458.45790603102716</v>
      </c>
      <c r="EP124" s="62">
        <f t="shared" si="100"/>
        <v>291.65833951816296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66.479083251585251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3.85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14.116666666666667</v>
      </c>
      <c r="H125" s="70">
        <f t="shared" si="56"/>
        <v>163.49666666666667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280.64726538046068</v>
      </c>
      <c r="S125" s="62">
        <f ca="1">AVERAGE(OFFSET($R$3,0,0,'Données projet'!$E$9+1,1))-AVERAGE(OFFSET($H$3,0,0,'Données projet'!$E$9+1,1))</f>
        <v>196.7751893522196</v>
      </c>
      <c r="T125" s="62">
        <f t="shared" si="88"/>
        <v>468.98558846645176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1.1527845344971866E-13</v>
      </c>
      <c r="AK125" s="14">
        <f t="shared" si="89"/>
        <v>1.7033846239409443E-12</v>
      </c>
      <c r="AL125" s="22">
        <f t="shared" si="58"/>
        <v>3.1675048597887374E-12</v>
      </c>
      <c r="AM125" s="62">
        <f t="shared" si="59"/>
        <v>280.64726538046187</v>
      </c>
      <c r="AN125" s="62">
        <f ca="1">AVERAGE(OFFSET($AM$3,0,0,'Données projet'!$E$10+1,1))-AVERAGE(OFFSET($H$3,0,0,'Données projet'!$E$10+1,1))</f>
        <v>460.19780861054892</v>
      </c>
      <c r="AO125" s="62">
        <f t="shared" si="90"/>
        <v>286.14170558364475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485.92470634159565</v>
      </c>
      <c r="BJ125" s="62">
        <f t="shared" si="92"/>
        <v>307.92140912529834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513.352289821976</v>
      </c>
      <c r="CE125" s="62">
        <f t="shared" si="94"/>
        <v>324.15956974007042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4.4337866711430253E-14</v>
      </c>
      <c r="CV125" s="14">
        <f t="shared" si="95"/>
        <v>7.3222115536967035E-13</v>
      </c>
      <c r="CW125" s="22">
        <f t="shared" si="67"/>
        <v>1.3525069634579169E-12</v>
      </c>
      <c r="CX125" s="62">
        <f t="shared" si="68"/>
        <v>280.64726538046006</v>
      </c>
      <c r="CY125" s="62">
        <f ca="1">AVERAGE(OFFSET($CX$3,0,0,'Données projet'!$E$13+1,1))-AVERAGE(OFFSET($H$3,0,0,'Données projet'!$E$13+1,1))</f>
        <v>319.60251630214429</v>
      </c>
      <c r="CZ125" s="62">
        <f t="shared" si="96"/>
        <v>313.19138409943923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0.29323837059379582</v>
      </c>
      <c r="DG125" s="23">
        <f>EXP(-LN(2)/25)*DG124+(1-EXP(-LN(2)/25))/(LN(2)/25)*Calculateur!DB125*Calculateur!DD125*VLOOKUP('Données projet'!$B$13,Paramètres!$A$1:$I$89,3,0)*0.475*44/12</f>
        <v>0.54181893524477964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0.83505730583857551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1.223725121235475E-13</v>
      </c>
      <c r="DQ125" s="14">
        <f t="shared" si="97"/>
        <v>1.7956824466038182E-12</v>
      </c>
      <c r="DR125" s="22">
        <f t="shared" si="70"/>
        <v>3.3406123864501612E-12</v>
      </c>
      <c r="DS125" s="62">
        <f t="shared" si="71"/>
        <v>280.64726538046204</v>
      </c>
      <c r="DT125" s="62">
        <f ca="1">AVERAGE(OFFSET($DS$3,0,0,'Données projet'!$E$14+1,1))-AVERAGE(OFFSET($H$3,0,0,'Données projet'!$E$14+1,1))</f>
        <v>483.03125975140335</v>
      </c>
      <c r="DU125" s="62">
        <f t="shared" si="98"/>
        <v>299.32268240743298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458.45790603102716</v>
      </c>
      <c r="EP125" s="62">
        <f t="shared" si="100"/>
        <v>291.65833951816296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66.540163285579652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3.85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14.116666666666667</v>
      </c>
      <c r="H126" s="70">
        <f t="shared" si="56"/>
        <v>163.49666666666667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280.86734029764409</v>
      </c>
      <c r="S126" s="62">
        <f ca="1">AVERAGE(OFFSET($R$3,0,0,'Données projet'!$E$9+1,1))-AVERAGE(OFFSET($H$3,0,0,'Données projet'!$E$9+1,1))</f>
        <v>196.7751893522196</v>
      </c>
      <c r="T126" s="62">
        <f t="shared" si="88"/>
        <v>468.98558846645176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1.1527845344971866E-13</v>
      </c>
      <c r="AK126" s="14">
        <f t="shared" si="89"/>
        <v>1.7033846239409443E-12</v>
      </c>
      <c r="AL126" s="22">
        <f t="shared" si="58"/>
        <v>3.1675048597887374E-12</v>
      </c>
      <c r="AM126" s="62">
        <f t="shared" si="59"/>
        <v>280.86734029764528</v>
      </c>
      <c r="AN126" s="62">
        <f ca="1">AVERAGE(OFFSET($AM$3,0,0,'Données projet'!$E$10+1,1))-AVERAGE(OFFSET($H$3,0,0,'Données projet'!$E$10+1,1))</f>
        <v>460.19780861054892</v>
      </c>
      <c r="AO126" s="62">
        <f t="shared" si="90"/>
        <v>286.14170558364475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485.92470634159565</v>
      </c>
      <c r="BJ126" s="62">
        <f t="shared" si="92"/>
        <v>307.92140912529834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513.352289821976</v>
      </c>
      <c r="CE126" s="62">
        <f t="shared" si="94"/>
        <v>324.15956974007042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4.4337866711430253E-14</v>
      </c>
      <c r="CV126" s="14">
        <f t="shared" si="95"/>
        <v>7.3222115536967035E-13</v>
      </c>
      <c r="CW126" s="22">
        <f t="shared" si="67"/>
        <v>1.3525069634579169E-12</v>
      </c>
      <c r="CX126" s="62">
        <f t="shared" si="68"/>
        <v>280.86734029764347</v>
      </c>
      <c r="CY126" s="62">
        <f ca="1">AVERAGE(OFFSET($CX$3,0,0,'Données projet'!$E$13+1,1))-AVERAGE(OFFSET($H$3,0,0,'Données projet'!$E$13+1,1))</f>
        <v>319.60251630214429</v>
      </c>
      <c r="CZ126" s="62">
        <f t="shared" si="96"/>
        <v>313.19138409943923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0.28748814500419678</v>
      </c>
      <c r="DG126" s="23">
        <f>EXP(-LN(2)/25)*DG125+(1-EXP(-LN(2)/25))/(LN(2)/25)*Calculateur!DB126*Calculateur!DD126*VLOOKUP('Données projet'!$B$13,Paramètres!$A$1:$I$89,3,0)*0.475*44/12</f>
        <v>0.52700286796749163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0.81449101297168847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1.223725121235475E-13</v>
      </c>
      <c r="DQ126" s="14">
        <f t="shared" si="97"/>
        <v>1.7956824466038182E-12</v>
      </c>
      <c r="DR126" s="22">
        <f t="shared" si="70"/>
        <v>3.3406123864501612E-12</v>
      </c>
      <c r="DS126" s="62">
        <f t="shared" si="71"/>
        <v>280.86734029764546</v>
      </c>
      <c r="DT126" s="62">
        <f ca="1">AVERAGE(OFFSET($DS$3,0,0,'Données projet'!$E$14+1,1))-AVERAGE(OFFSET($H$3,0,0,'Données projet'!$E$14+1,1))</f>
        <v>483.03125975140335</v>
      </c>
      <c r="DU126" s="62">
        <f t="shared" si="98"/>
        <v>299.32268240743298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458.45790603102716</v>
      </c>
      <c r="EP126" s="62">
        <f t="shared" si="100"/>
        <v>291.65833951816296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66.600183717538755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3.85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14.116666666666667</v>
      </c>
      <c r="H127" s="70">
        <f t="shared" si="56"/>
        <v>163.49666666666667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281.08359740702809</v>
      </c>
      <c r="S127" s="62">
        <f ca="1">AVERAGE(OFFSET($R$3,0,0,'Données projet'!$E$9+1,1))-AVERAGE(OFFSET($H$3,0,0,'Données projet'!$E$9+1,1))</f>
        <v>196.7751893522196</v>
      </c>
      <c r="T127" s="62">
        <f t="shared" si="88"/>
        <v>468.98558846645176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1.1527845344971866E-13</v>
      </c>
      <c r="AK127" s="14">
        <f t="shared" si="89"/>
        <v>1.7033846239409443E-12</v>
      </c>
      <c r="AL127" s="22">
        <f t="shared" si="58"/>
        <v>3.1675048597887374E-12</v>
      </c>
      <c r="AM127" s="62">
        <f t="shared" si="59"/>
        <v>281.08359740702929</v>
      </c>
      <c r="AN127" s="62">
        <f ca="1">AVERAGE(OFFSET($AM$3,0,0,'Données projet'!$E$10+1,1))-AVERAGE(OFFSET($H$3,0,0,'Données projet'!$E$10+1,1))</f>
        <v>460.19780861054892</v>
      </c>
      <c r="AO127" s="62">
        <f t="shared" si="90"/>
        <v>286.14170558364475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485.92470634159565</v>
      </c>
      <c r="BJ127" s="62">
        <f t="shared" si="92"/>
        <v>307.92140912529834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513.352289821976</v>
      </c>
      <c r="CE127" s="62">
        <f t="shared" si="94"/>
        <v>324.15956974007042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4.4337866711430253E-14</v>
      </c>
      <c r="CV127" s="14">
        <f t="shared" si="95"/>
        <v>7.3222115536967035E-13</v>
      </c>
      <c r="CW127" s="22">
        <f t="shared" si="67"/>
        <v>1.3525069634579169E-12</v>
      </c>
      <c r="CX127" s="62">
        <f t="shared" si="68"/>
        <v>281.08359740702747</v>
      </c>
      <c r="CY127" s="62">
        <f ca="1">AVERAGE(OFFSET($CX$3,0,0,'Données projet'!$E$13+1,1))-AVERAGE(OFFSET($H$3,0,0,'Données projet'!$E$13+1,1))</f>
        <v>319.60251630214429</v>
      </c>
      <c r="CZ127" s="62">
        <f t="shared" si="96"/>
        <v>313.19138409943923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0.2818506778311185</v>
      </c>
      <c r="DG127" s="23">
        <f>EXP(-LN(2)/25)*DG126+(1-EXP(-LN(2)/25))/(LN(2)/25)*Calculateur!DB127*Calculateur!DD127*VLOOKUP('Données projet'!$B$13,Paramètres!$A$1:$I$89,3,0)*0.475*44/12</f>
        <v>0.51259194682904419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0.79444262466016269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1.223725121235475E-13</v>
      </c>
      <c r="DQ127" s="14">
        <f t="shared" si="97"/>
        <v>1.7956824466038182E-12</v>
      </c>
      <c r="DR127" s="22">
        <f t="shared" si="70"/>
        <v>3.3406123864501612E-12</v>
      </c>
      <c r="DS127" s="62">
        <f t="shared" si="71"/>
        <v>281.08359740702946</v>
      </c>
      <c r="DT127" s="62">
        <f ca="1">AVERAGE(OFFSET($DS$3,0,0,'Données projet'!$E$14+1,1))-AVERAGE(OFFSET($H$3,0,0,'Données projet'!$E$14+1,1))</f>
        <v>483.03125975140335</v>
      </c>
      <c r="DU127" s="62">
        <f t="shared" si="98"/>
        <v>299.32268240743298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458.45790603102716</v>
      </c>
      <c r="EP127" s="62">
        <f t="shared" si="100"/>
        <v>291.65833951816296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66.659162929188938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3.85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14.116666666666667</v>
      </c>
      <c r="H128" s="70">
        <f t="shared" si="56"/>
        <v>163.49666666666667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281.29610293904273</v>
      </c>
      <c r="S128" s="62">
        <f ca="1">AVERAGE(OFFSET($R$3,0,0,'Données projet'!$E$9+1,1))-AVERAGE(OFFSET($H$3,0,0,'Données projet'!$E$9+1,1))</f>
        <v>196.7751893522196</v>
      </c>
      <c r="T128" s="62">
        <f t="shared" si="88"/>
        <v>468.98558846645176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1.1527845344971866E-13</v>
      </c>
      <c r="AK128" s="14">
        <f t="shared" si="89"/>
        <v>1.7033846239409443E-12</v>
      </c>
      <c r="AL128" s="22">
        <f t="shared" si="58"/>
        <v>3.1675048597887374E-12</v>
      </c>
      <c r="AM128" s="62">
        <f t="shared" si="59"/>
        <v>281.29610293904392</v>
      </c>
      <c r="AN128" s="62">
        <f ca="1">AVERAGE(OFFSET($AM$3,0,0,'Données projet'!$E$10+1,1))-AVERAGE(OFFSET($H$3,0,0,'Données projet'!$E$10+1,1))</f>
        <v>460.19780861054892</v>
      </c>
      <c r="AO128" s="62">
        <f t="shared" si="90"/>
        <v>286.14170558364475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485.92470634159565</v>
      </c>
      <c r="BJ128" s="62">
        <f t="shared" si="92"/>
        <v>307.92140912529834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513.352289821976</v>
      </c>
      <c r="CE128" s="62">
        <f t="shared" si="94"/>
        <v>324.15956974007042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4.4337866711430253E-14</v>
      </c>
      <c r="CV128" s="14">
        <f t="shared" si="95"/>
        <v>7.3222115536967035E-13</v>
      </c>
      <c r="CW128" s="22">
        <f t="shared" si="67"/>
        <v>1.3525069634579169E-12</v>
      </c>
      <c r="CX128" s="62">
        <f t="shared" si="68"/>
        <v>281.2961029390421</v>
      </c>
      <c r="CY128" s="62">
        <f ca="1">AVERAGE(OFFSET($CX$3,0,0,'Données projet'!$E$13+1,1))-AVERAGE(OFFSET($H$3,0,0,'Données projet'!$E$13+1,1))</f>
        <v>319.60251630214429</v>
      </c>
      <c r="CZ128" s="62">
        <f t="shared" si="96"/>
        <v>313.19138409943923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0.27632375795078884</v>
      </c>
      <c r="DG128" s="23">
        <f>EXP(-LN(2)/25)*DG127+(1-EXP(-LN(2)/25))/(LN(2)/25)*Calculateur!DB128*Calculateur!DD128*VLOOKUP('Données projet'!$B$13,Paramètres!$A$1:$I$89,3,0)*0.475*44/12</f>
        <v>0.49857509308696502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0.77489885103775391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1.223725121235475E-13</v>
      </c>
      <c r="DQ128" s="14">
        <f t="shared" si="97"/>
        <v>1.7956824466038182E-12</v>
      </c>
      <c r="DR128" s="22">
        <f t="shared" si="70"/>
        <v>3.3406123864501612E-12</v>
      </c>
      <c r="DS128" s="62">
        <f t="shared" si="71"/>
        <v>281.29610293904409</v>
      </c>
      <c r="DT128" s="62">
        <f ca="1">AVERAGE(OFFSET($DS$3,0,0,'Données projet'!$E$14+1,1))-AVERAGE(OFFSET($H$3,0,0,'Données projet'!$E$14+1,1))</f>
        <v>483.03125975140335</v>
      </c>
      <c r="DU128" s="62">
        <f t="shared" si="98"/>
        <v>299.32268240743298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458.45790603102716</v>
      </c>
      <c r="EP128" s="62">
        <f t="shared" si="100"/>
        <v>291.65833951816296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66.717118983374746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3.85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14.116666666666667</v>
      </c>
      <c r="H129" s="70">
        <f t="shared" si="56"/>
        <v>163.49666666666667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281.50492197516814</v>
      </c>
      <c r="S129" s="62">
        <f ca="1">AVERAGE(OFFSET($R$3,0,0,'Données projet'!$E$9+1,1))-AVERAGE(OFFSET($H$3,0,0,'Données projet'!$E$9+1,1))</f>
        <v>196.7751893522196</v>
      </c>
      <c r="T129" s="62">
        <f t="shared" si="88"/>
        <v>468.98558846645176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1.1527845344971866E-13</v>
      </c>
      <c r="AK129" s="14">
        <f t="shared" si="89"/>
        <v>1.7033846239409443E-12</v>
      </c>
      <c r="AL129" s="22">
        <f t="shared" si="58"/>
        <v>3.1675048597887374E-12</v>
      </c>
      <c r="AM129" s="62">
        <f t="shared" si="59"/>
        <v>281.50492197516934</v>
      </c>
      <c r="AN129" s="62">
        <f ca="1">AVERAGE(OFFSET($AM$3,0,0,'Données projet'!$E$10+1,1))-AVERAGE(OFFSET($H$3,0,0,'Données projet'!$E$10+1,1))</f>
        <v>460.19780861054892</v>
      </c>
      <c r="AO129" s="62">
        <f t="shared" si="90"/>
        <v>286.14170558364475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485.92470634159565</v>
      </c>
      <c r="BJ129" s="62">
        <f t="shared" si="92"/>
        <v>307.92140912529834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513.352289821976</v>
      </c>
      <c r="CE129" s="62">
        <f t="shared" si="94"/>
        <v>324.15956974007042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4.4337866711430253E-14</v>
      </c>
      <c r="CV129" s="14">
        <f t="shared" si="95"/>
        <v>7.3222115536967035E-13</v>
      </c>
      <c r="CW129" s="22">
        <f t="shared" si="67"/>
        <v>1.3525069634579169E-12</v>
      </c>
      <c r="CX129" s="62">
        <f t="shared" si="68"/>
        <v>281.50492197516752</v>
      </c>
      <c r="CY129" s="62">
        <f ca="1">AVERAGE(OFFSET($CX$3,0,0,'Données projet'!$E$13+1,1))-AVERAGE(OFFSET($H$3,0,0,'Données projet'!$E$13+1,1))</f>
        <v>319.60251630214429</v>
      </c>
      <c r="CZ129" s="62">
        <f t="shared" si="96"/>
        <v>313.19138409943923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0.27090521759822417</v>
      </c>
      <c r="DG129" s="23">
        <f>EXP(-LN(2)/25)*DG128+(1-EXP(-LN(2)/25))/(LN(2)/25)*Calculateur!DB129*Calculateur!DD129*VLOOKUP('Données projet'!$B$13,Paramètres!$A$1:$I$89,3,0)*0.475*44/12</f>
        <v>0.4849415309475773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0.75584674854580147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1.223725121235475E-13</v>
      </c>
      <c r="DQ129" s="14">
        <f t="shared" si="97"/>
        <v>1.7956824466038182E-12</v>
      </c>
      <c r="DR129" s="22">
        <f t="shared" si="70"/>
        <v>3.3406123864501612E-12</v>
      </c>
      <c r="DS129" s="62">
        <f t="shared" si="71"/>
        <v>281.50492197516951</v>
      </c>
      <c r="DT129" s="62">
        <f ca="1">AVERAGE(OFFSET($DS$3,0,0,'Données projet'!$E$14+1,1))-AVERAGE(OFFSET($H$3,0,0,'Données projet'!$E$14+1,1))</f>
        <v>483.03125975140335</v>
      </c>
      <c r="DU129" s="62">
        <f t="shared" si="98"/>
        <v>299.32268240743298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458.45790603102716</v>
      </c>
      <c r="EP129" s="62">
        <f t="shared" si="100"/>
        <v>291.65833951816296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66.77406962959077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3.85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14.116666666666667</v>
      </c>
      <c r="H130" s="70">
        <f t="shared" si="56"/>
        <v>163.49666666666667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281.71011846786621</v>
      </c>
      <c r="S130" s="62">
        <f ca="1">AVERAGE(OFFSET($R$3,0,0,'Données projet'!$E$9+1,1))-AVERAGE(OFFSET($H$3,0,0,'Données projet'!$E$9+1,1))</f>
        <v>196.7751893522196</v>
      </c>
      <c r="T130" s="62">
        <f t="shared" si="88"/>
        <v>468.98558846645176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1.1527845344971866E-13</v>
      </c>
      <c r="AK130" s="14">
        <f t="shared" si="89"/>
        <v>1.7033846239409443E-12</v>
      </c>
      <c r="AL130" s="22">
        <f t="shared" si="58"/>
        <v>3.1675048597887374E-12</v>
      </c>
      <c r="AM130" s="62">
        <f t="shared" si="59"/>
        <v>281.7101184678674</v>
      </c>
      <c r="AN130" s="62">
        <f ca="1">AVERAGE(OFFSET($AM$3,0,0,'Données projet'!$E$10+1,1))-AVERAGE(OFFSET($H$3,0,0,'Données projet'!$E$10+1,1))</f>
        <v>460.19780861054892</v>
      </c>
      <c r="AO130" s="62">
        <f t="shared" si="90"/>
        <v>286.14170558364475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485.92470634159565</v>
      </c>
      <c r="BJ130" s="62">
        <f t="shared" si="92"/>
        <v>307.92140912529834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513.352289821976</v>
      </c>
      <c r="CE130" s="62">
        <f t="shared" si="94"/>
        <v>324.15956974007042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4.4337866711430253E-14</v>
      </c>
      <c r="CV130" s="14">
        <f t="shared" si="95"/>
        <v>7.3222115536967035E-13</v>
      </c>
      <c r="CW130" s="22">
        <f t="shared" si="67"/>
        <v>1.3525069634579169E-12</v>
      </c>
      <c r="CX130" s="62">
        <f t="shared" si="68"/>
        <v>281.71011846786558</v>
      </c>
      <c r="CY130" s="62">
        <f ca="1">AVERAGE(OFFSET($CX$3,0,0,'Données projet'!$E$13+1,1))-AVERAGE(OFFSET($H$3,0,0,'Données projet'!$E$13+1,1))</f>
        <v>319.60251630214429</v>
      </c>
      <c r="CZ130" s="62">
        <f t="shared" si="96"/>
        <v>313.19138409943923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0.26559293151699004</v>
      </c>
      <c r="DG130" s="23">
        <f>EXP(-LN(2)/25)*DG129+(1-EXP(-LN(2)/25))/(LN(2)/25)*Calculateur!DB130*Calculateur!DD130*VLOOKUP('Données projet'!$B$13,Paramètres!$A$1:$I$89,3,0)*0.475*44/12</f>
        <v>0.47168077928184904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0.73727371079883908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1.223725121235475E-13</v>
      </c>
      <c r="DQ130" s="14">
        <f t="shared" si="97"/>
        <v>1.7956824466038182E-12</v>
      </c>
      <c r="DR130" s="22">
        <f t="shared" si="70"/>
        <v>3.3406123864501612E-12</v>
      </c>
      <c r="DS130" s="62">
        <f t="shared" si="71"/>
        <v>281.71011846786757</v>
      </c>
      <c r="DT130" s="62">
        <f ca="1">AVERAGE(OFFSET($DS$3,0,0,'Données projet'!$E$14+1,1))-AVERAGE(OFFSET($H$3,0,0,'Données projet'!$E$14+1,1))</f>
        <v>483.03125975140335</v>
      </c>
      <c r="DU130" s="62">
        <f t="shared" si="98"/>
        <v>299.32268240743298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458.45790603102716</v>
      </c>
      <c r="EP130" s="62">
        <f t="shared" si="100"/>
        <v>291.65833951816296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66.830032309417504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3.85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14.116666666666667</v>
      </c>
      <c r="H131" s="70">
        <f t="shared" si="56"/>
        <v>163.49666666666667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281.91175526016661</v>
      </c>
      <c r="S131" s="62">
        <f ca="1">AVERAGE(OFFSET($R$3,0,0,'Données projet'!$E$9+1,1))-AVERAGE(OFFSET($H$3,0,0,'Données projet'!$E$9+1,1))</f>
        <v>196.7751893522196</v>
      </c>
      <c r="T131" s="62">
        <f t="shared" si="88"/>
        <v>468.98558846645176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1.1527845344971866E-13</v>
      </c>
      <c r="AK131" s="14">
        <f t="shared" si="89"/>
        <v>1.7033846239409443E-12</v>
      </c>
      <c r="AL131" s="22">
        <f t="shared" si="58"/>
        <v>3.1675048597887374E-12</v>
      </c>
      <c r="AM131" s="62">
        <f t="shared" si="59"/>
        <v>281.91175526016781</v>
      </c>
      <c r="AN131" s="62">
        <f ca="1">AVERAGE(OFFSET($AM$3,0,0,'Données projet'!$E$10+1,1))-AVERAGE(OFFSET($H$3,0,0,'Données projet'!$E$10+1,1))</f>
        <v>460.19780861054892</v>
      </c>
      <c r="AO131" s="62">
        <f t="shared" si="90"/>
        <v>286.14170558364475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485.92470634159565</v>
      </c>
      <c r="BJ131" s="62">
        <f t="shared" si="92"/>
        <v>307.92140912529834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513.352289821976</v>
      </c>
      <c r="CE131" s="62">
        <f t="shared" si="94"/>
        <v>324.15956974007042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4.4337866711430253E-14</v>
      </c>
      <c r="CV131" s="14">
        <f t="shared" si="95"/>
        <v>7.3222115536967035E-13</v>
      </c>
      <c r="CW131" s="22">
        <f t="shared" si="67"/>
        <v>1.3525069634579169E-12</v>
      </c>
      <c r="CX131" s="62">
        <f t="shared" si="68"/>
        <v>281.91175526016599</v>
      </c>
      <c r="CY131" s="62">
        <f ca="1">AVERAGE(OFFSET($CX$3,0,0,'Données projet'!$E$13+1,1))-AVERAGE(OFFSET($H$3,0,0,'Données projet'!$E$13+1,1))</f>
        <v>319.60251630214429</v>
      </c>
      <c r="CZ131" s="62">
        <f t="shared" si="96"/>
        <v>313.19138409943923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0.26038481612563436</v>
      </c>
      <c r="DG131" s="23">
        <f>EXP(-LN(2)/25)*DG130+(1-EXP(-LN(2)/25))/(LN(2)/25)*Calculateur!DB131*Calculateur!DD131*VLOOKUP('Données projet'!$B$13,Paramètres!$A$1:$I$89,3,0)*0.475*44/12</f>
        <v>0.45878264356777271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0.71916745969340701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1.223725121235475E-13</v>
      </c>
      <c r="DQ131" s="14">
        <f t="shared" si="97"/>
        <v>1.7956824466038182E-12</v>
      </c>
      <c r="DR131" s="22">
        <f t="shared" si="70"/>
        <v>3.3406123864501612E-12</v>
      </c>
      <c r="DS131" s="62">
        <f t="shared" si="71"/>
        <v>281.91175526016798</v>
      </c>
      <c r="DT131" s="62">
        <f ca="1">AVERAGE(OFFSET($DS$3,0,0,'Données projet'!$E$14+1,1))-AVERAGE(OFFSET($H$3,0,0,'Données projet'!$E$14+1,1))</f>
        <v>483.03125975140335</v>
      </c>
      <c r="DU131" s="62">
        <f t="shared" si="98"/>
        <v>299.32268240743298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458.45790603102716</v>
      </c>
      <c r="EP131" s="62">
        <f t="shared" si="100"/>
        <v>291.65833951816296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66.885024161863072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3.85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14.116666666666667</v>
      </c>
      <c r="H132" s="70">
        <f t="shared" ref="H132:H195" si="110">(B132+E132+F132)*44/12+(C132+D132)*0.475*44/12</f>
        <v>163.49666666666667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282.10989410491288</v>
      </c>
      <c r="S132" s="62">
        <f ca="1">AVERAGE(OFFSET($R$3,0,0,'Données projet'!$E$9+1,1))-AVERAGE(OFFSET($H$3,0,0,'Données projet'!$E$9+1,1))</f>
        <v>196.7751893522196</v>
      </c>
      <c r="T132" s="62">
        <f t="shared" si="88"/>
        <v>468.98558846645176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1.1527845344971866E-13</v>
      </c>
      <c r="AK132" s="14">
        <f t="shared" si="89"/>
        <v>1.7033846239409443E-12</v>
      </c>
      <c r="AL132" s="22">
        <f t="shared" ref="AL132:AL153" si="112">(AJ132+AK132)*0.475*44/12</f>
        <v>3.1675048597887374E-12</v>
      </c>
      <c r="AM132" s="62">
        <f t="shared" ref="AM132:AM195" si="113">AL132+(AD132+AE132)*44/12</f>
        <v>282.10989410491408</v>
      </c>
      <c r="AN132" s="62">
        <f ca="1">AVERAGE(OFFSET($AM$3,0,0,'Données projet'!$E$10+1,1))-AVERAGE(OFFSET($H$3,0,0,'Données projet'!$E$10+1,1))</f>
        <v>460.19780861054892</v>
      </c>
      <c r="AO132" s="62">
        <f t="shared" si="90"/>
        <v>286.14170558364475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485.92470634159565</v>
      </c>
      <c r="BJ132" s="62">
        <f t="shared" si="92"/>
        <v>307.92140912529834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513.352289821976</v>
      </c>
      <c r="CE132" s="62">
        <f t="shared" si="94"/>
        <v>324.15956974007042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4.4337866711430253E-14</v>
      </c>
      <c r="CV132" s="14">
        <f t="shared" si="95"/>
        <v>7.3222115536967035E-13</v>
      </c>
      <c r="CW132" s="22">
        <f t="shared" ref="CW132:CW153" si="121">(CU132+CV132)*0.475*44/12</f>
        <v>1.3525069634579169E-12</v>
      </c>
      <c r="CX132" s="62">
        <f t="shared" ref="CX132:CX195" si="122">CW132+(CO132+CP132)*44/12</f>
        <v>282.10989410491226</v>
      </c>
      <c r="CY132" s="62">
        <f ca="1">AVERAGE(OFFSET($CX$3,0,0,'Données projet'!$E$13+1,1))-AVERAGE(OFFSET($H$3,0,0,'Données projet'!$E$13+1,1))</f>
        <v>319.60251630214429</v>
      </c>
      <c r="CZ132" s="62">
        <f t="shared" si="96"/>
        <v>313.19138409943923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0.25527882870046642</v>
      </c>
      <c r="DG132" s="23">
        <f>EXP(-LN(2)/25)*DG131+(1-EXP(-LN(2)/25))/(LN(2)/25)*Calculateur!DB132*Calculateur!DD132*VLOOKUP('Données projet'!$B$13,Paramètres!$A$1:$I$89,3,0)*0.475*44/12</f>
        <v>0.44623720805308131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0.70151603675354779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1.223725121235475E-13</v>
      </c>
      <c r="DQ132" s="14">
        <f t="shared" si="97"/>
        <v>1.7956824466038182E-12</v>
      </c>
      <c r="DR132" s="22">
        <f t="shared" ref="DR132:DR153" si="124">(DP132+DQ132)*0.475*44/12</f>
        <v>3.3406123864501612E-12</v>
      </c>
      <c r="DS132" s="62">
        <f t="shared" ref="DS132:DS195" si="125">DR132+(DJ132+DK132)*44/12</f>
        <v>282.10989410491425</v>
      </c>
      <c r="DT132" s="62">
        <f ca="1">AVERAGE(OFFSET($DS$3,0,0,'Données projet'!$E$14+1,1))-AVERAGE(OFFSET($H$3,0,0,'Données projet'!$E$14+1,1))</f>
        <v>483.03125975140335</v>
      </c>
      <c r="DU132" s="62">
        <f t="shared" si="98"/>
        <v>299.32268240743298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458.45790603102716</v>
      </c>
      <c r="EP132" s="62">
        <f t="shared" si="100"/>
        <v>291.65833951816296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66.939062028612057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3.85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14.116666666666667</v>
      </c>
      <c r="H133" s="70">
        <f t="shared" si="110"/>
        <v>163.49666666666667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282.3045956836749</v>
      </c>
      <c r="S133" s="62">
        <f ca="1">AVERAGE(OFFSET($R$3,0,0,'Données projet'!$E$9+1,1))-AVERAGE(OFFSET($H$3,0,0,'Données projet'!$E$9+1,1))</f>
        <v>196.7751893522196</v>
      </c>
      <c r="T133" s="62">
        <f t="shared" ref="T133:T196" si="142">$T$3</f>
        <v>468.98558846645176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1.1527845344971866E-13</v>
      </c>
      <c r="AK133" s="14">
        <f t="shared" ref="AK133:AK153" si="143">EXP(-1.0587+0.8836*LN(AJ133)+0.284)</f>
        <v>1.7033846239409443E-12</v>
      </c>
      <c r="AL133" s="22">
        <f t="shared" si="112"/>
        <v>3.1675048597887374E-12</v>
      </c>
      <c r="AM133" s="62">
        <f t="shared" si="113"/>
        <v>282.3045956836761</v>
      </c>
      <c r="AN133" s="62">
        <f ca="1">AVERAGE(OFFSET($AM$3,0,0,'Données projet'!$E$10+1,1))-AVERAGE(OFFSET($H$3,0,0,'Données projet'!$E$10+1,1))</f>
        <v>460.19780861054892</v>
      </c>
      <c r="AO133" s="62">
        <f t="shared" ref="AO133:AO196" si="144">$AO$3</f>
        <v>286.14170558364475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485.92470634159565</v>
      </c>
      <c r="BJ133" s="62">
        <f t="shared" ref="BJ133:BJ196" si="146">$BJ$3</f>
        <v>307.92140912529834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513.352289821976</v>
      </c>
      <c r="CE133" s="62">
        <f t="shared" ref="CE133:CE196" si="148">$CE$3</f>
        <v>324.15956974007042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4.4337866711430253E-14</v>
      </c>
      <c r="CV133" s="14">
        <f t="shared" ref="CV133:CV153" si="149">EXP(-1.0587+0.8836*LN(CU133)+0.284)</f>
        <v>7.3222115536967035E-13</v>
      </c>
      <c r="CW133" s="22">
        <f t="shared" si="121"/>
        <v>1.3525069634579169E-12</v>
      </c>
      <c r="CX133" s="62">
        <f t="shared" si="122"/>
        <v>282.30459568367428</v>
      </c>
      <c r="CY133" s="62">
        <f ca="1">AVERAGE(OFFSET($CX$3,0,0,'Données projet'!$E$13+1,1))-AVERAGE(OFFSET($H$3,0,0,'Données projet'!$E$13+1,1))</f>
        <v>319.60251630214429</v>
      </c>
      <c r="CZ133" s="62">
        <f t="shared" ref="CZ133:CZ196" si="150">$CZ$3</f>
        <v>313.19138409943923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0.25027296657436121</v>
      </c>
      <c r="DG133" s="23">
        <f>EXP(-LN(2)/25)*DG132+(1-EXP(-LN(2)/25))/(LN(2)/25)*Calculateur!DB133*Calculateur!DD133*VLOOKUP('Données projet'!$B$13,Paramètres!$A$1:$I$89,3,0)*0.475*44/12</f>
        <v>0.4340348281322749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0.68430779470663605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1.223725121235475E-13</v>
      </c>
      <c r="DQ133" s="14">
        <f t="shared" ref="DQ133:DQ153" si="151">EXP(-1.0587+0.8836*LN(DP133)+0.284)</f>
        <v>1.7956824466038182E-12</v>
      </c>
      <c r="DR133" s="22">
        <f t="shared" si="124"/>
        <v>3.3406123864501612E-12</v>
      </c>
      <c r="DS133" s="62">
        <f t="shared" si="125"/>
        <v>282.30459568367627</v>
      </c>
      <c r="DT133" s="62">
        <f ca="1">AVERAGE(OFFSET($DS$3,0,0,'Données projet'!$E$14+1,1))-AVERAGE(OFFSET($H$3,0,0,'Données projet'!$E$14+1,1))</f>
        <v>483.03125975140335</v>
      </c>
      <c r="DU133" s="62">
        <f t="shared" ref="DU133:DU196" si="152">$DU$3</f>
        <v>299.32268240743298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458.45790603102716</v>
      </c>
      <c r="EP133" s="62">
        <f t="shared" ref="EP133:EP196" si="154">$EP$3</f>
        <v>291.65833951816296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66.992162459183518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3.85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14.116666666666667</v>
      </c>
      <c r="H134" s="70">
        <f t="shared" si="110"/>
        <v>163.49666666666667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282.49591962533293</v>
      </c>
      <c r="S134" s="62">
        <f ca="1">AVERAGE(OFFSET($R$3,0,0,'Données projet'!$E$9+1,1))-AVERAGE(OFFSET($H$3,0,0,'Données projet'!$E$9+1,1))</f>
        <v>196.7751893522196</v>
      </c>
      <c r="T134" s="62">
        <f t="shared" si="142"/>
        <v>468.98558846645176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1.1527845344971866E-13</v>
      </c>
      <c r="AK134" s="14">
        <f t="shared" si="143"/>
        <v>1.7033846239409443E-12</v>
      </c>
      <c r="AL134" s="22">
        <f t="shared" si="112"/>
        <v>3.1675048597887374E-12</v>
      </c>
      <c r="AM134" s="62">
        <f t="shared" si="113"/>
        <v>282.49591962533412</v>
      </c>
      <c r="AN134" s="62">
        <f ca="1">AVERAGE(OFFSET($AM$3,0,0,'Données projet'!$E$10+1,1))-AVERAGE(OFFSET($H$3,0,0,'Données projet'!$E$10+1,1))</f>
        <v>460.19780861054892</v>
      </c>
      <c r="AO134" s="62">
        <f t="shared" si="144"/>
        <v>286.14170558364475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485.92470634159565</v>
      </c>
      <c r="BJ134" s="62">
        <f t="shared" si="146"/>
        <v>307.92140912529834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513.352289821976</v>
      </c>
      <c r="CE134" s="62">
        <f t="shared" si="148"/>
        <v>324.15956974007042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4.4337866711430253E-14</v>
      </c>
      <c r="CV134" s="14">
        <f t="shared" si="149"/>
        <v>7.3222115536967035E-13</v>
      </c>
      <c r="CW134" s="22">
        <f t="shared" si="121"/>
        <v>1.3525069634579169E-12</v>
      </c>
      <c r="CX134" s="62">
        <f t="shared" si="122"/>
        <v>282.49591962533231</v>
      </c>
      <c r="CY134" s="62">
        <f ca="1">AVERAGE(OFFSET($CX$3,0,0,'Données projet'!$E$13+1,1))-AVERAGE(OFFSET($H$3,0,0,'Données projet'!$E$13+1,1))</f>
        <v>319.60251630214429</v>
      </c>
      <c r="CZ134" s="62">
        <f t="shared" si="150"/>
        <v>313.19138409943923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0.24536526635127451</v>
      </c>
      <c r="DG134" s="23">
        <f>EXP(-LN(2)/25)*DG133+(1-EXP(-LN(2)/25))/(LN(2)/25)*Calculateur!DB134*Calculateur!DD134*VLOOKUP('Données projet'!$B$13,Paramètres!$A$1:$I$89,3,0)*0.475*44/12</f>
        <v>0.42216612293209821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0.66753138928337274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1.223725121235475E-13</v>
      </c>
      <c r="DQ134" s="14">
        <f t="shared" si="151"/>
        <v>1.7956824466038182E-12</v>
      </c>
      <c r="DR134" s="22">
        <f t="shared" si="124"/>
        <v>3.3406123864501612E-12</v>
      </c>
      <c r="DS134" s="62">
        <f t="shared" si="125"/>
        <v>282.4959196253343</v>
      </c>
      <c r="DT134" s="62">
        <f ca="1">AVERAGE(OFFSET($DS$3,0,0,'Données projet'!$E$14+1,1))-AVERAGE(OFFSET($H$3,0,0,'Données projet'!$E$14+1,1))</f>
        <v>483.03125975140335</v>
      </c>
      <c r="DU134" s="62">
        <f t="shared" si="152"/>
        <v>299.32268240743298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458.45790603102716</v>
      </c>
      <c r="EP134" s="62">
        <f t="shared" si="154"/>
        <v>291.65833951816296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67.044341715999352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3.85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14.116666666666667</v>
      </c>
      <c r="H135" s="70">
        <f t="shared" si="110"/>
        <v>163.49666666666667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282.68392452433949</v>
      </c>
      <c r="S135" s="62">
        <f ca="1">AVERAGE(OFFSET($R$3,0,0,'Données projet'!$E$9+1,1))-AVERAGE(OFFSET($H$3,0,0,'Données projet'!$E$9+1,1))</f>
        <v>196.7751893522196</v>
      </c>
      <c r="T135" s="62">
        <f t="shared" si="142"/>
        <v>468.98558846645176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1.1527845344971866E-13</v>
      </c>
      <c r="AK135" s="14">
        <f t="shared" si="143"/>
        <v>1.7033846239409443E-12</v>
      </c>
      <c r="AL135" s="22">
        <f t="shared" si="112"/>
        <v>3.1675048597887374E-12</v>
      </c>
      <c r="AM135" s="62">
        <f t="shared" si="113"/>
        <v>282.68392452434068</v>
      </c>
      <c r="AN135" s="62">
        <f ca="1">AVERAGE(OFFSET($AM$3,0,0,'Données projet'!$E$10+1,1))-AVERAGE(OFFSET($H$3,0,0,'Données projet'!$E$10+1,1))</f>
        <v>460.19780861054892</v>
      </c>
      <c r="AO135" s="62">
        <f t="shared" si="144"/>
        <v>286.14170558364475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485.92470634159565</v>
      </c>
      <c r="BJ135" s="62">
        <f t="shared" si="146"/>
        <v>307.92140912529834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513.352289821976</v>
      </c>
      <c r="CE135" s="62">
        <f t="shared" si="148"/>
        <v>324.15956974007042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4.4337866711430253E-14</v>
      </c>
      <c r="CV135" s="14">
        <f t="shared" si="149"/>
        <v>7.3222115536967035E-13</v>
      </c>
      <c r="CW135" s="22">
        <f t="shared" si="121"/>
        <v>1.3525069634579169E-12</v>
      </c>
      <c r="CX135" s="62">
        <f t="shared" si="122"/>
        <v>282.68392452433886</v>
      </c>
      <c r="CY135" s="62">
        <f ca="1">AVERAGE(OFFSET($CX$3,0,0,'Données projet'!$E$13+1,1))-AVERAGE(OFFSET($H$3,0,0,'Données projet'!$E$13+1,1))</f>
        <v>319.60251630214429</v>
      </c>
      <c r="CZ135" s="62">
        <f t="shared" si="150"/>
        <v>313.19138409943923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0.24055380313616098</v>
      </c>
      <c r="DG135" s="23">
        <f>EXP(-LN(2)/25)*DG134+(1-EXP(-LN(2)/25))/(LN(2)/25)*Calculateur!DB135*Calculateur!DD135*VLOOKUP('Données projet'!$B$13,Paramètres!$A$1:$I$89,3,0)*0.475*44/12</f>
        <v>0.41062196809976848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0.6511757712359294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1.223725121235475E-13</v>
      </c>
      <c r="DQ135" s="14">
        <f t="shared" si="151"/>
        <v>1.7956824466038182E-12</v>
      </c>
      <c r="DR135" s="22">
        <f t="shared" si="124"/>
        <v>3.3406123864501612E-12</v>
      </c>
      <c r="DS135" s="62">
        <f t="shared" si="125"/>
        <v>282.68392452434085</v>
      </c>
      <c r="DT135" s="62">
        <f ca="1">AVERAGE(OFFSET($DS$3,0,0,'Données projet'!$E$14+1,1))-AVERAGE(OFFSET($H$3,0,0,'Données projet'!$E$14+1,1))</f>
        <v>483.03125975140335</v>
      </c>
      <c r="DU135" s="62">
        <f t="shared" si="152"/>
        <v>299.32268240743298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458.45790603102716</v>
      </c>
      <c r="EP135" s="62">
        <f t="shared" si="154"/>
        <v>291.65833951816296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67.095615779364778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3.85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14.116666666666667</v>
      </c>
      <c r="H136" s="70">
        <f t="shared" si="110"/>
        <v>163.49666666666667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282.86866795866422</v>
      </c>
      <c r="S136" s="62">
        <f ca="1">AVERAGE(OFFSET($R$3,0,0,'Données projet'!$E$9+1,1))-AVERAGE(OFFSET($H$3,0,0,'Données projet'!$E$9+1,1))</f>
        <v>196.7751893522196</v>
      </c>
      <c r="T136" s="62">
        <f t="shared" si="142"/>
        <v>468.98558846645176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1.1527845344971866E-13</v>
      </c>
      <c r="AK136" s="14">
        <f t="shared" si="143"/>
        <v>1.7033846239409443E-12</v>
      </c>
      <c r="AL136" s="22">
        <f t="shared" si="112"/>
        <v>3.1675048597887374E-12</v>
      </c>
      <c r="AM136" s="62">
        <f t="shared" si="113"/>
        <v>282.86866795866541</v>
      </c>
      <c r="AN136" s="62">
        <f ca="1">AVERAGE(OFFSET($AM$3,0,0,'Données projet'!$E$10+1,1))-AVERAGE(OFFSET($H$3,0,0,'Données projet'!$E$10+1,1))</f>
        <v>460.19780861054892</v>
      </c>
      <c r="AO136" s="62">
        <f t="shared" si="144"/>
        <v>286.14170558364475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485.92470634159565</v>
      </c>
      <c r="BJ136" s="62">
        <f t="shared" si="146"/>
        <v>307.92140912529834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513.352289821976</v>
      </c>
      <c r="CE136" s="62">
        <f t="shared" si="148"/>
        <v>324.15956974007042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4.4337866711430253E-14</v>
      </c>
      <c r="CV136" s="14">
        <f t="shared" si="149"/>
        <v>7.3222115536967035E-13</v>
      </c>
      <c r="CW136" s="22">
        <f t="shared" si="121"/>
        <v>1.3525069634579169E-12</v>
      </c>
      <c r="CX136" s="62">
        <f t="shared" si="122"/>
        <v>282.86866795866359</v>
      </c>
      <c r="CY136" s="62">
        <f ca="1">AVERAGE(OFFSET($CX$3,0,0,'Données projet'!$E$13+1,1))-AVERAGE(OFFSET($H$3,0,0,'Données projet'!$E$13+1,1))</f>
        <v>319.60251630214429</v>
      </c>
      <c r="CZ136" s="62">
        <f t="shared" si="150"/>
        <v>313.19138409943923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0.23583668977999306</v>
      </c>
      <c r="DG136" s="23">
        <f>EXP(-LN(2)/25)*DG135+(1-EXP(-LN(2)/25))/(LN(2)/25)*Calculateur!DB136*Calculateur!DD136*VLOOKUP('Données projet'!$B$13,Paramètres!$A$1:$I$89,3,0)*0.475*44/12</f>
        <v>0.39939348878840947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0.63523017856840247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1.223725121235475E-13</v>
      </c>
      <c r="DQ136" s="14">
        <f t="shared" si="151"/>
        <v>1.7956824466038182E-12</v>
      </c>
      <c r="DR136" s="22">
        <f t="shared" si="124"/>
        <v>3.3406123864501612E-12</v>
      </c>
      <c r="DS136" s="62">
        <f t="shared" si="125"/>
        <v>282.86866795866558</v>
      </c>
      <c r="DT136" s="62">
        <f ca="1">AVERAGE(OFFSET($DS$3,0,0,'Données projet'!$E$14+1,1))-AVERAGE(OFFSET($H$3,0,0,'Données projet'!$E$14+1,1))</f>
        <v>483.03125975140335</v>
      </c>
      <c r="DU136" s="62">
        <f t="shared" si="152"/>
        <v>299.32268240743298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458.45790603102716</v>
      </c>
      <c r="EP136" s="62">
        <f t="shared" si="154"/>
        <v>291.65833951816296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67.146000352362421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3.85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14.116666666666667</v>
      </c>
      <c r="H137" s="70">
        <f t="shared" si="110"/>
        <v>163.49666666666667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283.0502065074279</v>
      </c>
      <c r="S137" s="62">
        <f ca="1">AVERAGE(OFFSET($R$3,0,0,'Données projet'!$E$9+1,1))-AVERAGE(OFFSET($H$3,0,0,'Données projet'!$E$9+1,1))</f>
        <v>196.7751893522196</v>
      </c>
      <c r="T137" s="62">
        <f t="shared" si="142"/>
        <v>468.98558846645176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1.1527845344971866E-13</v>
      </c>
      <c r="AK137" s="14">
        <f t="shared" si="143"/>
        <v>1.7033846239409443E-12</v>
      </c>
      <c r="AL137" s="22">
        <f t="shared" si="112"/>
        <v>3.1675048597887374E-12</v>
      </c>
      <c r="AM137" s="62">
        <f t="shared" si="113"/>
        <v>283.0502065074291</v>
      </c>
      <c r="AN137" s="62">
        <f ca="1">AVERAGE(OFFSET($AM$3,0,0,'Données projet'!$E$10+1,1))-AVERAGE(OFFSET($H$3,0,0,'Données projet'!$E$10+1,1))</f>
        <v>460.19780861054892</v>
      </c>
      <c r="AO137" s="62">
        <f t="shared" si="144"/>
        <v>286.14170558364475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485.92470634159565</v>
      </c>
      <c r="BJ137" s="62">
        <f t="shared" si="146"/>
        <v>307.92140912529834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513.352289821976</v>
      </c>
      <c r="CE137" s="62">
        <f t="shared" si="148"/>
        <v>324.15956974007042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4.4337866711430253E-14</v>
      </c>
      <c r="CV137" s="14">
        <f t="shared" si="149"/>
        <v>7.3222115536967035E-13</v>
      </c>
      <c r="CW137" s="22">
        <f t="shared" si="121"/>
        <v>1.3525069634579169E-12</v>
      </c>
      <c r="CX137" s="62">
        <f t="shared" si="122"/>
        <v>283.05020650742728</v>
      </c>
      <c r="CY137" s="62">
        <f ca="1">AVERAGE(OFFSET($CX$3,0,0,'Données projet'!$E$13+1,1))-AVERAGE(OFFSET($H$3,0,0,'Données projet'!$E$13+1,1))</f>
        <v>319.60251630214429</v>
      </c>
      <c r="CZ137" s="62">
        <f t="shared" si="150"/>
        <v>313.19138409943923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0.23121207613958453</v>
      </c>
      <c r="DG137" s="23">
        <f>EXP(-LN(2)/25)*DG136+(1-EXP(-LN(2)/25))/(LN(2)/25)*Calculateur!DB137*Calculateur!DD137*VLOOKUP('Données projet'!$B$13,Paramètres!$A$1:$I$89,3,0)*0.475*44/12</f>
        <v>0.38847205283429964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0.61968412897388414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1.223725121235475E-13</v>
      </c>
      <c r="DQ137" s="14">
        <f t="shared" si="151"/>
        <v>1.7956824466038182E-12</v>
      </c>
      <c r="DR137" s="22">
        <f t="shared" si="124"/>
        <v>3.3406123864501612E-12</v>
      </c>
      <c r="DS137" s="62">
        <f t="shared" si="125"/>
        <v>283.05020650742927</v>
      </c>
      <c r="DT137" s="62">
        <f ca="1">AVERAGE(OFFSET($DS$3,0,0,'Données projet'!$E$14+1,1))-AVERAGE(OFFSET($H$3,0,0,'Données projet'!$E$14+1,1))</f>
        <v>483.03125975140335</v>
      </c>
      <c r="DU137" s="62">
        <f t="shared" si="152"/>
        <v>299.32268240743298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458.45790603102716</v>
      </c>
      <c r="EP137" s="62">
        <f t="shared" si="154"/>
        <v>291.65833951816296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67.195510865661618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3.85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14.116666666666667</v>
      </c>
      <c r="H138" s="70">
        <f t="shared" si="110"/>
        <v>163.49666666666667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283.22859576822992</v>
      </c>
      <c r="S138" s="62">
        <f ca="1">AVERAGE(OFFSET($R$3,0,0,'Données projet'!$E$9+1,1))-AVERAGE(OFFSET($H$3,0,0,'Données projet'!$E$9+1,1))</f>
        <v>196.7751893522196</v>
      </c>
      <c r="T138" s="62">
        <f t="shared" si="142"/>
        <v>468.98558846645176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1.1527845344971866E-13</v>
      </c>
      <c r="AK138" s="14">
        <f t="shared" si="143"/>
        <v>1.7033846239409443E-12</v>
      </c>
      <c r="AL138" s="22">
        <f t="shared" si="112"/>
        <v>3.1675048597887374E-12</v>
      </c>
      <c r="AM138" s="62">
        <f t="shared" si="113"/>
        <v>283.22859576823112</v>
      </c>
      <c r="AN138" s="62">
        <f ca="1">AVERAGE(OFFSET($AM$3,0,0,'Données projet'!$E$10+1,1))-AVERAGE(OFFSET($H$3,0,0,'Données projet'!$E$10+1,1))</f>
        <v>460.19780861054892</v>
      </c>
      <c r="AO138" s="62">
        <f t="shared" si="144"/>
        <v>286.14170558364475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485.92470634159565</v>
      </c>
      <c r="BJ138" s="62">
        <f t="shared" si="146"/>
        <v>307.92140912529834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513.352289821976</v>
      </c>
      <c r="CE138" s="62">
        <f t="shared" si="148"/>
        <v>324.15956974007042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4.4337866711430253E-14</v>
      </c>
      <c r="CV138" s="14">
        <f t="shared" si="149"/>
        <v>7.3222115536967035E-13</v>
      </c>
      <c r="CW138" s="22">
        <f t="shared" si="121"/>
        <v>1.3525069634579169E-12</v>
      </c>
      <c r="CX138" s="62">
        <f t="shared" si="122"/>
        <v>283.2285957682293</v>
      </c>
      <c r="CY138" s="62">
        <f ca="1">AVERAGE(OFFSET($CX$3,0,0,'Données projet'!$E$13+1,1))-AVERAGE(OFFSET($H$3,0,0,'Données projet'!$E$13+1,1))</f>
        <v>319.60251630214429</v>
      </c>
      <c r="CZ138" s="62">
        <f t="shared" si="150"/>
        <v>313.19138409943923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0.22667814835192862</v>
      </c>
      <c r="DG138" s="23">
        <f>EXP(-LN(2)/25)*DG137+(1-EXP(-LN(2)/25))/(LN(2)/25)*Calculateur!DB138*Calculateur!DD138*VLOOKUP('Données projet'!$B$13,Paramètres!$A$1:$I$89,3,0)*0.475*44/12</f>
        <v>0.37784926412068831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0.60452741247261699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1.223725121235475E-13</v>
      </c>
      <c r="DQ138" s="14">
        <f t="shared" si="151"/>
        <v>1.7956824466038182E-12</v>
      </c>
      <c r="DR138" s="22">
        <f t="shared" si="124"/>
        <v>3.3406123864501612E-12</v>
      </c>
      <c r="DS138" s="62">
        <f t="shared" si="125"/>
        <v>283.22859576823129</v>
      </c>
      <c r="DT138" s="62">
        <f ca="1">AVERAGE(OFFSET($DS$3,0,0,'Données projet'!$E$14+1,1))-AVERAGE(OFFSET($H$3,0,0,'Données projet'!$E$14+1,1))</f>
        <v>483.03125975140335</v>
      </c>
      <c r="DU138" s="62">
        <f t="shared" si="152"/>
        <v>299.32268240743298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458.45790603102716</v>
      </c>
      <c r="EP138" s="62">
        <f t="shared" si="154"/>
        <v>291.65833951816296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67.244162482243979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3.85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14.116666666666667</v>
      </c>
      <c r="H139" s="70">
        <f t="shared" si="110"/>
        <v>163.49666666666667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283.4038903741756</v>
      </c>
      <c r="S139" s="62">
        <f ca="1">AVERAGE(OFFSET($R$3,0,0,'Données projet'!$E$9+1,1))-AVERAGE(OFFSET($H$3,0,0,'Données projet'!$E$9+1,1))</f>
        <v>196.7751893522196</v>
      </c>
      <c r="T139" s="62">
        <f t="shared" si="142"/>
        <v>468.98558846645176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1.1527845344971866E-13</v>
      </c>
      <c r="AK139" s="14">
        <f t="shared" si="143"/>
        <v>1.7033846239409443E-12</v>
      </c>
      <c r="AL139" s="22">
        <f t="shared" si="112"/>
        <v>3.1675048597887374E-12</v>
      </c>
      <c r="AM139" s="62">
        <f t="shared" si="113"/>
        <v>283.4038903741768</v>
      </c>
      <c r="AN139" s="62">
        <f ca="1">AVERAGE(OFFSET($AM$3,0,0,'Données projet'!$E$10+1,1))-AVERAGE(OFFSET($H$3,0,0,'Données projet'!$E$10+1,1))</f>
        <v>460.19780861054892</v>
      </c>
      <c r="AO139" s="62">
        <f t="shared" si="144"/>
        <v>286.14170558364475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485.92470634159565</v>
      </c>
      <c r="BJ139" s="62">
        <f t="shared" si="146"/>
        <v>307.92140912529834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513.352289821976</v>
      </c>
      <c r="CE139" s="62">
        <f t="shared" si="148"/>
        <v>324.15956974007042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4.4337866711430253E-14</v>
      </c>
      <c r="CV139" s="14">
        <f t="shared" si="149"/>
        <v>7.3222115536967035E-13</v>
      </c>
      <c r="CW139" s="22">
        <f t="shared" si="121"/>
        <v>1.3525069634579169E-12</v>
      </c>
      <c r="CX139" s="62">
        <f t="shared" si="122"/>
        <v>283.40389037417498</v>
      </c>
      <c r="CY139" s="62">
        <f ca="1">AVERAGE(OFFSET($CX$3,0,0,'Données projet'!$E$13+1,1))-AVERAGE(OFFSET($H$3,0,0,'Données projet'!$E$13+1,1))</f>
        <v>319.60251630214429</v>
      </c>
      <c r="CZ139" s="62">
        <f t="shared" si="150"/>
        <v>313.19138409943923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0.22223312812276574</v>
      </c>
      <c r="DG139" s="23">
        <f>EXP(-LN(2)/25)*DG138+(1-EXP(-LN(2)/25))/(LN(2)/25)*Calculateur!DB139*Calculateur!DD139*VLOOKUP('Données projet'!$B$13,Paramètres!$A$1:$I$89,3,0)*0.475*44/12</f>
        <v>0.36751695612307889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0.58975008424584463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1.223725121235475E-13</v>
      </c>
      <c r="DQ139" s="14">
        <f t="shared" si="151"/>
        <v>1.7956824466038182E-12</v>
      </c>
      <c r="DR139" s="22">
        <f t="shared" si="124"/>
        <v>3.3406123864501612E-12</v>
      </c>
      <c r="DS139" s="62">
        <f t="shared" si="125"/>
        <v>283.40389037417697</v>
      </c>
      <c r="DT139" s="62">
        <f ca="1">AVERAGE(OFFSET($DS$3,0,0,'Données projet'!$E$14+1,1))-AVERAGE(OFFSET($H$3,0,0,'Données projet'!$E$14+1,1))</f>
        <v>483.03125975140335</v>
      </c>
      <c r="DU139" s="62">
        <f t="shared" si="152"/>
        <v>299.32268240743298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458.45790603102716</v>
      </c>
      <c r="EP139" s="62">
        <f t="shared" si="154"/>
        <v>291.65833951816296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67.291970102047344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3.85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14.116666666666667</v>
      </c>
      <c r="H140" s="70">
        <f t="shared" si="110"/>
        <v>163.49666666666667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283.57614401060823</v>
      </c>
      <c r="S140" s="62">
        <f ca="1">AVERAGE(OFFSET($R$3,0,0,'Données projet'!$E$9+1,1))-AVERAGE(OFFSET($H$3,0,0,'Données projet'!$E$9+1,1))</f>
        <v>196.7751893522196</v>
      </c>
      <c r="T140" s="62">
        <f t="shared" si="142"/>
        <v>468.98558846645176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1.1527845344971866E-13</v>
      </c>
      <c r="AK140" s="14">
        <f t="shared" si="143"/>
        <v>1.7033846239409443E-12</v>
      </c>
      <c r="AL140" s="22">
        <f t="shared" si="112"/>
        <v>3.1675048597887374E-12</v>
      </c>
      <c r="AM140" s="62">
        <f t="shared" si="113"/>
        <v>283.57614401060943</v>
      </c>
      <c r="AN140" s="62">
        <f ca="1">AVERAGE(OFFSET($AM$3,0,0,'Données projet'!$E$10+1,1))-AVERAGE(OFFSET($H$3,0,0,'Données projet'!$E$10+1,1))</f>
        <v>460.19780861054892</v>
      </c>
      <c r="AO140" s="62">
        <f t="shared" si="144"/>
        <v>286.14170558364475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485.92470634159565</v>
      </c>
      <c r="BJ140" s="62">
        <f t="shared" si="146"/>
        <v>307.92140912529834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513.352289821976</v>
      </c>
      <c r="CE140" s="62">
        <f t="shared" si="148"/>
        <v>324.15956974007042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4.4337866711430253E-14</v>
      </c>
      <c r="CV140" s="14">
        <f t="shared" si="149"/>
        <v>7.3222115536967035E-13</v>
      </c>
      <c r="CW140" s="22">
        <f t="shared" si="121"/>
        <v>1.3525069634579169E-12</v>
      </c>
      <c r="CX140" s="62">
        <f t="shared" si="122"/>
        <v>283.57614401060761</v>
      </c>
      <c r="CY140" s="62">
        <f ca="1">AVERAGE(OFFSET($CX$3,0,0,'Données projet'!$E$13+1,1))-AVERAGE(OFFSET($H$3,0,0,'Données projet'!$E$13+1,1))</f>
        <v>319.60251630214429</v>
      </c>
      <c r="CZ140" s="62">
        <f t="shared" si="150"/>
        <v>313.19138409943923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0.21787527202910212</v>
      </c>
      <c r="DG140" s="23">
        <f>EXP(-LN(2)/25)*DG139+(1-EXP(-LN(2)/25))/(LN(2)/25)*Calculateur!DB140*Calculateur!DD140*VLOOKUP('Données projet'!$B$13,Paramètres!$A$1:$I$89,3,0)*0.475*44/12</f>
        <v>0.35746718563101654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0.57534245766011871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1.223725121235475E-13</v>
      </c>
      <c r="DQ140" s="14">
        <f t="shared" si="151"/>
        <v>1.7956824466038182E-12</v>
      </c>
      <c r="DR140" s="22">
        <f t="shared" si="124"/>
        <v>3.3406123864501612E-12</v>
      </c>
      <c r="DS140" s="62">
        <f t="shared" si="125"/>
        <v>283.5761440106096</v>
      </c>
      <c r="DT140" s="62">
        <f ca="1">AVERAGE(OFFSET($DS$3,0,0,'Données projet'!$E$14+1,1))-AVERAGE(OFFSET($H$3,0,0,'Données projet'!$E$14+1,1))</f>
        <v>483.03125975140335</v>
      </c>
      <c r="DU140" s="62">
        <f t="shared" si="152"/>
        <v>299.32268240743298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458.45790603102716</v>
      </c>
      <c r="EP140" s="62">
        <f t="shared" si="154"/>
        <v>291.65833951816296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67.338948366528967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3.85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14.116666666666667</v>
      </c>
      <c r="H141" s="70">
        <f t="shared" si="110"/>
        <v>163.49666666666667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283.74540943155017</v>
      </c>
      <c r="S141" s="62">
        <f ca="1">AVERAGE(OFFSET($R$3,0,0,'Données projet'!$E$9+1,1))-AVERAGE(OFFSET($H$3,0,0,'Données projet'!$E$9+1,1))</f>
        <v>196.7751893522196</v>
      </c>
      <c r="T141" s="62">
        <f t="shared" si="142"/>
        <v>468.98558846645176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1.1527845344971866E-13</v>
      </c>
      <c r="AK141" s="14">
        <f t="shared" si="143"/>
        <v>1.7033846239409443E-12</v>
      </c>
      <c r="AL141" s="22">
        <f t="shared" si="112"/>
        <v>3.1675048597887374E-12</v>
      </c>
      <c r="AM141" s="62">
        <f t="shared" si="113"/>
        <v>283.74540943155137</v>
      </c>
      <c r="AN141" s="62">
        <f ca="1">AVERAGE(OFFSET($AM$3,0,0,'Données projet'!$E$10+1,1))-AVERAGE(OFFSET($H$3,0,0,'Données projet'!$E$10+1,1))</f>
        <v>460.19780861054892</v>
      </c>
      <c r="AO141" s="62">
        <f t="shared" si="144"/>
        <v>286.14170558364475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485.92470634159565</v>
      </c>
      <c r="BJ141" s="62">
        <f t="shared" si="146"/>
        <v>307.92140912529834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513.352289821976</v>
      </c>
      <c r="CE141" s="62">
        <f t="shared" si="148"/>
        <v>324.15956974007042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4.4337866711430253E-14</v>
      </c>
      <c r="CV141" s="14">
        <f t="shared" si="149"/>
        <v>7.3222115536967035E-13</v>
      </c>
      <c r="CW141" s="22">
        <f t="shared" si="121"/>
        <v>1.3525069634579169E-12</v>
      </c>
      <c r="CX141" s="62">
        <f t="shared" si="122"/>
        <v>283.74540943154955</v>
      </c>
      <c r="CY141" s="62">
        <f ca="1">AVERAGE(OFFSET($CX$3,0,0,'Données projet'!$E$13+1,1))-AVERAGE(OFFSET($H$3,0,0,'Données projet'!$E$13+1,1))</f>
        <v>319.60251630214429</v>
      </c>
      <c r="CZ141" s="62">
        <f t="shared" si="150"/>
        <v>313.19138409943923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0.2136028708354055</v>
      </c>
      <c r="DG141" s="23">
        <f>EXP(-LN(2)/25)*DG140+(1-EXP(-LN(2)/25))/(LN(2)/25)*Calculateur!DB141*Calculateur!DD141*VLOOKUP('Données projet'!$B$13,Paramètres!$A$1:$I$89,3,0)*0.475*44/12</f>
        <v>0.34769222664155408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0.5612950974769596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1.223725121235475E-13</v>
      </c>
      <c r="DQ141" s="14">
        <f t="shared" si="151"/>
        <v>1.7956824466038182E-12</v>
      </c>
      <c r="DR141" s="22">
        <f t="shared" si="124"/>
        <v>3.3406123864501612E-12</v>
      </c>
      <c r="DS141" s="62">
        <f t="shared" si="125"/>
        <v>283.74540943155154</v>
      </c>
      <c r="DT141" s="62">
        <f ca="1">AVERAGE(OFFSET($DS$3,0,0,'Données projet'!$E$14+1,1))-AVERAGE(OFFSET($H$3,0,0,'Données projet'!$E$14+1,1))</f>
        <v>483.03125975140335</v>
      </c>
      <c r="DU141" s="62">
        <f t="shared" si="152"/>
        <v>299.32268240743298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458.45790603102716</v>
      </c>
      <c r="EP141" s="62">
        <f t="shared" si="154"/>
        <v>291.65833951816296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67.385111663149502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3.85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14.116666666666667</v>
      </c>
      <c r="H142" s="70">
        <f t="shared" si="110"/>
        <v>163.49666666666667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283.91173847585952</v>
      </c>
      <c r="S142" s="62">
        <f ca="1">AVERAGE(OFFSET($R$3,0,0,'Données projet'!$E$9+1,1))-AVERAGE(OFFSET($H$3,0,0,'Données projet'!$E$9+1,1))</f>
        <v>196.7751893522196</v>
      </c>
      <c r="T142" s="62">
        <f t="shared" si="142"/>
        <v>468.98558846645176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1.1527845344971866E-13</v>
      </c>
      <c r="AK142" s="14">
        <f t="shared" si="143"/>
        <v>1.7033846239409443E-12</v>
      </c>
      <c r="AL142" s="22">
        <f t="shared" si="112"/>
        <v>3.1675048597887374E-12</v>
      </c>
      <c r="AM142" s="62">
        <f t="shared" si="113"/>
        <v>283.91173847586072</v>
      </c>
      <c r="AN142" s="62">
        <f ca="1">AVERAGE(OFFSET($AM$3,0,0,'Données projet'!$E$10+1,1))-AVERAGE(OFFSET($H$3,0,0,'Données projet'!$E$10+1,1))</f>
        <v>460.19780861054892</v>
      </c>
      <c r="AO142" s="62">
        <f t="shared" si="144"/>
        <v>286.14170558364475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485.92470634159565</v>
      </c>
      <c r="BJ142" s="62">
        <f t="shared" si="146"/>
        <v>307.92140912529834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513.352289821976</v>
      </c>
      <c r="CE142" s="62">
        <f t="shared" si="148"/>
        <v>324.15956974007042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4.4337866711430253E-14</v>
      </c>
      <c r="CV142" s="14">
        <f t="shared" si="149"/>
        <v>7.3222115536967035E-13</v>
      </c>
      <c r="CW142" s="22">
        <f t="shared" si="121"/>
        <v>1.3525069634579169E-12</v>
      </c>
      <c r="CX142" s="62">
        <f t="shared" si="122"/>
        <v>283.9117384758589</v>
      </c>
      <c r="CY142" s="62">
        <f ca="1">AVERAGE(OFFSET($CX$3,0,0,'Données projet'!$E$13+1,1))-AVERAGE(OFFSET($H$3,0,0,'Données projet'!$E$13+1,1))</f>
        <v>319.60251630214429</v>
      </c>
      <c r="CZ142" s="62">
        <f t="shared" si="150"/>
        <v>313.19138409943923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0.20941424882320983</v>
      </c>
      <c r="DG142" s="23">
        <f>EXP(-LN(2)/25)*DG141+(1-EXP(-LN(2)/25))/(LN(2)/25)*Calculateur!DB142*Calculateur!DD142*VLOOKUP('Données projet'!$B$13,Paramètres!$A$1:$I$89,3,0)*0.475*44/12</f>
        <v>0.33818456441970124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0.54759881324291104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1.223725121235475E-13</v>
      </c>
      <c r="DQ142" s="14">
        <f t="shared" si="151"/>
        <v>1.7956824466038182E-12</v>
      </c>
      <c r="DR142" s="22">
        <f t="shared" si="124"/>
        <v>3.3406123864501612E-12</v>
      </c>
      <c r="DS142" s="62">
        <f t="shared" si="125"/>
        <v>283.91173847586089</v>
      </c>
      <c r="DT142" s="62">
        <f ca="1">AVERAGE(OFFSET($DS$3,0,0,'Données projet'!$E$14+1,1))-AVERAGE(OFFSET($H$3,0,0,'Données projet'!$E$14+1,1))</f>
        <v>483.03125975140335</v>
      </c>
      <c r="DU142" s="62">
        <f t="shared" si="152"/>
        <v>299.32268240743298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458.45790603102716</v>
      </c>
      <c r="EP142" s="62">
        <f t="shared" si="154"/>
        <v>291.65833951816296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67.430474129779327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3.85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14.116666666666667</v>
      </c>
      <c r="H143" s="70">
        <f t="shared" si="110"/>
        <v>163.49666666666667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284.07518208310626</v>
      </c>
      <c r="S143" s="62">
        <f ca="1">AVERAGE(OFFSET($R$3,0,0,'Données projet'!$E$9+1,1))-AVERAGE(OFFSET($H$3,0,0,'Données projet'!$E$9+1,1))</f>
        <v>196.7751893522196</v>
      </c>
      <c r="T143" s="62">
        <f t="shared" si="142"/>
        <v>468.98558846645176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1.1527845344971866E-13</v>
      </c>
      <c r="AK143" s="14">
        <f t="shared" si="143"/>
        <v>1.7033846239409443E-12</v>
      </c>
      <c r="AL143" s="22">
        <f t="shared" si="112"/>
        <v>3.1675048597887374E-12</v>
      </c>
      <c r="AM143" s="62">
        <f t="shared" si="113"/>
        <v>284.07518208310745</v>
      </c>
      <c r="AN143" s="62">
        <f ca="1">AVERAGE(OFFSET($AM$3,0,0,'Données projet'!$E$10+1,1))-AVERAGE(OFFSET($H$3,0,0,'Données projet'!$E$10+1,1))</f>
        <v>460.19780861054892</v>
      </c>
      <c r="AO143" s="62">
        <f t="shared" si="144"/>
        <v>286.14170558364475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485.92470634159565</v>
      </c>
      <c r="BJ143" s="62">
        <f t="shared" si="146"/>
        <v>307.92140912529834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513.352289821976</v>
      </c>
      <c r="CE143" s="62">
        <f t="shared" si="148"/>
        <v>324.15956974007042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4.4337866711430253E-14</v>
      </c>
      <c r="CV143" s="14">
        <f t="shared" si="149"/>
        <v>7.3222115536967035E-13</v>
      </c>
      <c r="CW143" s="22">
        <f t="shared" si="121"/>
        <v>1.3525069634579169E-12</v>
      </c>
      <c r="CX143" s="62">
        <f t="shared" si="122"/>
        <v>284.07518208310563</v>
      </c>
      <c r="CY143" s="62">
        <f ca="1">AVERAGE(OFFSET($CX$3,0,0,'Données projet'!$E$13+1,1))-AVERAGE(OFFSET($H$3,0,0,'Données projet'!$E$13+1,1))</f>
        <v>319.60251630214429</v>
      </c>
      <c r="CZ143" s="62">
        <f t="shared" si="150"/>
        <v>313.19138409943923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0.20530776313386617</v>
      </c>
      <c r="DG143" s="23">
        <f>EXP(-LN(2)/25)*DG142+(1-EXP(-LN(2)/25))/(LN(2)/25)*Calculateur!DB143*Calculateur!DD143*VLOOKUP('Données projet'!$B$13,Paramètres!$A$1:$I$89,3,0)*0.475*44/12</f>
        <v>0.3289368897212912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0.53424465285515743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1.223725121235475E-13</v>
      </c>
      <c r="DQ143" s="14">
        <f t="shared" si="151"/>
        <v>1.7956824466038182E-12</v>
      </c>
      <c r="DR143" s="22">
        <f t="shared" si="124"/>
        <v>3.3406123864501612E-12</v>
      </c>
      <c r="DS143" s="62">
        <f t="shared" si="125"/>
        <v>284.07518208310762</v>
      </c>
      <c r="DT143" s="62">
        <f ca="1">AVERAGE(OFFSET($DS$3,0,0,'Données projet'!$E$14+1,1))-AVERAGE(OFFSET($H$3,0,0,'Données projet'!$E$14+1,1))</f>
        <v>483.03125975140335</v>
      </c>
      <c r="DU143" s="62">
        <f t="shared" si="152"/>
        <v>299.32268240743298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458.45790603102716</v>
      </c>
      <c r="EP143" s="62">
        <f t="shared" si="154"/>
        <v>291.65833951816296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67.475049659028429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3.85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14.116666666666667</v>
      </c>
      <c r="H144" s="70">
        <f t="shared" si="110"/>
        <v>163.49666666666667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284.23579030917227</v>
      </c>
      <c r="S144" s="62">
        <f ca="1">AVERAGE(OFFSET($R$3,0,0,'Données projet'!$E$9+1,1))-AVERAGE(OFFSET($H$3,0,0,'Données projet'!$E$9+1,1))</f>
        <v>196.7751893522196</v>
      </c>
      <c r="T144" s="62">
        <f t="shared" si="142"/>
        <v>468.98558846645176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1.1527845344971866E-13</v>
      </c>
      <c r="AK144" s="14">
        <f t="shared" si="143"/>
        <v>1.7033846239409443E-12</v>
      </c>
      <c r="AL144" s="22">
        <f t="shared" si="112"/>
        <v>3.1675048597887374E-12</v>
      </c>
      <c r="AM144" s="62">
        <f t="shared" si="113"/>
        <v>284.23579030917347</v>
      </c>
      <c r="AN144" s="62">
        <f ca="1">AVERAGE(OFFSET($AM$3,0,0,'Données projet'!$E$10+1,1))-AVERAGE(OFFSET($H$3,0,0,'Données projet'!$E$10+1,1))</f>
        <v>460.19780861054892</v>
      </c>
      <c r="AO144" s="62">
        <f t="shared" si="144"/>
        <v>286.14170558364475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485.92470634159565</v>
      </c>
      <c r="BJ144" s="62">
        <f t="shared" si="146"/>
        <v>307.92140912529834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513.352289821976</v>
      </c>
      <c r="CE144" s="62">
        <f t="shared" si="148"/>
        <v>324.15956974007042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4.4337866711430253E-14</v>
      </c>
      <c r="CV144" s="14">
        <f t="shared" si="149"/>
        <v>7.3222115536967035E-13</v>
      </c>
      <c r="CW144" s="22">
        <f t="shared" si="121"/>
        <v>1.3525069634579169E-12</v>
      </c>
      <c r="CX144" s="62">
        <f t="shared" si="122"/>
        <v>284.23579030917165</v>
      </c>
      <c r="CY144" s="62">
        <f ca="1">AVERAGE(OFFSET($CX$3,0,0,'Données projet'!$E$13+1,1))-AVERAGE(OFFSET($H$3,0,0,'Données projet'!$E$13+1,1))</f>
        <v>319.60251630214429</v>
      </c>
      <c r="CZ144" s="62">
        <f t="shared" si="150"/>
        <v>313.19138409943923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0.20128180312418159</v>
      </c>
      <c r="DG144" s="23">
        <f>EXP(-LN(2)/25)*DG143+(1-EXP(-LN(2)/25))/(LN(2)/25)*Calculateur!DB144*Calculateur!DD144*VLOOKUP('Données projet'!$B$13,Paramètres!$A$1:$I$89,3,0)*0.475*44/12</f>
        <v>0.31994209317382327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0.52122389629800492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1.223725121235475E-13</v>
      </c>
      <c r="DQ144" s="14">
        <f t="shared" si="151"/>
        <v>1.7956824466038182E-12</v>
      </c>
      <c r="DR144" s="22">
        <f t="shared" si="124"/>
        <v>3.3406123864501612E-12</v>
      </c>
      <c r="DS144" s="62">
        <f t="shared" si="125"/>
        <v>284.23579030917364</v>
      </c>
      <c r="DT144" s="62">
        <f ca="1">AVERAGE(OFFSET($DS$3,0,0,'Données projet'!$E$14+1,1))-AVERAGE(OFFSET($H$3,0,0,'Données projet'!$E$14+1,1))</f>
        <v>483.03125975140335</v>
      </c>
      <c r="DU144" s="62">
        <f t="shared" si="152"/>
        <v>299.32268240743298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458.45790603102716</v>
      </c>
      <c r="EP144" s="62">
        <f t="shared" si="154"/>
        <v>291.65833951816296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67.518851902500984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3.85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14.116666666666667</v>
      </c>
      <c r="H145" s="70">
        <f t="shared" si="110"/>
        <v>163.49666666666667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284.3936123415823</v>
      </c>
      <c r="S145" s="62">
        <f ca="1">AVERAGE(OFFSET($R$3,0,0,'Données projet'!$E$9+1,1))-AVERAGE(OFFSET($H$3,0,0,'Données projet'!$E$9+1,1))</f>
        <v>196.7751893522196</v>
      </c>
      <c r="T145" s="62">
        <f t="shared" si="142"/>
        <v>468.98558846645176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1.1527845344971866E-13</v>
      </c>
      <c r="AK145" s="14">
        <f t="shared" si="143"/>
        <v>1.7033846239409443E-12</v>
      </c>
      <c r="AL145" s="22">
        <f t="shared" si="112"/>
        <v>3.1675048597887374E-12</v>
      </c>
      <c r="AM145" s="62">
        <f t="shared" si="113"/>
        <v>284.39361234158349</v>
      </c>
      <c r="AN145" s="62">
        <f ca="1">AVERAGE(OFFSET($AM$3,0,0,'Données projet'!$E$10+1,1))-AVERAGE(OFFSET($H$3,0,0,'Données projet'!$E$10+1,1))</f>
        <v>460.19780861054892</v>
      </c>
      <c r="AO145" s="62">
        <f t="shared" si="144"/>
        <v>286.14170558364475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485.92470634159565</v>
      </c>
      <c r="BJ145" s="62">
        <f t="shared" si="146"/>
        <v>307.92140912529834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513.352289821976</v>
      </c>
      <c r="CE145" s="62">
        <f t="shared" si="148"/>
        <v>324.15956974007042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4.4337866711430253E-14</v>
      </c>
      <c r="CV145" s="14">
        <f t="shared" si="149"/>
        <v>7.3222115536967035E-13</v>
      </c>
      <c r="CW145" s="22">
        <f t="shared" si="121"/>
        <v>1.3525069634579169E-12</v>
      </c>
      <c r="CX145" s="62">
        <f t="shared" si="122"/>
        <v>284.39361234158167</v>
      </c>
      <c r="CY145" s="62">
        <f ca="1">AVERAGE(OFFSET($CX$3,0,0,'Données projet'!$E$13+1,1))-AVERAGE(OFFSET($H$3,0,0,'Données projet'!$E$13+1,1))</f>
        <v>319.60251630214429</v>
      </c>
      <c r="CZ145" s="62">
        <f t="shared" si="150"/>
        <v>313.19138409943923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0.19733478973469379</v>
      </c>
      <c r="DG145" s="23">
        <f>EXP(-LN(2)/25)*DG144+(1-EXP(-LN(2)/25))/(LN(2)/25)*Calculateur!DB145*Calculateur!DD145*VLOOKUP('Données projet'!$B$13,Paramètres!$A$1:$I$89,3,0)*0.475*44/12</f>
        <v>0.31119325981096163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0.50852804954565545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1.223725121235475E-13</v>
      </c>
      <c r="DQ145" s="14">
        <f t="shared" si="151"/>
        <v>1.7956824466038182E-12</v>
      </c>
      <c r="DR145" s="22">
        <f t="shared" si="124"/>
        <v>3.3406123864501612E-12</v>
      </c>
      <c r="DS145" s="62">
        <f t="shared" si="125"/>
        <v>284.39361234158366</v>
      </c>
      <c r="DT145" s="62">
        <f ca="1">AVERAGE(OFFSET($DS$3,0,0,'Données projet'!$E$14+1,1))-AVERAGE(OFFSET($H$3,0,0,'Données projet'!$E$14+1,1))</f>
        <v>483.03125975140335</v>
      </c>
      <c r="DU145" s="62">
        <f t="shared" si="152"/>
        <v>299.32268240743298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458.45790603102716</v>
      </c>
      <c r="EP145" s="62">
        <f t="shared" si="154"/>
        <v>291.65833951816296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67.561894274976453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3.85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14.116666666666667</v>
      </c>
      <c r="H146" s="70">
        <f t="shared" si="110"/>
        <v>163.49666666666667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284.54869651456727</v>
      </c>
      <c r="S146" s="62">
        <f ca="1">AVERAGE(OFFSET($R$3,0,0,'Données projet'!$E$9+1,1))-AVERAGE(OFFSET($H$3,0,0,'Données projet'!$E$9+1,1))</f>
        <v>196.7751893522196</v>
      </c>
      <c r="T146" s="62">
        <f t="shared" si="142"/>
        <v>468.98558846645176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1.1527845344971866E-13</v>
      </c>
      <c r="AK146" s="14">
        <f t="shared" si="143"/>
        <v>1.7033846239409443E-12</v>
      </c>
      <c r="AL146" s="22">
        <f t="shared" si="112"/>
        <v>3.1675048597887374E-12</v>
      </c>
      <c r="AM146" s="62">
        <f t="shared" si="113"/>
        <v>284.54869651456846</v>
      </c>
      <c r="AN146" s="62">
        <f ca="1">AVERAGE(OFFSET($AM$3,0,0,'Données projet'!$E$10+1,1))-AVERAGE(OFFSET($H$3,0,0,'Données projet'!$E$10+1,1))</f>
        <v>460.19780861054892</v>
      </c>
      <c r="AO146" s="62">
        <f t="shared" si="144"/>
        <v>286.14170558364475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485.92470634159565</v>
      </c>
      <c r="BJ146" s="62">
        <f t="shared" si="146"/>
        <v>307.92140912529834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513.352289821976</v>
      </c>
      <c r="CE146" s="62">
        <f t="shared" si="148"/>
        <v>324.15956974007042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4.4337866711430253E-14</v>
      </c>
      <c r="CV146" s="14">
        <f t="shared" si="149"/>
        <v>7.3222115536967035E-13</v>
      </c>
      <c r="CW146" s="22">
        <f t="shared" si="121"/>
        <v>1.3525069634579169E-12</v>
      </c>
      <c r="CX146" s="62">
        <f t="shared" si="122"/>
        <v>284.54869651456664</v>
      </c>
      <c r="CY146" s="62">
        <f ca="1">AVERAGE(OFFSET($CX$3,0,0,'Données projet'!$E$13+1,1))-AVERAGE(OFFSET($H$3,0,0,'Données projet'!$E$13+1,1))</f>
        <v>319.60251630214429</v>
      </c>
      <c r="CZ146" s="62">
        <f t="shared" si="150"/>
        <v>313.19138409943923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0.19346517487033338</v>
      </c>
      <c r="DG146" s="23">
        <f>EXP(-LN(2)/25)*DG145+(1-EXP(-LN(2)/25))/(LN(2)/25)*Calculateur!DB146*Calculateur!DD146*VLOOKUP('Données projet'!$B$13,Paramètres!$A$1:$I$89,3,0)*0.475*44/12</f>
        <v>0.30268366375648859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0.49614883862682196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1.223725121235475E-13</v>
      </c>
      <c r="DQ146" s="14">
        <f t="shared" si="151"/>
        <v>1.7956824466038182E-12</v>
      </c>
      <c r="DR146" s="22">
        <f t="shared" si="124"/>
        <v>3.3406123864501612E-12</v>
      </c>
      <c r="DS146" s="62">
        <f t="shared" si="125"/>
        <v>284.54869651456863</v>
      </c>
      <c r="DT146" s="62">
        <f ca="1">AVERAGE(OFFSET($DS$3,0,0,'Données projet'!$E$14+1,1))-AVERAGE(OFFSET($H$3,0,0,'Données projet'!$E$14+1,1))</f>
        <v>483.03125975140335</v>
      </c>
      <c r="DU146" s="62">
        <f t="shared" si="152"/>
        <v>299.32268240743298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458.45790603102716</v>
      </c>
      <c r="EP146" s="62">
        <f t="shared" si="154"/>
        <v>291.65833951816296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67.604189958517793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3.85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14.116666666666667</v>
      </c>
      <c r="H147" s="70">
        <f t="shared" si="110"/>
        <v>163.49666666666667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284.70109032386716</v>
      </c>
      <c r="S147" s="62">
        <f ca="1">AVERAGE(OFFSET($R$3,0,0,'Données projet'!$E$9+1,1))-AVERAGE(OFFSET($H$3,0,0,'Données projet'!$E$9+1,1))</f>
        <v>196.7751893522196</v>
      </c>
      <c r="T147" s="62">
        <f t="shared" si="142"/>
        <v>468.98558846645176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1.1527845344971866E-13</v>
      </c>
      <c r="AK147" s="14">
        <f t="shared" si="143"/>
        <v>1.7033846239409443E-12</v>
      </c>
      <c r="AL147" s="22">
        <f t="shared" si="112"/>
        <v>3.1675048597887374E-12</v>
      </c>
      <c r="AM147" s="62">
        <f t="shared" si="113"/>
        <v>284.70109032386836</v>
      </c>
      <c r="AN147" s="62">
        <f ca="1">AVERAGE(OFFSET($AM$3,0,0,'Données projet'!$E$10+1,1))-AVERAGE(OFFSET($H$3,0,0,'Données projet'!$E$10+1,1))</f>
        <v>460.19780861054892</v>
      </c>
      <c r="AO147" s="62">
        <f t="shared" si="144"/>
        <v>286.14170558364475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485.92470634159565</v>
      </c>
      <c r="BJ147" s="62">
        <f t="shared" si="146"/>
        <v>307.92140912529834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513.352289821976</v>
      </c>
      <c r="CE147" s="62">
        <f t="shared" si="148"/>
        <v>324.15956974007042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4.4337866711430253E-14</v>
      </c>
      <c r="CV147" s="14">
        <f t="shared" si="149"/>
        <v>7.3222115536967035E-13</v>
      </c>
      <c r="CW147" s="22">
        <f t="shared" si="121"/>
        <v>1.3525069634579169E-12</v>
      </c>
      <c r="CX147" s="62">
        <f t="shared" si="122"/>
        <v>284.70109032386654</v>
      </c>
      <c r="CY147" s="62">
        <f ca="1">AVERAGE(OFFSET($CX$3,0,0,'Données projet'!$E$13+1,1))-AVERAGE(OFFSET($H$3,0,0,'Données projet'!$E$13+1,1))</f>
        <v>319.60251630214429</v>
      </c>
      <c r="CZ147" s="62">
        <f t="shared" si="150"/>
        <v>313.19138409943923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0.18967144079323106</v>
      </c>
      <c r="DG147" s="23">
        <f>EXP(-LN(2)/25)*DG146+(1-EXP(-LN(2)/25))/(LN(2)/25)*Calculateur!DB147*Calculateur!DD147*VLOOKUP('Données projet'!$B$13,Paramètres!$A$1:$I$89,3,0)*0.475*44/12</f>
        <v>0.29440676305362534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0.4840782038468564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1.223725121235475E-13</v>
      </c>
      <c r="DQ147" s="14">
        <f t="shared" si="151"/>
        <v>1.7956824466038182E-12</v>
      </c>
      <c r="DR147" s="22">
        <f t="shared" si="124"/>
        <v>3.3406123864501612E-12</v>
      </c>
      <c r="DS147" s="62">
        <f t="shared" si="125"/>
        <v>284.70109032386853</v>
      </c>
      <c r="DT147" s="62">
        <f ca="1">AVERAGE(OFFSET($DS$3,0,0,'Données projet'!$E$14+1,1))-AVERAGE(OFFSET($H$3,0,0,'Données projet'!$E$14+1,1))</f>
        <v>483.03125975140335</v>
      </c>
      <c r="DU147" s="62">
        <f t="shared" si="152"/>
        <v>299.32268240743298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458.45790603102716</v>
      </c>
      <c r="EP147" s="62">
        <f t="shared" si="154"/>
        <v>291.65833951816296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67.645751906508679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3.85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14.116666666666667</v>
      </c>
      <c r="H148" s="70">
        <f t="shared" si="110"/>
        <v>163.49666666666667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284.85084044127723</v>
      </c>
      <c r="S148" s="62">
        <f ca="1">AVERAGE(OFFSET($R$3,0,0,'Données projet'!$E$9+1,1))-AVERAGE(OFFSET($H$3,0,0,'Données projet'!$E$9+1,1))</f>
        <v>196.7751893522196</v>
      </c>
      <c r="T148" s="62">
        <f t="shared" si="142"/>
        <v>468.98558846645176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1.1527845344971866E-13</v>
      </c>
      <c r="AK148" s="14">
        <f t="shared" si="143"/>
        <v>1.7033846239409443E-12</v>
      </c>
      <c r="AL148" s="22">
        <f t="shared" si="112"/>
        <v>3.1675048597887374E-12</v>
      </c>
      <c r="AM148" s="62">
        <f t="shared" si="113"/>
        <v>284.85084044127842</v>
      </c>
      <c r="AN148" s="62">
        <f ca="1">AVERAGE(OFFSET($AM$3,0,0,'Données projet'!$E$10+1,1))-AVERAGE(OFFSET($H$3,0,0,'Données projet'!$E$10+1,1))</f>
        <v>460.19780861054892</v>
      </c>
      <c r="AO148" s="62">
        <f t="shared" si="144"/>
        <v>286.14170558364475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485.92470634159565</v>
      </c>
      <c r="BJ148" s="62">
        <f t="shared" si="146"/>
        <v>307.92140912529834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513.352289821976</v>
      </c>
      <c r="CE148" s="62">
        <f t="shared" si="148"/>
        <v>324.15956974007042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4.4337866711430253E-14</v>
      </c>
      <c r="CV148" s="14">
        <f t="shared" si="149"/>
        <v>7.3222115536967035E-13</v>
      </c>
      <c r="CW148" s="22">
        <f t="shared" si="121"/>
        <v>1.3525069634579169E-12</v>
      </c>
      <c r="CX148" s="62">
        <f t="shared" si="122"/>
        <v>284.8508404412766</v>
      </c>
      <c r="CY148" s="62">
        <f ca="1">AVERAGE(OFFSET($CX$3,0,0,'Données projet'!$E$13+1,1))-AVERAGE(OFFSET($H$3,0,0,'Données projet'!$E$13+1,1))</f>
        <v>319.60251630214429</v>
      </c>
      <c r="CZ148" s="62">
        <f t="shared" si="150"/>
        <v>313.19138409943923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0.18595209952743141</v>
      </c>
      <c r="DG148" s="23">
        <f>EXP(-LN(2)/25)*DG147+(1-EXP(-LN(2)/25))/(LN(2)/25)*Calculateur!DB148*Calculateur!DD148*VLOOKUP('Données projet'!$B$13,Paramètres!$A$1:$I$89,3,0)*0.475*44/12</f>
        <v>0.28635619463574519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0.4723082941631766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1.223725121235475E-13</v>
      </c>
      <c r="DQ148" s="14">
        <f t="shared" si="151"/>
        <v>1.7956824466038182E-12</v>
      </c>
      <c r="DR148" s="22">
        <f t="shared" si="124"/>
        <v>3.3406123864501612E-12</v>
      </c>
      <c r="DS148" s="62">
        <f t="shared" si="125"/>
        <v>284.85084044127859</v>
      </c>
      <c r="DT148" s="62">
        <f ca="1">AVERAGE(OFFSET($DS$3,0,0,'Données projet'!$E$14+1,1))-AVERAGE(OFFSET($H$3,0,0,'Données projet'!$E$14+1,1))</f>
        <v>483.03125975140335</v>
      </c>
      <c r="DU148" s="62">
        <f t="shared" si="152"/>
        <v>299.32268240743298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458.45790603102716</v>
      </c>
      <c r="EP148" s="62">
        <f t="shared" si="154"/>
        <v>291.65833951816296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67.686592847620517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3.85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14.116666666666667</v>
      </c>
      <c r="H149" s="70">
        <f t="shared" si="110"/>
        <v>163.49666666666667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284.99799272894137</v>
      </c>
      <c r="S149" s="62">
        <f ca="1">AVERAGE(OFFSET($R$3,0,0,'Données projet'!$E$9+1,1))-AVERAGE(OFFSET($H$3,0,0,'Données projet'!$E$9+1,1))</f>
        <v>196.7751893522196</v>
      </c>
      <c r="T149" s="62">
        <f t="shared" si="142"/>
        <v>468.98558846645176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1.1527845344971866E-13</v>
      </c>
      <c r="AK149" s="14">
        <f t="shared" si="143"/>
        <v>1.7033846239409443E-12</v>
      </c>
      <c r="AL149" s="22">
        <f t="shared" si="112"/>
        <v>3.1675048597887374E-12</v>
      </c>
      <c r="AM149" s="62">
        <f t="shared" si="113"/>
        <v>284.99799272894256</v>
      </c>
      <c r="AN149" s="62">
        <f ca="1">AVERAGE(OFFSET($AM$3,0,0,'Données projet'!$E$10+1,1))-AVERAGE(OFFSET($H$3,0,0,'Données projet'!$E$10+1,1))</f>
        <v>460.19780861054892</v>
      </c>
      <c r="AO149" s="62">
        <f t="shared" si="144"/>
        <v>286.14170558364475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485.92470634159565</v>
      </c>
      <c r="BJ149" s="62">
        <f t="shared" si="146"/>
        <v>307.92140912529834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513.352289821976</v>
      </c>
      <c r="CE149" s="62">
        <f t="shared" si="148"/>
        <v>324.15956974007042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4.4337866711430253E-14</v>
      </c>
      <c r="CV149" s="14">
        <f t="shared" si="149"/>
        <v>7.3222115536967035E-13</v>
      </c>
      <c r="CW149" s="22">
        <f t="shared" si="121"/>
        <v>1.3525069634579169E-12</v>
      </c>
      <c r="CX149" s="62">
        <f t="shared" si="122"/>
        <v>284.99799272894074</v>
      </c>
      <c r="CY149" s="62">
        <f ca="1">AVERAGE(OFFSET($CX$3,0,0,'Données projet'!$E$13+1,1))-AVERAGE(OFFSET($H$3,0,0,'Données projet'!$E$13+1,1))</f>
        <v>319.60251630214429</v>
      </c>
      <c r="CZ149" s="62">
        <f t="shared" si="150"/>
        <v>313.19138409943923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0.18230569227527993</v>
      </c>
      <c r="DG149" s="23">
        <f>EXP(-LN(2)/25)*DG148+(1-EXP(-LN(2)/25))/(LN(2)/25)*Calculateur!DB149*Calculateur!DD149*VLOOKUP('Données projet'!$B$13,Paramètres!$A$1:$I$89,3,0)*0.475*44/12</f>
        <v>0.27852576943461294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0.46083146170989286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1.223725121235475E-13</v>
      </c>
      <c r="DQ149" s="14">
        <f t="shared" si="151"/>
        <v>1.7956824466038182E-12</v>
      </c>
      <c r="DR149" s="22">
        <f t="shared" si="124"/>
        <v>3.3406123864501612E-12</v>
      </c>
      <c r="DS149" s="62">
        <f t="shared" si="125"/>
        <v>284.99799272894273</v>
      </c>
      <c r="DT149" s="62">
        <f ca="1">AVERAGE(OFFSET($DS$3,0,0,'Données projet'!$E$14+1,1))-AVERAGE(OFFSET($H$3,0,0,'Données projet'!$E$14+1,1))</f>
        <v>483.03125975140335</v>
      </c>
      <c r="DU149" s="62">
        <f t="shared" si="152"/>
        <v>299.32268240743298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458.45790603102716</v>
      </c>
      <c r="EP149" s="62">
        <f t="shared" si="154"/>
        <v>291.65833951816296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67.726725289710743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3.85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14.116666666666667</v>
      </c>
      <c r="H150" s="70">
        <f t="shared" si="110"/>
        <v>163.49666666666667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285.14259225339771</v>
      </c>
      <c r="S150" s="62">
        <f ca="1">AVERAGE(OFFSET($R$3,0,0,'Données projet'!$E$9+1,1))-AVERAGE(OFFSET($H$3,0,0,'Données projet'!$E$9+1,1))</f>
        <v>196.7751893522196</v>
      </c>
      <c r="T150" s="62">
        <f t="shared" si="142"/>
        <v>468.98558846645176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1.1527845344971866E-13</v>
      </c>
      <c r="AK150" s="14">
        <f t="shared" si="143"/>
        <v>1.7033846239409443E-12</v>
      </c>
      <c r="AL150" s="22">
        <f t="shared" si="112"/>
        <v>3.1675048597887374E-12</v>
      </c>
      <c r="AM150" s="62">
        <f t="shared" si="113"/>
        <v>285.1425922533989</v>
      </c>
      <c r="AN150" s="62">
        <f ca="1">AVERAGE(OFFSET($AM$3,0,0,'Données projet'!$E$10+1,1))-AVERAGE(OFFSET($H$3,0,0,'Données projet'!$E$10+1,1))</f>
        <v>460.19780861054892</v>
      </c>
      <c r="AO150" s="62">
        <f t="shared" si="144"/>
        <v>286.14170558364475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485.92470634159565</v>
      </c>
      <c r="BJ150" s="62">
        <f t="shared" si="146"/>
        <v>307.92140912529834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513.352289821976</v>
      </c>
      <c r="CE150" s="62">
        <f t="shared" si="148"/>
        <v>324.15956974007042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4.4337866711430253E-14</v>
      </c>
      <c r="CV150" s="14">
        <f t="shared" si="149"/>
        <v>7.3222115536967035E-13</v>
      </c>
      <c r="CW150" s="22">
        <f t="shared" si="121"/>
        <v>1.3525069634579169E-12</v>
      </c>
      <c r="CX150" s="62">
        <f t="shared" si="122"/>
        <v>285.14259225339708</v>
      </c>
      <c r="CY150" s="62">
        <f ca="1">AVERAGE(OFFSET($CX$3,0,0,'Données projet'!$E$13+1,1))-AVERAGE(OFFSET($H$3,0,0,'Données projet'!$E$13+1,1))</f>
        <v>319.60251630214429</v>
      </c>
      <c r="CZ150" s="62">
        <f t="shared" si="150"/>
        <v>313.19138409943923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0.17873078884525434</v>
      </c>
      <c r="DG150" s="23">
        <f>EXP(-LN(2)/25)*DG149+(1-EXP(-LN(2)/25))/(LN(2)/25)*Calculateur!DB150*Calculateur!DD150*VLOOKUP('Données projet'!$B$13,Paramètres!$A$1:$I$89,3,0)*0.475*44/12</f>
        <v>0.27090946762238982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0.44964025646764416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1.223725121235475E-13</v>
      </c>
      <c r="DQ150" s="14">
        <f t="shared" si="151"/>
        <v>1.7956824466038182E-12</v>
      </c>
      <c r="DR150" s="22">
        <f t="shared" si="124"/>
        <v>3.3406123864501612E-12</v>
      </c>
      <c r="DS150" s="62">
        <f t="shared" si="125"/>
        <v>285.14259225339907</v>
      </c>
      <c r="DT150" s="62">
        <f ca="1">AVERAGE(OFFSET($DS$3,0,0,'Données projet'!$E$14+1,1))-AVERAGE(OFFSET($H$3,0,0,'Données projet'!$E$14+1,1))</f>
        <v>483.03125975140335</v>
      </c>
      <c r="DU150" s="62">
        <f t="shared" si="152"/>
        <v>299.32268240743298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458.45790603102716</v>
      </c>
      <c r="EP150" s="62">
        <f t="shared" si="154"/>
        <v>291.65833951816296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67.766161523653381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3.85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14.116666666666667</v>
      </c>
      <c r="H151" s="70">
        <f t="shared" si="110"/>
        <v>163.49666666666667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285.28468329938084</v>
      </c>
      <c r="S151" s="62">
        <f ca="1">AVERAGE(OFFSET($R$3,0,0,'Données projet'!$E$9+1,1))-AVERAGE(OFFSET($H$3,0,0,'Données projet'!$E$9+1,1))</f>
        <v>196.7751893522196</v>
      </c>
      <c r="T151" s="62">
        <f t="shared" si="142"/>
        <v>468.98558846645176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1.1527845344971866E-13</v>
      </c>
      <c r="AK151" s="14">
        <f t="shared" si="143"/>
        <v>1.7033846239409443E-12</v>
      </c>
      <c r="AL151" s="22">
        <f t="shared" si="112"/>
        <v>3.1675048597887374E-12</v>
      </c>
      <c r="AM151" s="62">
        <f t="shared" si="113"/>
        <v>285.28468329938204</v>
      </c>
      <c r="AN151" s="62">
        <f ca="1">AVERAGE(OFFSET($AM$3,0,0,'Données projet'!$E$10+1,1))-AVERAGE(OFFSET($H$3,0,0,'Données projet'!$E$10+1,1))</f>
        <v>460.19780861054892</v>
      </c>
      <c r="AO151" s="62">
        <f t="shared" si="144"/>
        <v>286.14170558364475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485.92470634159565</v>
      </c>
      <c r="BJ151" s="62">
        <f t="shared" si="146"/>
        <v>307.92140912529834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513.352289821976</v>
      </c>
      <c r="CE151" s="62">
        <f t="shared" si="148"/>
        <v>324.15956974007042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4.4337866711430253E-14</v>
      </c>
      <c r="CV151" s="14">
        <f t="shared" si="149"/>
        <v>7.3222115536967035E-13</v>
      </c>
      <c r="CW151" s="22">
        <f t="shared" si="121"/>
        <v>1.3525069634579169E-12</v>
      </c>
      <c r="CX151" s="62">
        <f t="shared" si="122"/>
        <v>285.28468329938022</v>
      </c>
      <c r="CY151" s="62">
        <f ca="1">AVERAGE(OFFSET($CX$3,0,0,'Données projet'!$E$13+1,1))-AVERAGE(OFFSET($H$3,0,0,'Données projet'!$E$13+1,1))</f>
        <v>319.60251630214429</v>
      </c>
      <c r="CZ151" s="62">
        <f t="shared" si="150"/>
        <v>313.19138409943923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0.17522598709101575</v>
      </c>
      <c r="DG151" s="23">
        <f>EXP(-LN(2)/25)*DG150+(1-EXP(-LN(2)/25))/(LN(2)/25)*Calculateur!DB151*Calculateur!DD151*VLOOKUP('Données projet'!$B$13,Paramètres!$A$1:$I$89,3,0)*0.475*44/12</f>
        <v>0.26350143398374581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0.43872742107476159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1.223725121235475E-13</v>
      </c>
      <c r="DQ151" s="14">
        <f t="shared" si="151"/>
        <v>1.7956824466038182E-12</v>
      </c>
      <c r="DR151" s="22">
        <f t="shared" si="124"/>
        <v>3.3406123864501612E-12</v>
      </c>
      <c r="DS151" s="62">
        <f t="shared" si="125"/>
        <v>285.28468329938221</v>
      </c>
      <c r="DT151" s="62">
        <f ca="1">AVERAGE(OFFSET($DS$3,0,0,'Données projet'!$E$14+1,1))-AVERAGE(OFFSET($H$3,0,0,'Données projet'!$E$14+1,1))</f>
        <v>483.03125975140335</v>
      </c>
      <c r="DU151" s="62">
        <f t="shared" si="152"/>
        <v>299.32268240743298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458.45790603102716</v>
      </c>
      <c r="EP151" s="62">
        <f t="shared" si="154"/>
        <v>291.65833951816296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67.804913627103332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3.85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14.116666666666667</v>
      </c>
      <c r="H152" s="70">
        <f t="shared" si="110"/>
        <v>163.49666666666667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285.42430938338418</v>
      </c>
      <c r="S152" s="62">
        <f ca="1">AVERAGE(OFFSET($R$3,0,0,'Données projet'!$E$9+1,1))-AVERAGE(OFFSET($H$3,0,0,'Données projet'!$E$9+1,1))</f>
        <v>196.7751893522196</v>
      </c>
      <c r="T152" s="62">
        <f t="shared" si="142"/>
        <v>468.98558846645176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1.1527845344971866E-13</v>
      </c>
      <c r="AK152" s="14">
        <f t="shared" si="143"/>
        <v>1.7033846239409443E-12</v>
      </c>
      <c r="AL152" s="22">
        <f t="shared" si="112"/>
        <v>3.1675048597887374E-12</v>
      </c>
      <c r="AM152" s="62">
        <f t="shared" si="113"/>
        <v>285.42430938338538</v>
      </c>
      <c r="AN152" s="62">
        <f ca="1">AVERAGE(OFFSET($AM$3,0,0,'Données projet'!$E$10+1,1))-AVERAGE(OFFSET($H$3,0,0,'Données projet'!$E$10+1,1))</f>
        <v>460.19780861054892</v>
      </c>
      <c r="AO152" s="62">
        <f t="shared" si="144"/>
        <v>286.14170558364475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485.92470634159565</v>
      </c>
      <c r="BJ152" s="62">
        <f t="shared" si="146"/>
        <v>307.92140912529834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513.352289821976</v>
      </c>
      <c r="CE152" s="62">
        <f t="shared" si="148"/>
        <v>324.15956974007042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4.4337866711430253E-14</v>
      </c>
      <c r="CV152" s="14">
        <f t="shared" si="149"/>
        <v>7.3222115536967035E-13</v>
      </c>
      <c r="CW152" s="22">
        <f t="shared" si="121"/>
        <v>1.3525069634579169E-12</v>
      </c>
      <c r="CX152" s="62">
        <f t="shared" si="122"/>
        <v>285.42430938338356</v>
      </c>
      <c r="CY152" s="62">
        <f ca="1">AVERAGE(OFFSET($CX$3,0,0,'Données projet'!$E$13+1,1))-AVERAGE(OFFSET($H$3,0,0,'Données projet'!$E$13+1,1))</f>
        <v>319.60251630214429</v>
      </c>
      <c r="CZ152" s="62">
        <f t="shared" si="150"/>
        <v>313.19138409943923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0.1717899123614598</v>
      </c>
      <c r="DG152" s="23">
        <f>EXP(-LN(2)/25)*DG151+(1-EXP(-LN(2)/25))/(LN(2)/25)*Calculateur!DB152*Calculateur!DD152*VLOOKUP('Données projet'!$B$13,Paramètres!$A$1:$I$89,3,0)*0.475*44/12</f>
        <v>0.25629597341452209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0.42808588577598189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1.223725121235475E-13</v>
      </c>
      <c r="DQ152" s="14">
        <f t="shared" si="151"/>
        <v>1.7956824466038182E-12</v>
      </c>
      <c r="DR152" s="22">
        <f t="shared" si="124"/>
        <v>3.3406123864501612E-12</v>
      </c>
      <c r="DS152" s="62">
        <f t="shared" si="125"/>
        <v>285.42430938338555</v>
      </c>
      <c r="DT152" s="62">
        <f ca="1">AVERAGE(OFFSET($DS$3,0,0,'Données projet'!$E$14+1,1))-AVERAGE(OFFSET($H$3,0,0,'Données projet'!$E$14+1,1))</f>
        <v>483.03125975140335</v>
      </c>
      <c r="DU152" s="62">
        <f t="shared" si="152"/>
        <v>299.32268240743298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458.45790603102716</v>
      </c>
      <c r="EP152" s="62">
        <f t="shared" si="154"/>
        <v>291.65833951816296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67.842993468195147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3.85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14.116666666666667</v>
      </c>
      <c r="H153" s="70">
        <f t="shared" si="110"/>
        <v>163.49666666666667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285.56151326698733</v>
      </c>
      <c r="S153" s="62">
        <f ca="1">AVERAGE(OFFSET($R$3,0,0,'Données projet'!$E$9+1,1))-AVERAGE(OFFSET($H$3,0,0,'Données projet'!$E$9+1,1))</f>
        <v>196.7751893522196</v>
      </c>
      <c r="T153" s="62">
        <f t="shared" si="142"/>
        <v>468.98558846645176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1.1527845344971866E-13</v>
      </c>
      <c r="AK153" s="14">
        <f t="shared" si="143"/>
        <v>1.7033846239409443E-12</v>
      </c>
      <c r="AL153" s="22">
        <f t="shared" si="112"/>
        <v>3.1675048597887374E-12</v>
      </c>
      <c r="AM153" s="62">
        <f t="shared" si="113"/>
        <v>285.56151326698853</v>
      </c>
      <c r="AN153" s="62">
        <f ca="1">AVERAGE(OFFSET($AM$3,0,0,'Données projet'!$E$10+1,1))-AVERAGE(OFFSET($H$3,0,0,'Données projet'!$E$10+1,1))</f>
        <v>460.19780861054892</v>
      </c>
      <c r="AO153" s="62">
        <f t="shared" si="144"/>
        <v>286.14170558364475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485.92470634159565</v>
      </c>
      <c r="BJ153" s="62">
        <f t="shared" si="146"/>
        <v>307.92140912529834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513.352289821976</v>
      </c>
      <c r="CE153" s="62">
        <f t="shared" si="148"/>
        <v>324.15956974007042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4.4337866711430253E-14</v>
      </c>
      <c r="CV153" s="14">
        <f t="shared" si="149"/>
        <v>7.3222115536967035E-13</v>
      </c>
      <c r="CW153" s="22">
        <f t="shared" si="121"/>
        <v>1.3525069634579169E-12</v>
      </c>
      <c r="CX153" s="62">
        <f t="shared" si="122"/>
        <v>285.56151326698671</v>
      </c>
      <c r="CY153" s="62">
        <f ca="1">AVERAGE(OFFSET($CX$3,0,0,'Données projet'!$E$13+1,1))-AVERAGE(OFFSET($H$3,0,0,'Données projet'!$E$13+1,1))</f>
        <v>319.60251630214429</v>
      </c>
      <c r="CZ153" s="62">
        <f t="shared" si="150"/>
        <v>313.19138409943923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0.1684212169615518</v>
      </c>
      <c r="DG153" s="23">
        <f>EXP(-LN(2)/25)*DG152+(1-EXP(-LN(2)/25))/(LN(2)/25)*Calculateur!DB153*Calculateur!DD153*VLOOKUP('Données projet'!$B$13,Paramètres!$A$1:$I$89,3,0)*0.475*44/12</f>
        <v>0.24928754654348251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0.41770876350503428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1.223725121235475E-13</v>
      </c>
      <c r="DQ153" s="14">
        <f t="shared" si="151"/>
        <v>1.7956824466038182E-12</v>
      </c>
      <c r="DR153" s="22">
        <f t="shared" si="124"/>
        <v>3.3406123864501612E-12</v>
      </c>
      <c r="DS153" s="62">
        <f t="shared" si="125"/>
        <v>285.5615132669887</v>
      </c>
      <c r="DT153" s="62">
        <f ca="1">AVERAGE(OFFSET($DS$3,0,0,'Données projet'!$E$14+1,1))-AVERAGE(OFFSET($H$3,0,0,'Données projet'!$E$14+1,1))</f>
        <v>483.03125975140335</v>
      </c>
      <c r="DU153" s="62">
        <f t="shared" si="152"/>
        <v>299.32268240743298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458.45790603102716</v>
      </c>
      <c r="EP153" s="62">
        <f t="shared" si="154"/>
        <v>291.65833951816296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67.880412709177818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3.85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14.116666666666667</v>
      </c>
      <c r="H154" s="70">
        <f t="shared" si="110"/>
        <v>163.49666666666667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285.69633696995169</v>
      </c>
      <c r="S154" s="62">
        <f ca="1">AVERAGE(OFFSET($R$3,0,0,'Données projet'!$E$9+1,1))-AVERAGE(OFFSET($H$3,0,0,'Données projet'!$E$9+1,1))</f>
        <v>196.7751893522196</v>
      </c>
      <c r="T154" s="62">
        <f t="shared" si="142"/>
        <v>468.98558846645176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1.1527845344971866E-13</v>
      </c>
      <c r="AK154" s="14">
        <f t="shared" ref="AK154:AK203" si="164">EXP(-1.0587+0.8836*LN(AJ154)+0.284)</f>
        <v>1.7033846239409443E-12</v>
      </c>
      <c r="AL154" s="22">
        <f t="shared" ref="AL154:AL203" si="165">(AJ154+AK154)*0.475*44/12</f>
        <v>3.1675048597887374E-12</v>
      </c>
      <c r="AM154" s="62">
        <f t="shared" si="113"/>
        <v>285.69633696995288</v>
      </c>
      <c r="AN154" s="62">
        <f ca="1">AVERAGE(OFFSET($AM$3,0,0,'Données projet'!$E$10+1,1))-AVERAGE(OFFSET($H$3,0,0,'Données projet'!$E$10+1,1))</f>
        <v>460.19780861054892</v>
      </c>
      <c r="AO154" s="62">
        <f t="shared" si="144"/>
        <v>286.14170558364475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485.92470634159565</v>
      </c>
      <c r="BJ154" s="62">
        <f t="shared" si="146"/>
        <v>307.92140912529834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513.352289821976</v>
      </c>
      <c r="CE154" s="62">
        <f t="shared" si="148"/>
        <v>324.15956974007042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4.4337866711430253E-14</v>
      </c>
      <c r="CV154" s="14">
        <f t="shared" ref="CV154:CV203" si="173">EXP(-1.0587+0.8836*LN(CU154)+0.284)</f>
        <v>7.3222115536967035E-13</v>
      </c>
      <c r="CW154" s="22">
        <f t="shared" ref="CW154:CW203" si="174">(CU154+CV154)*0.475*44/12</f>
        <v>1.3525069634579169E-12</v>
      </c>
      <c r="CX154" s="62">
        <f t="shared" si="122"/>
        <v>285.69633696995106</v>
      </c>
      <c r="CY154" s="62">
        <f ca="1">AVERAGE(OFFSET($CX$3,0,0,'Données projet'!$E$13+1,1))-AVERAGE(OFFSET($H$3,0,0,'Données projet'!$E$13+1,1))</f>
        <v>319.60251630214429</v>
      </c>
      <c r="CZ154" s="62">
        <f t="shared" si="150"/>
        <v>313.19138409943923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0.16511857962373469</v>
      </c>
      <c r="DG154" s="23">
        <f>EXP(-LN(2)/25)*DG153+(1-EXP(-LN(2)/25))/(LN(2)/25)*Calculateur!DB154*Calculateur!DD154*VLOOKUP('Données projet'!$B$13,Paramètres!$A$1:$I$89,3,0)*0.475*44/12</f>
        <v>0.24247076547378865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0.40758934509752331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1.223725121235475E-13</v>
      </c>
      <c r="DQ154" s="14">
        <f t="shared" ref="DQ154:DQ203" si="176">EXP(-1.0587+0.8836*LN(DP154)+0.284)</f>
        <v>1.7956824466038182E-12</v>
      </c>
      <c r="DR154" s="22">
        <f t="shared" ref="DR154:DR203" si="177">(DP154+DQ154)*0.475*44/12</f>
        <v>3.3406123864501612E-12</v>
      </c>
      <c r="DS154" s="62">
        <f t="shared" si="125"/>
        <v>285.69633696995305</v>
      </c>
      <c r="DT154" s="62">
        <f ca="1">AVERAGE(OFFSET($DS$3,0,0,'Données projet'!$E$14+1,1))-AVERAGE(OFFSET($H$3,0,0,'Données projet'!$E$14+1,1))</f>
        <v>483.03125975140335</v>
      </c>
      <c r="DU154" s="62">
        <f t="shared" si="152"/>
        <v>299.32268240743298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458.45790603102716</v>
      </c>
      <c r="EP154" s="62">
        <f t="shared" si="154"/>
        <v>291.65833951816296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67.917182809986286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3.85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14.116666666666667</v>
      </c>
      <c r="H155" s="70">
        <f t="shared" si="110"/>
        <v>163.49666666666667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285.8288217830904</v>
      </c>
      <c r="S155" s="62">
        <f ca="1">AVERAGE(OFFSET($R$3,0,0,'Données projet'!$E$9+1,1))-AVERAGE(OFFSET($H$3,0,0,'Données projet'!$E$9+1,1))</f>
        <v>196.7751893522196</v>
      </c>
      <c r="T155" s="62">
        <f t="shared" si="142"/>
        <v>468.98558846645176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1.1527845344971866E-13</v>
      </c>
      <c r="AK155" s="14">
        <f t="shared" si="164"/>
        <v>1.7033846239409443E-12</v>
      </c>
      <c r="AL155" s="22">
        <f t="shared" si="165"/>
        <v>3.1675048597887374E-12</v>
      </c>
      <c r="AM155" s="62">
        <f t="shared" si="113"/>
        <v>285.8288217830916</v>
      </c>
      <c r="AN155" s="62">
        <f ca="1">AVERAGE(OFFSET($AM$3,0,0,'Données projet'!$E$10+1,1))-AVERAGE(OFFSET($H$3,0,0,'Données projet'!$E$10+1,1))</f>
        <v>460.19780861054892</v>
      </c>
      <c r="AO155" s="62">
        <f t="shared" si="144"/>
        <v>286.14170558364475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485.92470634159565</v>
      </c>
      <c r="BJ155" s="62">
        <f t="shared" si="146"/>
        <v>307.92140912529834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513.352289821976</v>
      </c>
      <c r="CE155" s="62">
        <f t="shared" si="148"/>
        <v>324.15956974007042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4.4337866711430253E-14</v>
      </c>
      <c r="CV155" s="14">
        <f t="shared" si="173"/>
        <v>7.3222115536967035E-13</v>
      </c>
      <c r="CW155" s="22">
        <f t="shared" si="174"/>
        <v>1.3525069634579169E-12</v>
      </c>
      <c r="CX155" s="62">
        <f t="shared" si="122"/>
        <v>285.82882178308978</v>
      </c>
      <c r="CY155" s="62">
        <f ca="1">AVERAGE(OFFSET($CX$3,0,0,'Données projet'!$E$13+1,1))-AVERAGE(OFFSET($H$3,0,0,'Données projet'!$E$13+1,1))</f>
        <v>319.60251630214429</v>
      </c>
      <c r="CZ155" s="62">
        <f t="shared" si="150"/>
        <v>313.19138409943923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0.16188070498970231</v>
      </c>
      <c r="DG155" s="23">
        <f>EXP(-LN(2)/25)*DG154+(1-EXP(-LN(2)/25))/(LN(2)/25)*Calculateur!DB155*Calculateur!DD155*VLOOKUP('Données projet'!$B$13,Paramètres!$A$1:$I$89,3,0)*0.475*44/12</f>
        <v>0.23584038964092452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0.39772109463062683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1.223725121235475E-13</v>
      </c>
      <c r="DQ155" s="14">
        <f t="shared" si="176"/>
        <v>1.7956824466038182E-12</v>
      </c>
      <c r="DR155" s="22">
        <f t="shared" si="177"/>
        <v>3.3406123864501612E-12</v>
      </c>
      <c r="DS155" s="62">
        <f t="shared" si="125"/>
        <v>285.82882178309177</v>
      </c>
      <c r="DT155" s="62">
        <f ca="1">AVERAGE(OFFSET($DS$3,0,0,'Données projet'!$E$14+1,1))-AVERAGE(OFFSET($H$3,0,0,'Données projet'!$E$14+1,1))</f>
        <v>483.03125975140335</v>
      </c>
      <c r="DU155" s="62">
        <f t="shared" si="152"/>
        <v>299.32268240743298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458.45790603102716</v>
      </c>
      <c r="EP155" s="62">
        <f t="shared" si="154"/>
        <v>291.65833951816296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67.953315031751387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3.85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14.116666666666667</v>
      </c>
      <c r="H156" s="70">
        <f t="shared" si="110"/>
        <v>163.49666666666667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285.95900828091271</v>
      </c>
      <c r="S156" s="62">
        <f ca="1">AVERAGE(OFFSET($R$3,0,0,'Données projet'!$E$9+1,1))-AVERAGE(OFFSET($H$3,0,0,'Données projet'!$E$9+1,1))</f>
        <v>196.7751893522196</v>
      </c>
      <c r="T156" s="62">
        <f t="shared" si="142"/>
        <v>468.98558846645176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1.1527845344971866E-13</v>
      </c>
      <c r="AK156" s="14">
        <f t="shared" si="164"/>
        <v>1.7033846239409443E-12</v>
      </c>
      <c r="AL156" s="22">
        <f t="shared" si="165"/>
        <v>3.1675048597887374E-12</v>
      </c>
      <c r="AM156" s="62">
        <f t="shared" si="113"/>
        <v>285.95900828091391</v>
      </c>
      <c r="AN156" s="62">
        <f ca="1">AVERAGE(OFFSET($AM$3,0,0,'Données projet'!$E$10+1,1))-AVERAGE(OFFSET($H$3,0,0,'Données projet'!$E$10+1,1))</f>
        <v>460.19780861054892</v>
      </c>
      <c r="AO156" s="62">
        <f t="shared" si="144"/>
        <v>286.14170558364475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485.92470634159565</v>
      </c>
      <c r="BJ156" s="62">
        <f t="shared" si="146"/>
        <v>307.92140912529834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513.352289821976</v>
      </c>
      <c r="CE156" s="62">
        <f t="shared" si="148"/>
        <v>324.15956974007042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4.4337866711430253E-14</v>
      </c>
      <c r="CV156" s="14">
        <f t="shared" si="173"/>
        <v>7.3222115536967035E-13</v>
      </c>
      <c r="CW156" s="22">
        <f t="shared" si="174"/>
        <v>1.3525069634579169E-12</v>
      </c>
      <c r="CX156" s="62">
        <f t="shared" si="122"/>
        <v>285.95900828091209</v>
      </c>
      <c r="CY156" s="62">
        <f ca="1">AVERAGE(OFFSET($CX$3,0,0,'Données projet'!$E$13+1,1))-AVERAGE(OFFSET($H$3,0,0,'Données projet'!$E$13+1,1))</f>
        <v>319.60251630214429</v>
      </c>
      <c r="CZ156" s="62">
        <f t="shared" si="150"/>
        <v>313.19138409943923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0.15870632310233476</v>
      </c>
      <c r="DG156" s="23">
        <f>EXP(-LN(2)/25)*DG155+(1-EXP(-LN(2)/25))/(LN(2)/25)*Calculateur!DB156*Calculateur!DD156*VLOOKUP('Données projet'!$B$13,Paramètres!$A$1:$I$89,3,0)*0.475*44/12</f>
        <v>0.22939132178388635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0.38809764488622112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1.223725121235475E-13</v>
      </c>
      <c r="DQ156" s="14">
        <f t="shared" si="176"/>
        <v>1.7956824466038182E-12</v>
      </c>
      <c r="DR156" s="22">
        <f t="shared" si="177"/>
        <v>3.3406123864501612E-12</v>
      </c>
      <c r="DS156" s="62">
        <f t="shared" si="125"/>
        <v>285.95900828091408</v>
      </c>
      <c r="DT156" s="62">
        <f ca="1">AVERAGE(OFFSET($DS$3,0,0,'Données projet'!$E$14+1,1))-AVERAGE(OFFSET($H$3,0,0,'Données projet'!$E$14+1,1))</f>
        <v>483.03125975140335</v>
      </c>
      <c r="DU156" s="62">
        <f t="shared" si="152"/>
        <v>299.32268240743298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458.45790603102716</v>
      </c>
      <c r="EP156" s="62">
        <f t="shared" si="154"/>
        <v>291.65833951816296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67.988820440248389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3.85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14.116666666666667</v>
      </c>
      <c r="H157" s="70">
        <f t="shared" si="110"/>
        <v>163.49666666666667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286.08693633405136</v>
      </c>
      <c r="S157" s="62">
        <f ca="1">AVERAGE(OFFSET($R$3,0,0,'Données projet'!$E$9+1,1))-AVERAGE(OFFSET($H$3,0,0,'Données projet'!$E$9+1,1))</f>
        <v>196.7751893522196</v>
      </c>
      <c r="T157" s="62">
        <f t="shared" si="142"/>
        <v>468.98558846645176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1.1527845344971866E-13</v>
      </c>
      <c r="AK157" s="14">
        <f t="shared" si="164"/>
        <v>1.7033846239409443E-12</v>
      </c>
      <c r="AL157" s="22">
        <f t="shared" si="165"/>
        <v>3.1675048597887374E-12</v>
      </c>
      <c r="AM157" s="62">
        <f t="shared" si="113"/>
        <v>286.08693633405255</v>
      </c>
      <c r="AN157" s="62">
        <f ca="1">AVERAGE(OFFSET($AM$3,0,0,'Données projet'!$E$10+1,1))-AVERAGE(OFFSET($H$3,0,0,'Données projet'!$E$10+1,1))</f>
        <v>460.19780861054892</v>
      </c>
      <c r="AO157" s="62">
        <f t="shared" si="144"/>
        <v>286.14170558364475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485.92470634159565</v>
      </c>
      <c r="BJ157" s="62">
        <f t="shared" si="146"/>
        <v>307.92140912529834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513.352289821976</v>
      </c>
      <c r="CE157" s="62">
        <f t="shared" si="148"/>
        <v>324.15956974007042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4.4337866711430253E-14</v>
      </c>
      <c r="CV157" s="14">
        <f t="shared" si="173"/>
        <v>7.3222115536967035E-13</v>
      </c>
      <c r="CW157" s="22">
        <f t="shared" si="174"/>
        <v>1.3525069634579169E-12</v>
      </c>
      <c r="CX157" s="62">
        <f t="shared" si="122"/>
        <v>286.08693633405073</v>
      </c>
      <c r="CY157" s="62">
        <f ca="1">AVERAGE(OFFSET($CX$3,0,0,'Données projet'!$E$13+1,1))-AVERAGE(OFFSET($H$3,0,0,'Données projet'!$E$13+1,1))</f>
        <v>319.60251630214429</v>
      </c>
      <c r="CZ157" s="62">
        <f t="shared" si="150"/>
        <v>313.19138409943923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0.15559418890759674</v>
      </c>
      <c r="DG157" s="23">
        <f>EXP(-LN(2)/25)*DG156+(1-EXP(-LN(2)/25))/(LN(2)/25)*Calculateur!DB157*Calculateur!DD157*VLOOKUP('Données projet'!$B$13,Paramètres!$A$1:$I$89,3,0)*0.475*44/12</f>
        <v>0.22311860402654066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0.3787127929341374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1.223725121235475E-13</v>
      </c>
      <c r="DQ157" s="14">
        <f t="shared" si="176"/>
        <v>1.7956824466038182E-12</v>
      </c>
      <c r="DR157" s="22">
        <f t="shared" si="177"/>
        <v>3.3406123864501612E-12</v>
      </c>
      <c r="DS157" s="62">
        <f t="shared" si="125"/>
        <v>286.08693633405272</v>
      </c>
      <c r="DT157" s="62">
        <f ca="1">AVERAGE(OFFSET($DS$3,0,0,'Données projet'!$E$14+1,1))-AVERAGE(OFFSET($H$3,0,0,'Données projet'!$E$14+1,1))</f>
        <v>483.03125975140335</v>
      </c>
      <c r="DU157" s="62">
        <f t="shared" si="152"/>
        <v>299.32268240743298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458.45790603102716</v>
      </c>
      <c r="EP157" s="62">
        <f t="shared" si="154"/>
        <v>291.65833951816296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68.023709909286197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3.85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14.116666666666667</v>
      </c>
      <c r="H158" s="70">
        <f t="shared" si="110"/>
        <v>163.49666666666667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286.21264512147229</v>
      </c>
      <c r="S158" s="62">
        <f ca="1">AVERAGE(OFFSET($R$3,0,0,'Données projet'!$E$9+1,1))-AVERAGE(OFFSET($H$3,0,0,'Données projet'!$E$9+1,1))</f>
        <v>196.7751893522196</v>
      </c>
      <c r="T158" s="62">
        <f t="shared" si="142"/>
        <v>468.98558846645176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1.1527845344971866E-13</v>
      </c>
      <c r="AK158" s="14">
        <f t="shared" si="164"/>
        <v>1.7033846239409443E-12</v>
      </c>
      <c r="AL158" s="22">
        <f t="shared" si="165"/>
        <v>3.1675048597887374E-12</v>
      </c>
      <c r="AM158" s="62">
        <f t="shared" si="113"/>
        <v>286.21264512147349</v>
      </c>
      <c r="AN158" s="62">
        <f ca="1">AVERAGE(OFFSET($AM$3,0,0,'Données projet'!$E$10+1,1))-AVERAGE(OFFSET($H$3,0,0,'Données projet'!$E$10+1,1))</f>
        <v>460.19780861054892</v>
      </c>
      <c r="AO158" s="62">
        <f t="shared" si="144"/>
        <v>286.14170558364475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485.92470634159565</v>
      </c>
      <c r="BJ158" s="62">
        <f t="shared" si="146"/>
        <v>307.92140912529834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513.352289821976</v>
      </c>
      <c r="CE158" s="62">
        <f t="shared" si="148"/>
        <v>324.15956974007042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4.4337866711430253E-14</v>
      </c>
      <c r="CV158" s="14">
        <f t="shared" si="173"/>
        <v>7.3222115536967035E-13</v>
      </c>
      <c r="CW158" s="22">
        <f t="shared" si="174"/>
        <v>1.3525069634579169E-12</v>
      </c>
      <c r="CX158" s="62">
        <f t="shared" si="122"/>
        <v>286.21264512147167</v>
      </c>
      <c r="CY158" s="62">
        <f ca="1">AVERAGE(OFFSET($CX$3,0,0,'Données projet'!$E$13+1,1))-AVERAGE(OFFSET($H$3,0,0,'Données projet'!$E$13+1,1))</f>
        <v>319.60251630214429</v>
      </c>
      <c r="CZ158" s="62">
        <f t="shared" si="150"/>
        <v>313.19138409943923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0.1525430817662031</v>
      </c>
      <c r="DG158" s="23">
        <f>EXP(-LN(2)/25)*DG157+(1-EXP(-LN(2)/25))/(LN(2)/25)*Calculateur!DB158*Calculateur!DD158*VLOOKUP('Données projet'!$B$13,Paramètres!$A$1:$I$89,3,0)*0.475*44/12</f>
        <v>0.21701741406613745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0.36956049583234052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1.223725121235475E-13</v>
      </c>
      <c r="DQ158" s="14">
        <f t="shared" si="176"/>
        <v>1.7956824466038182E-12</v>
      </c>
      <c r="DR158" s="22">
        <f t="shared" si="177"/>
        <v>3.3406123864501612E-12</v>
      </c>
      <c r="DS158" s="62">
        <f t="shared" si="125"/>
        <v>286.21264512147366</v>
      </c>
      <c r="DT158" s="62">
        <f ca="1">AVERAGE(OFFSET($DS$3,0,0,'Données projet'!$E$14+1,1))-AVERAGE(OFFSET($H$3,0,0,'Données projet'!$E$14+1,1))</f>
        <v>483.03125975140335</v>
      </c>
      <c r="DU158" s="62">
        <f t="shared" si="152"/>
        <v>299.32268240743298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458.45790603102716</v>
      </c>
      <c r="EP158" s="62">
        <f t="shared" si="154"/>
        <v>291.65833951816296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68.05799412403735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3.85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14.116666666666667</v>
      </c>
      <c r="H159" s="70">
        <f t="shared" si="110"/>
        <v>163.49666666666667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286.33617314247419</v>
      </c>
      <c r="S159" s="62">
        <f ca="1">AVERAGE(OFFSET($R$3,0,0,'Données projet'!$E$9+1,1))-AVERAGE(OFFSET($H$3,0,0,'Données projet'!$E$9+1,1))</f>
        <v>196.7751893522196</v>
      </c>
      <c r="T159" s="62">
        <f t="shared" si="142"/>
        <v>468.98558846645176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1.1527845344971866E-13</v>
      </c>
      <c r="AK159" s="14">
        <f t="shared" si="164"/>
        <v>1.7033846239409443E-12</v>
      </c>
      <c r="AL159" s="22">
        <f t="shared" si="165"/>
        <v>3.1675048597887374E-12</v>
      </c>
      <c r="AM159" s="62">
        <f t="shared" si="113"/>
        <v>286.33617314247539</v>
      </c>
      <c r="AN159" s="62">
        <f ca="1">AVERAGE(OFFSET($AM$3,0,0,'Données projet'!$E$10+1,1))-AVERAGE(OFFSET($H$3,0,0,'Données projet'!$E$10+1,1))</f>
        <v>460.19780861054892</v>
      </c>
      <c r="AO159" s="62">
        <f t="shared" si="144"/>
        <v>286.14170558364475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485.92470634159565</v>
      </c>
      <c r="BJ159" s="62">
        <f t="shared" si="146"/>
        <v>307.92140912529834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513.352289821976</v>
      </c>
      <c r="CE159" s="62">
        <f t="shared" si="148"/>
        <v>324.15956974007042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4.4337866711430253E-14</v>
      </c>
      <c r="CV159" s="14">
        <f t="shared" si="173"/>
        <v>7.3222115536967035E-13</v>
      </c>
      <c r="CW159" s="22">
        <f t="shared" si="174"/>
        <v>1.3525069634579169E-12</v>
      </c>
      <c r="CX159" s="62">
        <f t="shared" si="122"/>
        <v>286.33617314247357</v>
      </c>
      <c r="CY159" s="62">
        <f ca="1">AVERAGE(OFFSET($CX$3,0,0,'Données projet'!$E$13+1,1))-AVERAGE(OFFSET($H$3,0,0,'Données projet'!$E$13+1,1))</f>
        <v>319.60251630214429</v>
      </c>
      <c r="CZ159" s="62">
        <f t="shared" si="150"/>
        <v>313.19138409943923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0.14955180497486059</v>
      </c>
      <c r="DG159" s="23">
        <f>EXP(-LN(2)/25)*DG158+(1-EXP(-LN(2)/25))/(LN(2)/25)*Calculateur!DB159*Calculateur!DD159*VLOOKUP('Données projet'!$B$13,Paramètres!$A$1:$I$89,3,0)*0.475*44/12</f>
        <v>0.2110830614660491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0.3606348664409097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1.223725121235475E-13</v>
      </c>
      <c r="DQ159" s="14">
        <f t="shared" si="176"/>
        <v>1.7956824466038182E-12</v>
      </c>
      <c r="DR159" s="22">
        <f t="shared" si="177"/>
        <v>3.3406123864501612E-12</v>
      </c>
      <c r="DS159" s="62">
        <f t="shared" si="125"/>
        <v>286.33617314247556</v>
      </c>
      <c r="DT159" s="62">
        <f ca="1">AVERAGE(OFFSET($DS$3,0,0,'Données projet'!$E$14+1,1))-AVERAGE(OFFSET($H$3,0,0,'Données projet'!$E$14+1,1))</f>
        <v>483.03125975140335</v>
      </c>
      <c r="DU159" s="62">
        <f t="shared" si="152"/>
        <v>299.32268240743298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458.45790603102716</v>
      </c>
      <c r="EP159" s="62">
        <f t="shared" si="154"/>
        <v>291.65833951816296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68.091683584310601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3.85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14.116666666666667</v>
      </c>
      <c r="H160" s="70">
        <f t="shared" si="110"/>
        <v>163.49666666666667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286.45755822847889</v>
      </c>
      <c r="S160" s="62">
        <f ca="1">AVERAGE(OFFSET($R$3,0,0,'Données projet'!$E$9+1,1))-AVERAGE(OFFSET($H$3,0,0,'Données projet'!$E$9+1,1))</f>
        <v>196.7751893522196</v>
      </c>
      <c r="T160" s="62">
        <f t="shared" si="142"/>
        <v>468.98558846645176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1.1527845344971866E-13</v>
      </c>
      <c r="AK160" s="14">
        <f t="shared" si="164"/>
        <v>1.7033846239409443E-12</v>
      </c>
      <c r="AL160" s="22">
        <f t="shared" si="165"/>
        <v>3.1675048597887374E-12</v>
      </c>
      <c r="AM160" s="62">
        <f t="shared" si="113"/>
        <v>286.45755822848008</v>
      </c>
      <c r="AN160" s="62">
        <f ca="1">AVERAGE(OFFSET($AM$3,0,0,'Données projet'!$E$10+1,1))-AVERAGE(OFFSET($H$3,0,0,'Données projet'!$E$10+1,1))</f>
        <v>460.19780861054892</v>
      </c>
      <c r="AO160" s="62">
        <f t="shared" si="144"/>
        <v>286.14170558364475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485.92470634159565</v>
      </c>
      <c r="BJ160" s="62">
        <f t="shared" si="146"/>
        <v>307.92140912529834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513.352289821976</v>
      </c>
      <c r="CE160" s="62">
        <f t="shared" si="148"/>
        <v>324.15956974007042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4.4337866711430253E-14</v>
      </c>
      <c r="CV160" s="14">
        <f t="shared" si="173"/>
        <v>7.3222115536967035E-13</v>
      </c>
      <c r="CW160" s="22">
        <f t="shared" si="174"/>
        <v>1.3525069634579169E-12</v>
      </c>
      <c r="CX160" s="62">
        <f t="shared" si="122"/>
        <v>286.45755822847826</v>
      </c>
      <c r="CY160" s="62">
        <f ca="1">AVERAGE(OFFSET($CX$3,0,0,'Données projet'!$E$13+1,1))-AVERAGE(OFFSET($H$3,0,0,'Données projet'!$E$13+1,1))</f>
        <v>319.60251630214429</v>
      </c>
      <c r="CZ160" s="62">
        <f t="shared" si="150"/>
        <v>313.19138409943923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0.14661918529689763</v>
      </c>
      <c r="DG160" s="23">
        <f>EXP(-LN(2)/25)*DG159+(1-EXP(-LN(2)/25))/(LN(2)/25)*Calculateur!DB160*Calculateur!DD160*VLOOKUP('Données projet'!$B$13,Paramètres!$A$1:$I$89,3,0)*0.475*44/12</f>
        <v>0.20531098404988424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0.3519301693467819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1.223725121235475E-13</v>
      </c>
      <c r="DQ160" s="14">
        <f t="shared" si="176"/>
        <v>1.7956824466038182E-12</v>
      </c>
      <c r="DR160" s="22">
        <f t="shared" si="177"/>
        <v>3.3406123864501612E-12</v>
      </c>
      <c r="DS160" s="62">
        <f t="shared" si="125"/>
        <v>286.45755822848025</v>
      </c>
      <c r="DT160" s="62">
        <f ca="1">AVERAGE(OFFSET($DS$3,0,0,'Données projet'!$E$14+1,1))-AVERAGE(OFFSET($H$3,0,0,'Données projet'!$E$14+1,1))</f>
        <v>483.03125975140335</v>
      </c>
      <c r="DU160" s="62">
        <f t="shared" si="152"/>
        <v>299.32268240743298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458.45790603102716</v>
      </c>
      <c r="EP160" s="62">
        <f t="shared" si="154"/>
        <v>291.65833951816296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68.124788607766433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3.85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14.116666666666667</v>
      </c>
      <c r="H161" s="70">
        <f t="shared" si="110"/>
        <v>163.49666666666667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286.57683755461795</v>
      </c>
      <c r="S161" s="62">
        <f ca="1">AVERAGE(OFFSET($R$3,0,0,'Données projet'!$E$9+1,1))-AVERAGE(OFFSET($H$3,0,0,'Données projet'!$E$9+1,1))</f>
        <v>196.7751893522196</v>
      </c>
      <c r="T161" s="62">
        <f t="shared" si="142"/>
        <v>468.98558846645176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1.1527845344971866E-13</v>
      </c>
      <c r="AK161" s="14">
        <f t="shared" si="164"/>
        <v>1.7033846239409443E-12</v>
      </c>
      <c r="AL161" s="22">
        <f t="shared" si="165"/>
        <v>3.1675048597887374E-12</v>
      </c>
      <c r="AM161" s="62">
        <f t="shared" si="113"/>
        <v>286.57683755461915</v>
      </c>
      <c r="AN161" s="62">
        <f ca="1">AVERAGE(OFFSET($AM$3,0,0,'Données projet'!$E$10+1,1))-AVERAGE(OFFSET($H$3,0,0,'Données projet'!$E$10+1,1))</f>
        <v>460.19780861054892</v>
      </c>
      <c r="AO161" s="62">
        <f t="shared" si="144"/>
        <v>286.14170558364475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485.92470634159565</v>
      </c>
      <c r="BJ161" s="62">
        <f t="shared" si="146"/>
        <v>307.92140912529834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513.352289821976</v>
      </c>
      <c r="CE161" s="62">
        <f t="shared" si="148"/>
        <v>324.15956974007042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4.4337866711430253E-14</v>
      </c>
      <c r="CV161" s="14">
        <f t="shared" si="173"/>
        <v>7.3222115536967035E-13</v>
      </c>
      <c r="CW161" s="22">
        <f t="shared" si="174"/>
        <v>1.3525069634579169E-12</v>
      </c>
      <c r="CX161" s="62">
        <f t="shared" si="122"/>
        <v>286.57683755461733</v>
      </c>
      <c r="CY161" s="62">
        <f ca="1">AVERAGE(OFFSET($CX$3,0,0,'Données projet'!$E$13+1,1))-AVERAGE(OFFSET($H$3,0,0,'Données projet'!$E$13+1,1))</f>
        <v>319.60251630214429</v>
      </c>
      <c r="CZ161" s="62">
        <f t="shared" si="150"/>
        <v>313.19138409943923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0.14374407250209814</v>
      </c>
      <c r="DG161" s="23">
        <f>EXP(-LN(2)/25)*DG160+(1-EXP(-LN(2)/25))/(LN(2)/25)*Calculateur!DB161*Calculateur!DD161*VLOOKUP('Données projet'!$B$13,Paramètres!$A$1:$I$89,3,0)*0.475*44/12</f>
        <v>0.19969674439420473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0.3434408168963029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1.223725121235475E-13</v>
      </c>
      <c r="DQ161" s="14">
        <f t="shared" si="176"/>
        <v>1.7956824466038182E-12</v>
      </c>
      <c r="DR161" s="22">
        <f t="shared" si="177"/>
        <v>3.3406123864501612E-12</v>
      </c>
      <c r="DS161" s="62">
        <f t="shared" si="125"/>
        <v>286.57683755461932</v>
      </c>
      <c r="DT161" s="62">
        <f ca="1">AVERAGE(OFFSET($DS$3,0,0,'Données projet'!$E$14+1,1))-AVERAGE(OFFSET($H$3,0,0,'Données projet'!$E$14+1,1))</f>
        <v>483.03125975140335</v>
      </c>
      <c r="DU161" s="62">
        <f t="shared" si="152"/>
        <v>299.32268240743298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458.45790603102716</v>
      </c>
      <c r="EP161" s="62">
        <f t="shared" si="154"/>
        <v>291.65833951816296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68.157319333077083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3.85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14.116666666666667</v>
      </c>
      <c r="H162" s="70">
        <f t="shared" si="110"/>
        <v>163.49666666666667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286.6940476511171</v>
      </c>
      <c r="S162" s="62">
        <f ca="1">AVERAGE(OFFSET($R$3,0,0,'Données projet'!$E$9+1,1))-AVERAGE(OFFSET($H$3,0,0,'Données projet'!$E$9+1,1))</f>
        <v>196.7751893522196</v>
      </c>
      <c r="T162" s="62">
        <f t="shared" si="142"/>
        <v>468.98558846645176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1.1527845344971866E-13</v>
      </c>
      <c r="AK162" s="14">
        <f t="shared" si="164"/>
        <v>1.7033846239409443E-12</v>
      </c>
      <c r="AL162" s="22">
        <f t="shared" si="165"/>
        <v>3.1675048597887374E-12</v>
      </c>
      <c r="AM162" s="62">
        <f t="shared" si="113"/>
        <v>286.6940476511183</v>
      </c>
      <c r="AN162" s="62">
        <f ca="1">AVERAGE(OFFSET($AM$3,0,0,'Données projet'!$E$10+1,1))-AVERAGE(OFFSET($H$3,0,0,'Données projet'!$E$10+1,1))</f>
        <v>460.19780861054892</v>
      </c>
      <c r="AO162" s="62">
        <f t="shared" si="144"/>
        <v>286.14170558364475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485.92470634159565</v>
      </c>
      <c r="BJ162" s="62">
        <f t="shared" si="146"/>
        <v>307.92140912529834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513.352289821976</v>
      </c>
      <c r="CE162" s="62">
        <f t="shared" si="148"/>
        <v>324.15956974007042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4.4337866711430253E-14</v>
      </c>
      <c r="CV162" s="14">
        <f t="shared" si="173"/>
        <v>7.3222115536967035E-13</v>
      </c>
      <c r="CW162" s="22">
        <f t="shared" si="174"/>
        <v>1.3525069634579169E-12</v>
      </c>
      <c r="CX162" s="62">
        <f t="shared" si="122"/>
        <v>286.69404765111648</v>
      </c>
      <c r="CY162" s="62">
        <f ca="1">AVERAGE(OFFSET($CX$3,0,0,'Données projet'!$E$13+1,1))-AVERAGE(OFFSET($H$3,0,0,'Données projet'!$E$13+1,1))</f>
        <v>319.60251630214429</v>
      </c>
      <c r="CZ162" s="62">
        <f t="shared" si="150"/>
        <v>313.19138409943923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0.140925338915559</v>
      </c>
      <c r="DG162" s="23">
        <f>EXP(-LN(2)/25)*DG161+(1-EXP(-LN(2)/25))/(LN(2)/25)*Calculateur!DB162*Calculateur!DD162*VLOOKUP('Données projet'!$B$13,Paramètres!$A$1:$I$89,3,0)*0.475*44/12</f>
        <v>0.19423602641714982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0.33516136533270879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1.223725121235475E-13</v>
      </c>
      <c r="DQ162" s="14">
        <f t="shared" si="176"/>
        <v>1.7956824466038182E-12</v>
      </c>
      <c r="DR162" s="22">
        <f t="shared" si="177"/>
        <v>3.3406123864501612E-12</v>
      </c>
      <c r="DS162" s="62">
        <f t="shared" si="125"/>
        <v>286.69404765111847</v>
      </c>
      <c r="DT162" s="62">
        <f ca="1">AVERAGE(OFFSET($DS$3,0,0,'Données projet'!$E$14+1,1))-AVERAGE(OFFSET($H$3,0,0,'Données projet'!$E$14+1,1))</f>
        <v>483.03125975140335</v>
      </c>
      <c r="DU162" s="62">
        <f t="shared" si="152"/>
        <v>299.32268240743298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458.45790603102716</v>
      </c>
      <c r="EP162" s="62">
        <f t="shared" si="154"/>
        <v>291.65833951816296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68.189285723031389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3.85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14.116666666666667</v>
      </c>
      <c r="H163" s="70">
        <f t="shared" si="110"/>
        <v>163.49666666666667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286.80922441448445</v>
      </c>
      <c r="S163" s="62">
        <f ca="1">AVERAGE(OFFSET($R$3,0,0,'Données projet'!$E$9+1,1))-AVERAGE(OFFSET($H$3,0,0,'Données projet'!$E$9+1,1))</f>
        <v>196.7751893522196</v>
      </c>
      <c r="T163" s="62">
        <f t="shared" si="142"/>
        <v>468.98558846645176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1.1527845344971866E-13</v>
      </c>
      <c r="AK163" s="14">
        <f t="shared" si="164"/>
        <v>1.7033846239409443E-12</v>
      </c>
      <c r="AL163" s="22">
        <f t="shared" si="165"/>
        <v>3.1675048597887374E-12</v>
      </c>
      <c r="AM163" s="62">
        <f t="shared" si="113"/>
        <v>286.80922441448564</v>
      </c>
      <c r="AN163" s="62">
        <f ca="1">AVERAGE(OFFSET($AM$3,0,0,'Données projet'!$E$10+1,1))-AVERAGE(OFFSET($H$3,0,0,'Données projet'!$E$10+1,1))</f>
        <v>460.19780861054892</v>
      </c>
      <c r="AO163" s="62">
        <f t="shared" si="144"/>
        <v>286.14170558364475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485.92470634159565</v>
      </c>
      <c r="BJ163" s="62">
        <f t="shared" si="146"/>
        <v>307.92140912529834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513.352289821976</v>
      </c>
      <c r="CE163" s="62">
        <f t="shared" si="148"/>
        <v>324.15956974007042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4.4337866711430253E-14</v>
      </c>
      <c r="CV163" s="14">
        <f t="shared" si="173"/>
        <v>7.3222115536967035E-13</v>
      </c>
      <c r="CW163" s="22">
        <f t="shared" si="174"/>
        <v>1.3525069634579169E-12</v>
      </c>
      <c r="CX163" s="62">
        <f t="shared" si="122"/>
        <v>286.80922441448382</v>
      </c>
      <c r="CY163" s="62">
        <f ca="1">AVERAGE(OFFSET($CX$3,0,0,'Données projet'!$E$13+1,1))-AVERAGE(OFFSET($H$3,0,0,'Données projet'!$E$13+1,1))</f>
        <v>319.60251630214429</v>
      </c>
      <c r="CZ163" s="62">
        <f t="shared" si="150"/>
        <v>313.19138409943923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0.13816187897539417</v>
      </c>
      <c r="DG163" s="23">
        <f>EXP(-LN(2)/25)*DG162+(1-EXP(-LN(2)/25))/(LN(2)/25)*Calculateur!DB163*Calculateur!DD163*VLOOKUP('Données projet'!$B$13,Paramètres!$A$1:$I$89,3,0)*0.475*44/12</f>
        <v>0.18892463206034416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0.32708651103573833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1.223725121235475E-13</v>
      </c>
      <c r="DQ163" s="14">
        <f t="shared" si="176"/>
        <v>1.7956824466038182E-12</v>
      </c>
      <c r="DR163" s="22">
        <f t="shared" si="177"/>
        <v>3.3406123864501612E-12</v>
      </c>
      <c r="DS163" s="62">
        <f t="shared" si="125"/>
        <v>286.80922441448581</v>
      </c>
      <c r="DT163" s="62">
        <f ca="1">AVERAGE(OFFSET($DS$3,0,0,'Données projet'!$E$14+1,1))-AVERAGE(OFFSET($H$3,0,0,'Données projet'!$E$14+1,1))</f>
        <v>483.03125975140335</v>
      </c>
      <c r="DU163" s="62">
        <f t="shared" si="152"/>
        <v>299.32268240743298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458.45790603102716</v>
      </c>
      <c r="EP163" s="62">
        <f t="shared" si="154"/>
        <v>291.65833951816296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68.220697567586129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3.85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14.116666666666667</v>
      </c>
      <c r="H164" s="70">
        <f t="shared" si="110"/>
        <v>163.49666666666667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286.92240311850401</v>
      </c>
      <c r="S164" s="62">
        <f ca="1">AVERAGE(OFFSET($R$3,0,0,'Données projet'!$E$9+1,1))-AVERAGE(OFFSET($H$3,0,0,'Données projet'!$E$9+1,1))</f>
        <v>196.7751893522196</v>
      </c>
      <c r="T164" s="62">
        <f t="shared" si="142"/>
        <v>468.98558846645176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1.1527845344971866E-13</v>
      </c>
      <c r="AK164" s="14">
        <f t="shared" si="164"/>
        <v>1.7033846239409443E-12</v>
      </c>
      <c r="AL164" s="22">
        <f t="shared" si="165"/>
        <v>3.1675048597887374E-12</v>
      </c>
      <c r="AM164" s="62">
        <f t="shared" si="113"/>
        <v>286.9224031185052</v>
      </c>
      <c r="AN164" s="62">
        <f ca="1">AVERAGE(OFFSET($AM$3,0,0,'Données projet'!$E$10+1,1))-AVERAGE(OFFSET($H$3,0,0,'Données projet'!$E$10+1,1))</f>
        <v>460.19780861054892</v>
      </c>
      <c r="AO164" s="62">
        <f t="shared" si="144"/>
        <v>286.14170558364475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485.92470634159565</v>
      </c>
      <c r="BJ164" s="62">
        <f t="shared" si="146"/>
        <v>307.92140912529834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513.352289821976</v>
      </c>
      <c r="CE164" s="62">
        <f t="shared" si="148"/>
        <v>324.15956974007042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4.4337866711430253E-14</v>
      </c>
      <c r="CV164" s="14">
        <f t="shared" si="173"/>
        <v>7.3222115536967035E-13</v>
      </c>
      <c r="CW164" s="22">
        <f t="shared" si="174"/>
        <v>1.3525069634579169E-12</v>
      </c>
      <c r="CX164" s="62">
        <f t="shared" si="122"/>
        <v>286.92240311850338</v>
      </c>
      <c r="CY164" s="62">
        <f ca="1">AVERAGE(OFFSET($CX$3,0,0,'Données projet'!$E$13+1,1))-AVERAGE(OFFSET($H$3,0,0,'Données projet'!$E$13+1,1))</f>
        <v>319.60251630214429</v>
      </c>
      <c r="CZ164" s="62">
        <f t="shared" si="150"/>
        <v>313.19138409943923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0.13545260879911186</v>
      </c>
      <c r="DG164" s="23">
        <f>EXP(-LN(2)/25)*DG163+(1-EXP(-LN(2)/25))/(LN(2)/25)*Calculateur!DB164*Calculateur!DD164*VLOOKUP('Données projet'!$B$13,Paramètres!$A$1:$I$89,3,0)*0.475*44/12</f>
        <v>0.18375847806153944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0.31921108686065131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1.223725121235475E-13</v>
      </c>
      <c r="DQ164" s="14">
        <f t="shared" si="176"/>
        <v>1.7956824466038182E-12</v>
      </c>
      <c r="DR164" s="22">
        <f t="shared" si="177"/>
        <v>3.3406123864501612E-12</v>
      </c>
      <c r="DS164" s="62">
        <f t="shared" si="125"/>
        <v>286.92240311850537</v>
      </c>
      <c r="DT164" s="62">
        <f ca="1">AVERAGE(OFFSET($DS$3,0,0,'Données projet'!$E$14+1,1))-AVERAGE(OFFSET($H$3,0,0,'Données projet'!$E$14+1,1))</f>
        <v>483.03125975140335</v>
      </c>
      <c r="DU164" s="62">
        <f t="shared" si="152"/>
        <v>299.32268240743298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458.45790603102716</v>
      </c>
      <c r="EP164" s="62">
        <f t="shared" si="154"/>
        <v>291.65833951816296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68.251564486864197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3.85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14.116666666666667</v>
      </c>
      <c r="H165" s="70">
        <f t="shared" si="110"/>
        <v>163.49666666666667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287.03361842503864</v>
      </c>
      <c r="S165" s="62">
        <f ca="1">AVERAGE(OFFSET($R$3,0,0,'Données projet'!$E$9+1,1))-AVERAGE(OFFSET($H$3,0,0,'Données projet'!$E$9+1,1))</f>
        <v>196.7751893522196</v>
      </c>
      <c r="T165" s="62">
        <f t="shared" si="142"/>
        <v>468.98558846645176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1.1527845344971866E-13</v>
      </c>
      <c r="AK165" s="14">
        <f t="shared" si="164"/>
        <v>1.7033846239409443E-12</v>
      </c>
      <c r="AL165" s="22">
        <f t="shared" si="165"/>
        <v>3.1675048597887374E-12</v>
      </c>
      <c r="AM165" s="62">
        <f t="shared" si="113"/>
        <v>287.03361842503983</v>
      </c>
      <c r="AN165" s="62">
        <f ca="1">AVERAGE(OFFSET($AM$3,0,0,'Données projet'!$E$10+1,1))-AVERAGE(OFFSET($H$3,0,0,'Données projet'!$E$10+1,1))</f>
        <v>460.19780861054892</v>
      </c>
      <c r="AO165" s="62">
        <f t="shared" si="144"/>
        <v>286.14170558364475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485.92470634159565</v>
      </c>
      <c r="BJ165" s="62">
        <f t="shared" si="146"/>
        <v>307.92140912529834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513.352289821976</v>
      </c>
      <c r="CE165" s="62">
        <f t="shared" si="148"/>
        <v>324.15956974007042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4.4337866711430253E-14</v>
      </c>
      <c r="CV165" s="14">
        <f t="shared" si="173"/>
        <v>7.3222115536967035E-13</v>
      </c>
      <c r="CW165" s="22">
        <f t="shared" si="174"/>
        <v>1.3525069634579169E-12</v>
      </c>
      <c r="CX165" s="62">
        <f t="shared" si="122"/>
        <v>287.03361842503801</v>
      </c>
      <c r="CY165" s="62">
        <f ca="1">AVERAGE(OFFSET($CX$3,0,0,'Données projet'!$E$13+1,1))-AVERAGE(OFFSET($H$3,0,0,'Données projet'!$E$13+1,1))</f>
        <v>319.60251630214429</v>
      </c>
      <c r="CZ165" s="62">
        <f t="shared" si="150"/>
        <v>313.19138409943923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0.1327964657584948</v>
      </c>
      <c r="DG165" s="23">
        <f>EXP(-LN(2)/25)*DG164+(1-EXP(-LN(2)/25))/(LN(2)/25)*Calculateur!DB165*Calculateur!DD165*VLOOKUP('Données projet'!$B$13,Paramètres!$A$1:$I$89,3,0)*0.475*44/12</f>
        <v>0.17873359281550827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0.31153005857400307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1.223725121235475E-13</v>
      </c>
      <c r="DQ165" s="14">
        <f t="shared" si="176"/>
        <v>1.7956824466038182E-12</v>
      </c>
      <c r="DR165" s="22">
        <f t="shared" si="177"/>
        <v>3.3406123864501612E-12</v>
      </c>
      <c r="DS165" s="62">
        <f t="shared" si="125"/>
        <v>287.03361842504</v>
      </c>
      <c r="DT165" s="62">
        <f ca="1">AVERAGE(OFFSET($DS$3,0,0,'Données projet'!$E$14+1,1))-AVERAGE(OFFSET($H$3,0,0,'Données projet'!$E$14+1,1))</f>
        <v>483.03125975140335</v>
      </c>
      <c r="DU165" s="62">
        <f t="shared" si="152"/>
        <v>299.32268240743298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458.45790603102716</v>
      </c>
      <c r="EP165" s="62">
        <f t="shared" si="154"/>
        <v>291.65833951816296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68.281895934100902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3.85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14.116666666666667</v>
      </c>
      <c r="H166" s="70">
        <f t="shared" si="110"/>
        <v>163.49666666666667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287.14290439464497</v>
      </c>
      <c r="S166" s="62">
        <f ca="1">AVERAGE(OFFSET($R$3,0,0,'Données projet'!$E$9+1,1))-AVERAGE(OFFSET($H$3,0,0,'Données projet'!$E$9+1,1))</f>
        <v>196.7751893522196</v>
      </c>
      <c r="T166" s="62">
        <f t="shared" si="142"/>
        <v>468.98558846645176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1.1527845344971866E-13</v>
      </c>
      <c r="AK166" s="14">
        <f t="shared" si="164"/>
        <v>1.7033846239409443E-12</v>
      </c>
      <c r="AL166" s="22">
        <f t="shared" si="165"/>
        <v>3.1675048597887374E-12</v>
      </c>
      <c r="AM166" s="62">
        <f t="shared" si="113"/>
        <v>287.14290439464617</v>
      </c>
      <c r="AN166" s="62">
        <f ca="1">AVERAGE(OFFSET($AM$3,0,0,'Données projet'!$E$10+1,1))-AVERAGE(OFFSET($H$3,0,0,'Données projet'!$E$10+1,1))</f>
        <v>460.19780861054892</v>
      </c>
      <c r="AO166" s="62">
        <f t="shared" si="144"/>
        <v>286.14170558364475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485.92470634159565</v>
      </c>
      <c r="BJ166" s="62">
        <f t="shared" si="146"/>
        <v>307.92140912529834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513.352289821976</v>
      </c>
      <c r="CE166" s="62">
        <f t="shared" si="148"/>
        <v>324.15956974007042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4.4337866711430253E-14</v>
      </c>
      <c r="CV166" s="14">
        <f t="shared" si="173"/>
        <v>7.3222115536967035E-13</v>
      </c>
      <c r="CW166" s="22">
        <f t="shared" si="174"/>
        <v>1.3525069634579169E-12</v>
      </c>
      <c r="CX166" s="62">
        <f t="shared" si="122"/>
        <v>287.14290439464435</v>
      </c>
      <c r="CY166" s="62">
        <f ca="1">AVERAGE(OFFSET($CX$3,0,0,'Données projet'!$E$13+1,1))-AVERAGE(OFFSET($H$3,0,0,'Données projet'!$E$13+1,1))</f>
        <v>319.60251630214429</v>
      </c>
      <c r="CZ166" s="62">
        <f t="shared" si="150"/>
        <v>313.19138409943923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0.13019240806281696</v>
      </c>
      <c r="DG166" s="23">
        <f>EXP(-LN(2)/25)*DG165+(1-EXP(-LN(2)/25))/(LN(2)/25)*Calculateur!DB166*Calculateur!DD166*VLOOKUP('Données projet'!$B$13,Paramètres!$A$1:$I$89,3,0)*0.475*44/12</f>
        <v>0.17384611332077704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0.304038521383594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1.223725121235475E-13</v>
      </c>
      <c r="DQ166" s="14">
        <f t="shared" si="176"/>
        <v>1.7956824466038182E-12</v>
      </c>
      <c r="DR166" s="22">
        <f t="shared" si="177"/>
        <v>3.3406123864501612E-12</v>
      </c>
      <c r="DS166" s="62">
        <f t="shared" si="125"/>
        <v>287.14290439464634</v>
      </c>
      <c r="DT166" s="62">
        <f ca="1">AVERAGE(OFFSET($DS$3,0,0,'Données projet'!$E$14+1,1))-AVERAGE(OFFSET($H$3,0,0,'Données projet'!$E$14+1,1))</f>
        <v>483.03125975140335</v>
      </c>
      <c r="DU166" s="62">
        <f t="shared" si="152"/>
        <v>299.32268240743298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458.45790603102716</v>
      </c>
      <c r="EP166" s="62">
        <f t="shared" si="154"/>
        <v>291.65833951816296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68.311701198538998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3.85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14.116666666666667</v>
      </c>
      <c r="H167" s="70">
        <f t="shared" si="110"/>
        <v>163.49666666666667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287.25029449700548</v>
      </c>
      <c r="S167" s="62">
        <f ca="1">AVERAGE(OFFSET($R$3,0,0,'Données projet'!$E$9+1,1))-AVERAGE(OFFSET($H$3,0,0,'Données projet'!$E$9+1,1))</f>
        <v>196.7751893522196</v>
      </c>
      <c r="T167" s="62">
        <f t="shared" si="142"/>
        <v>468.98558846645176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1.1527845344971866E-13</v>
      </c>
      <c r="AK167" s="14">
        <f t="shared" si="164"/>
        <v>1.7033846239409443E-12</v>
      </c>
      <c r="AL167" s="22">
        <f t="shared" si="165"/>
        <v>3.1675048597887374E-12</v>
      </c>
      <c r="AM167" s="62">
        <f t="shared" si="113"/>
        <v>287.25029449700668</v>
      </c>
      <c r="AN167" s="62">
        <f ca="1">AVERAGE(OFFSET($AM$3,0,0,'Données projet'!$E$10+1,1))-AVERAGE(OFFSET($H$3,0,0,'Données projet'!$E$10+1,1))</f>
        <v>460.19780861054892</v>
      </c>
      <c r="AO167" s="62">
        <f t="shared" si="144"/>
        <v>286.14170558364475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485.92470634159565</v>
      </c>
      <c r="BJ167" s="62">
        <f t="shared" si="146"/>
        <v>307.92140912529834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513.352289821976</v>
      </c>
      <c r="CE167" s="62">
        <f t="shared" si="148"/>
        <v>324.15956974007042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4.4337866711430253E-14</v>
      </c>
      <c r="CV167" s="14">
        <f t="shared" si="173"/>
        <v>7.3222115536967035E-13</v>
      </c>
      <c r="CW167" s="22">
        <f t="shared" si="174"/>
        <v>1.3525069634579169E-12</v>
      </c>
      <c r="CX167" s="62">
        <f t="shared" si="122"/>
        <v>287.25029449700486</v>
      </c>
      <c r="CY167" s="62">
        <f ca="1">AVERAGE(OFFSET($CX$3,0,0,'Données projet'!$E$13+1,1))-AVERAGE(OFFSET($H$3,0,0,'Données projet'!$E$13+1,1))</f>
        <v>319.60251630214429</v>
      </c>
      <c r="CZ167" s="62">
        <f t="shared" si="150"/>
        <v>313.19138409943923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0.12763941435023299</v>
      </c>
      <c r="DG167" s="23">
        <f>EXP(-LN(2)/25)*DG166+(1-EXP(-LN(2)/25))/(LN(2)/25)*Calculateur!DB167*Calculateur!DD167*VLOOKUP('Données projet'!$B$13,Paramètres!$A$1:$I$89,3,0)*0.475*44/12</f>
        <v>0.16909228220985062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0.29673169656008358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1.223725121235475E-13</v>
      </c>
      <c r="DQ167" s="14">
        <f t="shared" si="176"/>
        <v>1.7956824466038182E-12</v>
      </c>
      <c r="DR167" s="22">
        <f t="shared" si="177"/>
        <v>3.3406123864501612E-12</v>
      </c>
      <c r="DS167" s="62">
        <f t="shared" si="125"/>
        <v>287.25029449700685</v>
      </c>
      <c r="DT167" s="62">
        <f ca="1">AVERAGE(OFFSET($DS$3,0,0,'Données projet'!$E$14+1,1))-AVERAGE(OFFSET($H$3,0,0,'Données projet'!$E$14+1,1))</f>
        <v>483.03125975140335</v>
      </c>
      <c r="DU167" s="62">
        <f t="shared" si="152"/>
        <v>299.32268240743298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458.45790603102716</v>
      </c>
      <c r="EP167" s="62">
        <f t="shared" si="154"/>
        <v>291.65833951816296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68.340989408273686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3.85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14.116666666666667</v>
      </c>
      <c r="H168" s="70">
        <f t="shared" si="110"/>
        <v>163.49666666666667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287.35582162117834</v>
      </c>
      <c r="S168" s="62">
        <f ca="1">AVERAGE(OFFSET($R$3,0,0,'Données projet'!$E$9+1,1))-AVERAGE(OFFSET($H$3,0,0,'Données projet'!$E$9+1,1))</f>
        <v>196.7751893522196</v>
      </c>
      <c r="T168" s="62">
        <f t="shared" si="142"/>
        <v>468.98558846645176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1.1527845344971866E-13</v>
      </c>
      <c r="AK168" s="14">
        <f t="shared" si="164"/>
        <v>1.7033846239409443E-12</v>
      </c>
      <c r="AL168" s="22">
        <f t="shared" si="165"/>
        <v>3.1675048597887374E-12</v>
      </c>
      <c r="AM168" s="62">
        <f t="shared" si="113"/>
        <v>287.35582162117953</v>
      </c>
      <c r="AN168" s="62">
        <f ca="1">AVERAGE(OFFSET($AM$3,0,0,'Données projet'!$E$10+1,1))-AVERAGE(OFFSET($H$3,0,0,'Données projet'!$E$10+1,1))</f>
        <v>460.19780861054892</v>
      </c>
      <c r="AO168" s="62">
        <f t="shared" si="144"/>
        <v>286.14170558364475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485.92470634159565</v>
      </c>
      <c r="BJ168" s="62">
        <f t="shared" si="146"/>
        <v>307.92140912529834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513.352289821976</v>
      </c>
      <c r="CE168" s="62">
        <f t="shared" si="148"/>
        <v>324.15956974007042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4.4337866711430253E-14</v>
      </c>
      <c r="CV168" s="14">
        <f t="shared" si="173"/>
        <v>7.3222115536967035E-13</v>
      </c>
      <c r="CW168" s="22">
        <f t="shared" si="174"/>
        <v>1.3525069634579169E-12</v>
      </c>
      <c r="CX168" s="62">
        <f t="shared" si="122"/>
        <v>287.35582162117771</v>
      </c>
      <c r="CY168" s="62">
        <f ca="1">AVERAGE(OFFSET($CX$3,0,0,'Données projet'!$E$13+1,1))-AVERAGE(OFFSET($H$3,0,0,'Données projet'!$E$13+1,1))</f>
        <v>319.60251630214429</v>
      </c>
      <c r="CZ168" s="62">
        <f t="shared" si="150"/>
        <v>313.19138409943923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0.12513648328718038</v>
      </c>
      <c r="DG168" s="23">
        <f>EXP(-LN(2)/25)*DG167+(1-EXP(-LN(2)/25))/(LN(2)/25)*Calculateur!DB168*Calculateur!DD168*VLOOKUP('Données projet'!$B$13,Paramètres!$A$1:$I$89,3,0)*0.475*44/12</f>
        <v>0.1644684448606456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0.28960492814782601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1.223725121235475E-13</v>
      </c>
      <c r="DQ168" s="14">
        <f t="shared" si="176"/>
        <v>1.7956824466038182E-12</v>
      </c>
      <c r="DR168" s="22">
        <f t="shared" si="177"/>
        <v>3.3406123864501612E-12</v>
      </c>
      <c r="DS168" s="62">
        <f t="shared" si="125"/>
        <v>287.3558216211797</v>
      </c>
      <c r="DT168" s="62">
        <f ca="1">AVERAGE(OFFSET($DS$3,0,0,'Données projet'!$E$14+1,1))-AVERAGE(OFFSET($H$3,0,0,'Données projet'!$E$14+1,1))</f>
        <v>483.03125975140335</v>
      </c>
      <c r="DU168" s="62">
        <f t="shared" si="152"/>
        <v>299.32268240743298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458.45790603102716</v>
      </c>
      <c r="EP168" s="62">
        <f t="shared" si="154"/>
        <v>291.65833951816296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68.3697695330481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3.85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14.116666666666667</v>
      </c>
      <c r="H169" s="70">
        <f t="shared" si="110"/>
        <v>163.49666666666667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287.45951808567008</v>
      </c>
      <c r="S169" s="62">
        <f ca="1">AVERAGE(OFFSET($R$3,0,0,'Données projet'!$E$9+1,1))-AVERAGE(OFFSET($H$3,0,0,'Données projet'!$E$9+1,1))</f>
        <v>196.7751893522196</v>
      </c>
      <c r="T169" s="62">
        <f t="shared" si="142"/>
        <v>468.98558846645176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1.1527845344971866E-13</v>
      </c>
      <c r="AK169" s="14">
        <f t="shared" si="164"/>
        <v>1.7033846239409443E-12</v>
      </c>
      <c r="AL169" s="22">
        <f t="shared" si="165"/>
        <v>3.1675048597887374E-12</v>
      </c>
      <c r="AM169" s="62">
        <f t="shared" si="113"/>
        <v>287.45951808567128</v>
      </c>
      <c r="AN169" s="62">
        <f ca="1">AVERAGE(OFFSET($AM$3,0,0,'Données projet'!$E$10+1,1))-AVERAGE(OFFSET($H$3,0,0,'Données projet'!$E$10+1,1))</f>
        <v>460.19780861054892</v>
      </c>
      <c r="AO169" s="62">
        <f t="shared" si="144"/>
        <v>286.14170558364475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485.92470634159565</v>
      </c>
      <c r="BJ169" s="62">
        <f t="shared" si="146"/>
        <v>307.92140912529834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513.352289821976</v>
      </c>
      <c r="CE169" s="62">
        <f t="shared" si="148"/>
        <v>324.15956974007042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4.4337866711430253E-14</v>
      </c>
      <c r="CV169" s="14">
        <f t="shared" si="173"/>
        <v>7.3222115536967035E-13</v>
      </c>
      <c r="CW169" s="22">
        <f t="shared" si="174"/>
        <v>1.3525069634579169E-12</v>
      </c>
      <c r="CX169" s="62">
        <f t="shared" si="122"/>
        <v>287.45951808566946</v>
      </c>
      <c r="CY169" s="62">
        <f ca="1">AVERAGE(OFFSET($CX$3,0,0,'Données projet'!$E$13+1,1))-AVERAGE(OFFSET($H$3,0,0,'Données projet'!$E$13+1,1))</f>
        <v>319.60251630214429</v>
      </c>
      <c r="CZ169" s="62">
        <f t="shared" si="150"/>
        <v>313.19138409943923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0.12268263317563705</v>
      </c>
      <c r="DG169" s="23">
        <f>EXP(-LN(2)/25)*DG168+(1-EXP(-LN(2)/25))/(LN(2)/25)*Calculateur!DB169*Calculateur!DD169*VLOOKUP('Données projet'!$B$13,Paramètres!$A$1:$I$89,3,0)*0.475*44/12</f>
        <v>0.15997104658691164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0.28265367976254868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1.223725121235475E-13</v>
      </c>
      <c r="DQ169" s="14">
        <f t="shared" si="176"/>
        <v>1.7956824466038182E-12</v>
      </c>
      <c r="DR169" s="22">
        <f t="shared" si="177"/>
        <v>3.3406123864501612E-12</v>
      </c>
      <c r="DS169" s="62">
        <f t="shared" si="125"/>
        <v>287.45951808567145</v>
      </c>
      <c r="DT169" s="62">
        <f ca="1">AVERAGE(OFFSET($DS$3,0,0,'Données projet'!$E$14+1,1))-AVERAGE(OFFSET($H$3,0,0,'Données projet'!$E$14+1,1))</f>
        <v>483.03125975140335</v>
      </c>
      <c r="DU169" s="62">
        <f t="shared" si="152"/>
        <v>299.32268240743298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458.45790603102716</v>
      </c>
      <c r="EP169" s="62">
        <f t="shared" si="154"/>
        <v>291.65833951816296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68.398050387000396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3.85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14.116666666666667</v>
      </c>
      <c r="H170" s="70">
        <f t="shared" si="110"/>
        <v>163.49666666666667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287.56141564833354</v>
      </c>
      <c r="S170" s="62">
        <f ca="1">AVERAGE(OFFSET($R$3,0,0,'Données projet'!$E$9+1,1))-AVERAGE(OFFSET($H$3,0,0,'Données projet'!$E$9+1,1))</f>
        <v>196.7751893522196</v>
      </c>
      <c r="T170" s="62">
        <f t="shared" si="142"/>
        <v>468.98558846645176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1.1527845344971866E-13</v>
      </c>
      <c r="AK170" s="14">
        <f t="shared" si="164"/>
        <v>1.7033846239409443E-12</v>
      </c>
      <c r="AL170" s="22">
        <f t="shared" si="165"/>
        <v>3.1675048597887374E-12</v>
      </c>
      <c r="AM170" s="62">
        <f t="shared" si="113"/>
        <v>287.56141564833473</v>
      </c>
      <c r="AN170" s="62">
        <f ca="1">AVERAGE(OFFSET($AM$3,0,0,'Données projet'!$E$10+1,1))-AVERAGE(OFFSET($H$3,0,0,'Données projet'!$E$10+1,1))</f>
        <v>460.19780861054892</v>
      </c>
      <c r="AO170" s="62">
        <f t="shared" si="144"/>
        <v>286.14170558364475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485.92470634159565</v>
      </c>
      <c r="BJ170" s="62">
        <f t="shared" si="146"/>
        <v>307.92140912529834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513.352289821976</v>
      </c>
      <c r="CE170" s="62">
        <f t="shared" si="148"/>
        <v>324.15956974007042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4.4337866711430253E-14</v>
      </c>
      <c r="CV170" s="14">
        <f t="shared" si="173"/>
        <v>7.3222115536967035E-13</v>
      </c>
      <c r="CW170" s="22">
        <f t="shared" si="174"/>
        <v>1.3525069634579169E-12</v>
      </c>
      <c r="CX170" s="62">
        <f t="shared" si="122"/>
        <v>287.56141564833291</v>
      </c>
      <c r="CY170" s="62">
        <f ca="1">AVERAGE(OFFSET($CX$3,0,0,'Données projet'!$E$13+1,1))-AVERAGE(OFFSET($H$3,0,0,'Données projet'!$E$13+1,1))</f>
        <v>319.60251630214429</v>
      </c>
      <c r="CZ170" s="62">
        <f t="shared" si="150"/>
        <v>313.19138409943923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0.12027690156808028</v>
      </c>
      <c r="DG170" s="23">
        <f>EXP(-LN(2)/25)*DG169+(1-EXP(-LN(2)/25))/(LN(2)/25)*Calculateur!DB170*Calculateur!DD170*VLOOKUP('Données projet'!$B$13,Paramètres!$A$1:$I$89,3,0)*0.475*44/12</f>
        <v>0.15559662990548082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0.27587353147356108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1.223725121235475E-13</v>
      </c>
      <c r="DQ170" s="14">
        <f t="shared" si="176"/>
        <v>1.7956824466038182E-12</v>
      </c>
      <c r="DR170" s="22">
        <f t="shared" si="177"/>
        <v>3.3406123864501612E-12</v>
      </c>
      <c r="DS170" s="62">
        <f t="shared" si="125"/>
        <v>287.5614156483349</v>
      </c>
      <c r="DT170" s="62">
        <f ca="1">AVERAGE(OFFSET($DS$3,0,0,'Données projet'!$E$14+1,1))-AVERAGE(OFFSET($H$3,0,0,'Données projet'!$E$14+1,1))</f>
        <v>483.03125975140335</v>
      </c>
      <c r="DU170" s="62">
        <f t="shared" si="152"/>
        <v>299.32268240743298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458.45790603102716</v>
      </c>
      <c r="EP170" s="62">
        <f t="shared" si="154"/>
        <v>291.65833951816296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68.425840631363144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3.85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14.116666666666667</v>
      </c>
      <c r="H171" s="70">
        <f t="shared" si="110"/>
        <v>163.49666666666667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287.6615455160935</v>
      </c>
      <c r="S171" s="62">
        <f ca="1">AVERAGE(OFFSET($R$3,0,0,'Données projet'!$E$9+1,1))-AVERAGE(OFFSET($H$3,0,0,'Données projet'!$E$9+1,1))</f>
        <v>196.7751893522196</v>
      </c>
      <c r="T171" s="62">
        <f t="shared" si="142"/>
        <v>468.98558846645176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1.1527845344971866E-13</v>
      </c>
      <c r="AK171" s="14">
        <f t="shared" si="164"/>
        <v>1.7033846239409443E-12</v>
      </c>
      <c r="AL171" s="22">
        <f t="shared" si="165"/>
        <v>3.1675048597887374E-12</v>
      </c>
      <c r="AM171" s="62">
        <f t="shared" si="113"/>
        <v>287.66154551609469</v>
      </c>
      <c r="AN171" s="62">
        <f ca="1">AVERAGE(OFFSET($AM$3,0,0,'Données projet'!$E$10+1,1))-AVERAGE(OFFSET($H$3,0,0,'Données projet'!$E$10+1,1))</f>
        <v>460.19780861054892</v>
      </c>
      <c r="AO171" s="62">
        <f t="shared" si="144"/>
        <v>286.14170558364475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485.92470634159565</v>
      </c>
      <c r="BJ171" s="62">
        <f t="shared" si="146"/>
        <v>307.92140912529834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513.352289821976</v>
      </c>
      <c r="CE171" s="62">
        <f t="shared" si="148"/>
        <v>324.15956974007042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4.4337866711430253E-14</v>
      </c>
      <c r="CV171" s="14">
        <f t="shared" si="173"/>
        <v>7.3222115536967035E-13</v>
      </c>
      <c r="CW171" s="22">
        <f t="shared" si="174"/>
        <v>1.3525069634579169E-12</v>
      </c>
      <c r="CX171" s="62">
        <f t="shared" si="122"/>
        <v>287.66154551609287</v>
      </c>
      <c r="CY171" s="62">
        <f ca="1">AVERAGE(OFFSET($CX$3,0,0,'Données projet'!$E$13+1,1))-AVERAGE(OFFSET($H$3,0,0,'Données projet'!$E$13+1,1))</f>
        <v>319.60251630214429</v>
      </c>
      <c r="CZ171" s="62">
        <f t="shared" si="150"/>
        <v>313.19138409943923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0.11791834488999632</v>
      </c>
      <c r="DG171" s="23">
        <f>EXP(-LN(2)/25)*DG170+(1-EXP(-LN(2)/25))/(LN(2)/25)*Calculateur!DB171*Calculateur!DD171*VLOOKUP('Données projet'!$B$13,Paramètres!$A$1:$I$89,3,0)*0.475*44/12</f>
        <v>0.15134183187824429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0.2692601767682406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1.223725121235475E-13</v>
      </c>
      <c r="DQ171" s="14">
        <f t="shared" si="176"/>
        <v>1.7956824466038182E-12</v>
      </c>
      <c r="DR171" s="22">
        <f t="shared" si="177"/>
        <v>3.3406123864501612E-12</v>
      </c>
      <c r="DS171" s="62">
        <f t="shared" si="125"/>
        <v>287.66154551609486</v>
      </c>
      <c r="DT171" s="62">
        <f ca="1">AVERAGE(OFFSET($DS$3,0,0,'Données projet'!$E$14+1,1))-AVERAGE(OFFSET($H$3,0,0,'Données projet'!$E$14+1,1))</f>
        <v>483.03125975140335</v>
      </c>
      <c r="DU171" s="62">
        <f t="shared" si="152"/>
        <v>299.32268240743298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458.45790603102716</v>
      </c>
      <c r="EP171" s="62">
        <f t="shared" si="154"/>
        <v>291.65833951816296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68.453148777115871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3.85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14.116666666666667</v>
      </c>
      <c r="H172" s="70">
        <f t="shared" si="110"/>
        <v>163.49666666666667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287.7599383545047</v>
      </c>
      <c r="S172" s="62">
        <f ca="1">AVERAGE(OFFSET($R$3,0,0,'Données projet'!$E$9+1,1))-AVERAGE(OFFSET($H$3,0,0,'Données projet'!$E$9+1,1))</f>
        <v>196.7751893522196</v>
      </c>
      <c r="T172" s="62">
        <f t="shared" si="142"/>
        <v>468.98558846645176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1.1527845344971866E-13</v>
      </c>
      <c r="AK172" s="14">
        <f t="shared" si="164"/>
        <v>1.7033846239409443E-12</v>
      </c>
      <c r="AL172" s="22">
        <f t="shared" si="165"/>
        <v>3.1675048597887374E-12</v>
      </c>
      <c r="AM172" s="62">
        <f t="shared" si="113"/>
        <v>287.75993835450589</v>
      </c>
      <c r="AN172" s="62">
        <f ca="1">AVERAGE(OFFSET($AM$3,0,0,'Données projet'!$E$10+1,1))-AVERAGE(OFFSET($H$3,0,0,'Données projet'!$E$10+1,1))</f>
        <v>460.19780861054892</v>
      </c>
      <c r="AO172" s="62">
        <f t="shared" si="144"/>
        <v>286.14170558364475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485.92470634159565</v>
      </c>
      <c r="BJ172" s="62">
        <f t="shared" si="146"/>
        <v>307.92140912529834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513.352289821976</v>
      </c>
      <c r="CE172" s="62">
        <f t="shared" si="148"/>
        <v>324.15956974007042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4.4337866711430253E-14</v>
      </c>
      <c r="CV172" s="14">
        <f t="shared" si="173"/>
        <v>7.3222115536967035E-13</v>
      </c>
      <c r="CW172" s="22">
        <f t="shared" si="174"/>
        <v>1.3525069634579169E-12</v>
      </c>
      <c r="CX172" s="62">
        <f t="shared" si="122"/>
        <v>287.75993835450407</v>
      </c>
      <c r="CY172" s="62">
        <f ca="1">AVERAGE(OFFSET($CX$3,0,0,'Données projet'!$E$13+1,1))-AVERAGE(OFFSET($H$3,0,0,'Données projet'!$E$13+1,1))</f>
        <v>319.60251630214429</v>
      </c>
      <c r="CZ172" s="62">
        <f t="shared" si="150"/>
        <v>313.19138409943923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0.11560603806979206</v>
      </c>
      <c r="DG172" s="23">
        <f>EXP(-LN(2)/25)*DG171+(1-EXP(-LN(2)/25))/(LN(2)/25)*Calculateur!DB172*Calculateur!DD172*VLOOKUP('Données projet'!$B$13,Paramètres!$A$1:$I$89,3,0)*0.475*44/12</f>
        <v>0.14720338152681267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0.26280941959660475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1.223725121235475E-13</v>
      </c>
      <c r="DQ172" s="14">
        <f t="shared" si="176"/>
        <v>1.7956824466038182E-12</v>
      </c>
      <c r="DR172" s="22">
        <f t="shared" si="177"/>
        <v>3.3406123864501612E-12</v>
      </c>
      <c r="DS172" s="62">
        <f t="shared" si="125"/>
        <v>287.75993835450606</v>
      </c>
      <c r="DT172" s="62">
        <f ca="1">AVERAGE(OFFSET($DS$3,0,0,'Données projet'!$E$14+1,1))-AVERAGE(OFFSET($H$3,0,0,'Données projet'!$E$14+1,1))</f>
        <v>483.03125975140335</v>
      </c>
      <c r="DU172" s="62">
        <f t="shared" si="152"/>
        <v>299.32268240743298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458.45790603102716</v>
      </c>
      <c r="EP172" s="62">
        <f t="shared" si="154"/>
        <v>291.65833951816296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68.479983187591657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3.85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14.116666666666667</v>
      </c>
      <c r="H173" s="70">
        <f t="shared" si="110"/>
        <v>163.49666666666667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287.85662429714296</v>
      </c>
      <c r="S173" s="62">
        <f ca="1">AVERAGE(OFFSET($R$3,0,0,'Données projet'!$E$9+1,1))-AVERAGE(OFFSET($H$3,0,0,'Données projet'!$E$9+1,1))</f>
        <v>196.7751893522196</v>
      </c>
      <c r="T173" s="62">
        <f t="shared" si="142"/>
        <v>468.98558846645176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1.1527845344971866E-13</v>
      </c>
      <c r="AK173" s="14">
        <f t="shared" si="164"/>
        <v>1.7033846239409443E-12</v>
      </c>
      <c r="AL173" s="22">
        <f t="shared" si="165"/>
        <v>3.1675048597887374E-12</v>
      </c>
      <c r="AM173" s="62">
        <f t="shared" si="113"/>
        <v>287.85662429714415</v>
      </c>
      <c r="AN173" s="62">
        <f ca="1">AVERAGE(OFFSET($AM$3,0,0,'Données projet'!$E$10+1,1))-AVERAGE(OFFSET($H$3,0,0,'Données projet'!$E$10+1,1))</f>
        <v>460.19780861054892</v>
      </c>
      <c r="AO173" s="62">
        <f t="shared" si="144"/>
        <v>286.14170558364475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485.92470634159565</v>
      </c>
      <c r="BJ173" s="62">
        <f t="shared" si="146"/>
        <v>307.92140912529834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513.352289821976</v>
      </c>
      <c r="CE173" s="62">
        <f t="shared" si="148"/>
        <v>324.15956974007042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4.4337866711430253E-14</v>
      </c>
      <c r="CV173" s="14">
        <f t="shared" si="173"/>
        <v>7.3222115536967035E-13</v>
      </c>
      <c r="CW173" s="22">
        <f t="shared" si="174"/>
        <v>1.3525069634579169E-12</v>
      </c>
      <c r="CX173" s="62">
        <f t="shared" si="122"/>
        <v>287.85662429714233</v>
      </c>
      <c r="CY173" s="62">
        <f ca="1">AVERAGE(OFFSET($CX$3,0,0,'Données projet'!$E$13+1,1))-AVERAGE(OFFSET($H$3,0,0,'Données projet'!$E$13+1,1))</f>
        <v>319.60251630214429</v>
      </c>
      <c r="CZ173" s="62">
        <f t="shared" si="150"/>
        <v>313.19138409943923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0.1133390741759641</v>
      </c>
      <c r="DG173" s="23">
        <f>EXP(-LN(2)/25)*DG172+(1-EXP(-LN(2)/25))/(LN(2)/25)*Calculateur!DB173*Calculateur!DD173*VLOOKUP('Données projet'!$B$13,Paramètres!$A$1:$I$89,3,0)*0.475*44/12</f>
        <v>0.14317809731787259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0.25651717149383668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1.223725121235475E-13</v>
      </c>
      <c r="DQ173" s="14">
        <f t="shared" si="176"/>
        <v>1.7956824466038182E-12</v>
      </c>
      <c r="DR173" s="22">
        <f t="shared" si="177"/>
        <v>3.3406123864501612E-12</v>
      </c>
      <c r="DS173" s="62">
        <f t="shared" si="125"/>
        <v>287.85662429714432</v>
      </c>
      <c r="DT173" s="62">
        <f ca="1">AVERAGE(OFFSET($DS$3,0,0,'Données projet'!$E$14+1,1))-AVERAGE(OFFSET($H$3,0,0,'Données projet'!$E$14+1,1))</f>
        <v>483.03125975140335</v>
      </c>
      <c r="DU173" s="62">
        <f t="shared" si="152"/>
        <v>299.32268240743298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458.45790603102716</v>
      </c>
      <c r="EP173" s="62">
        <f t="shared" si="154"/>
        <v>291.65833951816296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68.506352081038443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3.85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14.116666666666667</v>
      </c>
      <c r="H174" s="70">
        <f t="shared" si="110"/>
        <v>163.49666666666667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287.95163295483383</v>
      </c>
      <c r="S174" s="62">
        <f ca="1">AVERAGE(OFFSET($R$3,0,0,'Données projet'!$E$9+1,1))-AVERAGE(OFFSET($H$3,0,0,'Données projet'!$E$9+1,1))</f>
        <v>196.7751893522196</v>
      </c>
      <c r="T174" s="62">
        <f t="shared" si="142"/>
        <v>468.98558846645176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1.1527845344971866E-13</v>
      </c>
      <c r="AK174" s="14">
        <f t="shared" si="164"/>
        <v>1.7033846239409443E-12</v>
      </c>
      <c r="AL174" s="22">
        <f t="shared" si="165"/>
        <v>3.1675048597887374E-12</v>
      </c>
      <c r="AM174" s="62">
        <f t="shared" si="113"/>
        <v>287.95163295483502</v>
      </c>
      <c r="AN174" s="62">
        <f ca="1">AVERAGE(OFFSET($AM$3,0,0,'Données projet'!$E$10+1,1))-AVERAGE(OFFSET($H$3,0,0,'Données projet'!$E$10+1,1))</f>
        <v>460.19780861054892</v>
      </c>
      <c r="AO174" s="62">
        <f t="shared" si="144"/>
        <v>286.14170558364475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485.92470634159565</v>
      </c>
      <c r="BJ174" s="62">
        <f t="shared" si="146"/>
        <v>307.92140912529834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513.352289821976</v>
      </c>
      <c r="CE174" s="62">
        <f t="shared" si="148"/>
        <v>324.15956974007042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4.4337866711430253E-14</v>
      </c>
      <c r="CV174" s="14">
        <f t="shared" si="173"/>
        <v>7.3222115536967035E-13</v>
      </c>
      <c r="CW174" s="22">
        <f t="shared" si="174"/>
        <v>1.3525069634579169E-12</v>
      </c>
      <c r="CX174" s="62">
        <f t="shared" si="122"/>
        <v>287.9516329548332</v>
      </c>
      <c r="CY174" s="62">
        <f ca="1">AVERAGE(OFFSET($CX$3,0,0,'Données projet'!$E$13+1,1))-AVERAGE(OFFSET($H$3,0,0,'Données projet'!$E$13+1,1))</f>
        <v>319.60251630214429</v>
      </c>
      <c r="CZ174" s="62">
        <f t="shared" si="150"/>
        <v>313.19138409943923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0.11111656406138268</v>
      </c>
      <c r="DG174" s="23">
        <f>EXP(-LN(2)/25)*DG173+(1-EXP(-LN(2)/25))/(LN(2)/25)*Calculateur!DB174*Calculateur!DD174*VLOOKUP('Données projet'!$B$13,Paramètres!$A$1:$I$89,3,0)*0.475*44/12</f>
        <v>0.13926288471730647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0.25037944877868912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1.223725121235475E-13</v>
      </c>
      <c r="DQ174" s="14">
        <f t="shared" si="176"/>
        <v>1.7956824466038182E-12</v>
      </c>
      <c r="DR174" s="22">
        <f t="shared" si="177"/>
        <v>3.3406123864501612E-12</v>
      </c>
      <c r="DS174" s="62">
        <f t="shared" si="125"/>
        <v>287.95163295483519</v>
      </c>
      <c r="DT174" s="62">
        <f ca="1">AVERAGE(OFFSET($DS$3,0,0,'Données projet'!$E$14+1,1))-AVERAGE(OFFSET($H$3,0,0,'Données projet'!$E$14+1,1))</f>
        <v>483.03125975140335</v>
      </c>
      <c r="DU174" s="62">
        <f t="shared" si="152"/>
        <v>299.32268240743298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458.45790603102716</v>
      </c>
      <c r="EP174" s="62">
        <f t="shared" si="154"/>
        <v>291.65833951816296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68.532263533135946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3.85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14.116666666666667</v>
      </c>
      <c r="H175" s="70">
        <f t="shared" si="110"/>
        <v>163.49666666666667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288.04499342472116</v>
      </c>
      <c r="S175" s="62">
        <f ca="1">AVERAGE(OFFSET($R$3,0,0,'Données projet'!$E$9+1,1))-AVERAGE(OFFSET($H$3,0,0,'Données projet'!$E$9+1,1))</f>
        <v>196.7751893522196</v>
      </c>
      <c r="T175" s="62">
        <f t="shared" si="142"/>
        <v>468.98558846645176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1.1527845344971866E-13</v>
      </c>
      <c r="AK175" s="14">
        <f t="shared" si="164"/>
        <v>1.7033846239409443E-12</v>
      </c>
      <c r="AL175" s="22">
        <f t="shared" si="165"/>
        <v>3.1675048597887374E-12</v>
      </c>
      <c r="AM175" s="62">
        <f t="shared" si="113"/>
        <v>288.04499342472235</v>
      </c>
      <c r="AN175" s="62">
        <f ca="1">AVERAGE(OFFSET($AM$3,0,0,'Données projet'!$E$10+1,1))-AVERAGE(OFFSET($H$3,0,0,'Données projet'!$E$10+1,1))</f>
        <v>460.19780861054892</v>
      </c>
      <c r="AO175" s="62">
        <f t="shared" si="144"/>
        <v>286.14170558364475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485.92470634159565</v>
      </c>
      <c r="BJ175" s="62">
        <f t="shared" si="146"/>
        <v>307.92140912529834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513.352289821976</v>
      </c>
      <c r="CE175" s="62">
        <f t="shared" si="148"/>
        <v>324.15956974007042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4.4337866711430253E-14</v>
      </c>
      <c r="CV175" s="14">
        <f t="shared" si="173"/>
        <v>7.3222115536967035E-13</v>
      </c>
      <c r="CW175" s="22">
        <f t="shared" si="174"/>
        <v>1.3525069634579169E-12</v>
      </c>
      <c r="CX175" s="62">
        <f t="shared" si="122"/>
        <v>288.04499342472053</v>
      </c>
      <c r="CY175" s="62">
        <f ca="1">AVERAGE(OFFSET($CX$3,0,0,'Données projet'!$E$13+1,1))-AVERAGE(OFFSET($H$3,0,0,'Données projet'!$E$13+1,1))</f>
        <v>319.60251630214429</v>
      </c>
      <c r="CZ175" s="62">
        <f t="shared" si="150"/>
        <v>313.19138409943923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0.10893763601455088</v>
      </c>
      <c r="DG175" s="23">
        <f>EXP(-LN(2)/25)*DG174+(1-EXP(-LN(2)/25))/(LN(2)/25)*Calculateur!DB175*Calculateur!DD175*VLOOKUP('Données projet'!$B$13,Paramètres!$A$1:$I$89,3,0)*0.475*44/12</f>
        <v>0.13545473381119491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0.2443923698257458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1.223725121235475E-13</v>
      </c>
      <c r="DQ175" s="14">
        <f t="shared" si="176"/>
        <v>1.7956824466038182E-12</v>
      </c>
      <c r="DR175" s="22">
        <f t="shared" si="177"/>
        <v>3.3406123864501612E-12</v>
      </c>
      <c r="DS175" s="62">
        <f t="shared" si="125"/>
        <v>288.04499342472252</v>
      </c>
      <c r="DT175" s="62">
        <f ca="1">AVERAGE(OFFSET($DS$3,0,0,'Données projet'!$E$14+1,1))-AVERAGE(OFFSET($H$3,0,0,'Données projet'!$E$14+1,1))</f>
        <v>483.03125975140335</v>
      </c>
      <c r="DU175" s="62">
        <f t="shared" si="152"/>
        <v>299.32268240743298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458.45790603102716</v>
      </c>
      <c r="EP175" s="62">
        <f t="shared" si="154"/>
        <v>291.65833951816296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68.557725479468871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3.85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14.116666666666667</v>
      </c>
      <c r="H176" s="70">
        <f t="shared" si="110"/>
        <v>163.49666666666667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288.13673429917884</v>
      </c>
      <c r="S176" s="62">
        <f ca="1">AVERAGE(OFFSET($R$3,0,0,'Données projet'!$E$9+1,1))-AVERAGE(OFFSET($H$3,0,0,'Données projet'!$E$9+1,1))</f>
        <v>196.7751893522196</v>
      </c>
      <c r="T176" s="62">
        <f t="shared" si="142"/>
        <v>468.98558846645176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1.1527845344971866E-13</v>
      </c>
      <c r="AK176" s="14">
        <f t="shared" si="164"/>
        <v>1.7033846239409443E-12</v>
      </c>
      <c r="AL176" s="22">
        <f t="shared" si="165"/>
        <v>3.1675048597887374E-12</v>
      </c>
      <c r="AM176" s="62">
        <f t="shared" si="113"/>
        <v>288.13673429918003</v>
      </c>
      <c r="AN176" s="62">
        <f ca="1">AVERAGE(OFFSET($AM$3,0,0,'Données projet'!$E$10+1,1))-AVERAGE(OFFSET($H$3,0,0,'Données projet'!$E$10+1,1))</f>
        <v>460.19780861054892</v>
      </c>
      <c r="AO176" s="62">
        <f t="shared" si="144"/>
        <v>286.14170558364475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485.92470634159565</v>
      </c>
      <c r="BJ176" s="62">
        <f t="shared" si="146"/>
        <v>307.92140912529834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513.352289821976</v>
      </c>
      <c r="CE176" s="62">
        <f t="shared" si="148"/>
        <v>324.15956974007042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4.4337866711430253E-14</v>
      </c>
      <c r="CV176" s="14">
        <f t="shared" si="173"/>
        <v>7.3222115536967035E-13</v>
      </c>
      <c r="CW176" s="22">
        <f t="shared" si="174"/>
        <v>1.3525069634579169E-12</v>
      </c>
      <c r="CX176" s="62">
        <f t="shared" si="122"/>
        <v>288.13673429917822</v>
      </c>
      <c r="CY176" s="62">
        <f ca="1">AVERAGE(OFFSET($CX$3,0,0,'Données projet'!$E$13+1,1))-AVERAGE(OFFSET($H$3,0,0,'Données projet'!$E$13+1,1))</f>
        <v>319.60251630214429</v>
      </c>
      <c r="CZ176" s="62">
        <f t="shared" si="150"/>
        <v>313.19138409943923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0.10680143541770257</v>
      </c>
      <c r="DG176" s="23">
        <f>EXP(-LN(2)/25)*DG175+(1-EXP(-LN(2)/25))/(LN(2)/25)*Calculateur!DB176*Calculateur!DD176*VLOOKUP('Données projet'!$B$13,Paramètres!$A$1:$I$89,3,0)*0.475*44/12</f>
        <v>0.13175071699187291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0.23855215240957547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1.223725121235475E-13</v>
      </c>
      <c r="DQ176" s="14">
        <f t="shared" si="176"/>
        <v>1.7956824466038182E-12</v>
      </c>
      <c r="DR176" s="22">
        <f t="shared" si="177"/>
        <v>3.3406123864501612E-12</v>
      </c>
      <c r="DS176" s="62">
        <f t="shared" si="125"/>
        <v>288.1367342991802</v>
      </c>
      <c r="DT176" s="62">
        <f ca="1">AVERAGE(OFFSET($DS$3,0,0,'Données projet'!$E$14+1,1))-AVERAGE(OFFSET($H$3,0,0,'Données projet'!$E$14+1,1))</f>
        <v>483.03125975140335</v>
      </c>
      <c r="DU176" s="62">
        <f t="shared" si="152"/>
        <v>299.32268240743298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458.45790603102716</v>
      </c>
      <c r="EP176" s="62">
        <f t="shared" si="154"/>
        <v>291.65833951816296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68.582745717957323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3.85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14.116666666666667</v>
      </c>
      <c r="H177" s="70">
        <f t="shared" si="110"/>
        <v>163.49666666666667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288.22688367456652</v>
      </c>
      <c r="S177" s="62">
        <f ca="1">AVERAGE(OFFSET($R$3,0,0,'Données projet'!$E$9+1,1))-AVERAGE(OFFSET($H$3,0,0,'Données projet'!$E$9+1,1))</f>
        <v>196.7751893522196</v>
      </c>
      <c r="T177" s="62">
        <f t="shared" si="142"/>
        <v>468.98558846645176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1.1527845344971866E-13</v>
      </c>
      <c r="AK177" s="14">
        <f t="shared" si="164"/>
        <v>1.7033846239409443E-12</v>
      </c>
      <c r="AL177" s="22">
        <f t="shared" si="165"/>
        <v>3.1675048597887374E-12</v>
      </c>
      <c r="AM177" s="62">
        <f t="shared" si="113"/>
        <v>288.22688367456772</v>
      </c>
      <c r="AN177" s="62">
        <f ca="1">AVERAGE(OFFSET($AM$3,0,0,'Données projet'!$E$10+1,1))-AVERAGE(OFFSET($H$3,0,0,'Données projet'!$E$10+1,1))</f>
        <v>460.19780861054892</v>
      </c>
      <c r="AO177" s="62">
        <f t="shared" si="144"/>
        <v>286.14170558364475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485.92470634159565</v>
      </c>
      <c r="BJ177" s="62">
        <f t="shared" si="146"/>
        <v>307.92140912529834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513.352289821976</v>
      </c>
      <c r="CE177" s="62">
        <f t="shared" si="148"/>
        <v>324.15956974007042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4.4337866711430253E-14</v>
      </c>
      <c r="CV177" s="14">
        <f t="shared" si="173"/>
        <v>7.3222115536967035E-13</v>
      </c>
      <c r="CW177" s="22">
        <f t="shared" si="174"/>
        <v>1.3525069634579169E-12</v>
      </c>
      <c r="CX177" s="62">
        <f t="shared" si="122"/>
        <v>288.2268836745659</v>
      </c>
      <c r="CY177" s="62">
        <f ca="1">AVERAGE(OFFSET($CX$3,0,0,'Données projet'!$E$13+1,1))-AVERAGE(OFFSET($H$3,0,0,'Données projet'!$E$13+1,1))</f>
        <v>319.60251630214429</v>
      </c>
      <c r="CZ177" s="62">
        <f t="shared" si="150"/>
        <v>313.19138409943923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0.10470712441160475</v>
      </c>
      <c r="DG177" s="23">
        <f>EXP(-LN(2)/25)*DG176+(1-EXP(-LN(2)/25))/(LN(2)/25)*Calculateur!DB177*Calculateur!DD177*VLOOKUP('Données projet'!$B$13,Paramètres!$A$1:$I$89,3,0)*0.475*44/12</f>
        <v>0.12814798670726105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0.23285511111886581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1.223725121235475E-13</v>
      </c>
      <c r="DQ177" s="14">
        <f t="shared" si="176"/>
        <v>1.7956824466038182E-12</v>
      </c>
      <c r="DR177" s="22">
        <f t="shared" si="177"/>
        <v>3.3406123864501612E-12</v>
      </c>
      <c r="DS177" s="62">
        <f t="shared" si="125"/>
        <v>288.22688367456789</v>
      </c>
      <c r="DT177" s="62">
        <f ca="1">AVERAGE(OFFSET($DS$3,0,0,'Données projet'!$E$14+1,1))-AVERAGE(OFFSET($H$3,0,0,'Données projet'!$E$14+1,1))</f>
        <v>483.03125975140335</v>
      </c>
      <c r="DU177" s="62">
        <f t="shared" si="152"/>
        <v>299.32268240743298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458.45790603102716</v>
      </c>
      <c r="EP177" s="62">
        <f t="shared" si="154"/>
        <v>291.65833951816296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68.60733191124487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3.85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14.116666666666667</v>
      </c>
      <c r="H178" s="70">
        <f t="shared" si="110"/>
        <v>163.49666666666667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288.315469159835</v>
      </c>
      <c r="S178" s="62">
        <f ca="1">AVERAGE(OFFSET($R$3,0,0,'Données projet'!$E$9+1,1))-AVERAGE(OFFSET($H$3,0,0,'Données projet'!$E$9+1,1))</f>
        <v>196.7751893522196</v>
      </c>
      <c r="T178" s="62">
        <f t="shared" si="142"/>
        <v>468.98558846645176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1.1527845344971866E-13</v>
      </c>
      <c r="AK178" s="14">
        <f t="shared" si="164"/>
        <v>1.7033846239409443E-12</v>
      </c>
      <c r="AL178" s="22">
        <f t="shared" si="165"/>
        <v>3.1675048597887374E-12</v>
      </c>
      <c r="AM178" s="62">
        <f t="shared" si="113"/>
        <v>288.3154691598362</v>
      </c>
      <c r="AN178" s="62">
        <f ca="1">AVERAGE(OFFSET($AM$3,0,0,'Données projet'!$E$10+1,1))-AVERAGE(OFFSET($H$3,0,0,'Données projet'!$E$10+1,1))</f>
        <v>460.19780861054892</v>
      </c>
      <c r="AO178" s="62">
        <f t="shared" si="144"/>
        <v>286.14170558364475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485.92470634159565</v>
      </c>
      <c r="BJ178" s="62">
        <f t="shared" si="146"/>
        <v>307.92140912529834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513.352289821976</v>
      </c>
      <c r="CE178" s="62">
        <f t="shared" si="148"/>
        <v>324.15956974007042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4.4337866711430253E-14</v>
      </c>
      <c r="CV178" s="14">
        <f t="shared" si="173"/>
        <v>7.3222115536967035E-13</v>
      </c>
      <c r="CW178" s="22">
        <f t="shared" si="174"/>
        <v>1.3525069634579169E-12</v>
      </c>
      <c r="CX178" s="62">
        <f t="shared" si="122"/>
        <v>288.31546915983438</v>
      </c>
      <c r="CY178" s="62">
        <f ca="1">AVERAGE(OFFSET($CX$3,0,0,'Données projet'!$E$13+1,1))-AVERAGE(OFFSET($H$3,0,0,'Données projet'!$E$13+1,1))</f>
        <v>319.60251630214429</v>
      </c>
      <c r="CZ178" s="62">
        <f t="shared" si="150"/>
        <v>313.19138409943923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0.10265388156693292</v>
      </c>
      <c r="DG178" s="23">
        <f>EXP(-LN(2)/25)*DG177+(1-EXP(-LN(2)/25))/(LN(2)/25)*Calculateur!DB178*Calculateur!DD178*VLOOKUP('Données projet'!$B$13,Paramètres!$A$1:$I$89,3,0)*0.475*44/12</f>
        <v>0.12464377327174125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0.22729765483867417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1.223725121235475E-13</v>
      </c>
      <c r="DQ178" s="14">
        <f t="shared" si="176"/>
        <v>1.7956824466038182E-12</v>
      </c>
      <c r="DR178" s="22">
        <f t="shared" si="177"/>
        <v>3.3406123864501612E-12</v>
      </c>
      <c r="DS178" s="62">
        <f t="shared" si="125"/>
        <v>288.31546915983637</v>
      </c>
      <c r="DT178" s="62">
        <f ca="1">AVERAGE(OFFSET($DS$3,0,0,'Données projet'!$E$14+1,1))-AVERAGE(OFFSET($H$3,0,0,'Données projet'!$E$14+1,1))</f>
        <v>483.03125975140335</v>
      </c>
      <c r="DU178" s="62">
        <f t="shared" si="152"/>
        <v>299.32268240743298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458.45790603102716</v>
      </c>
      <c r="EP178" s="62">
        <f t="shared" si="154"/>
        <v>291.65833951816296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68.631491589045368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3.85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14.116666666666667</v>
      </c>
      <c r="H179" s="70">
        <f t="shared" si="110"/>
        <v>163.49666666666667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288.40251788498153</v>
      </c>
      <c r="S179" s="62">
        <f ca="1">AVERAGE(OFFSET($R$3,0,0,'Données projet'!$E$9+1,1))-AVERAGE(OFFSET($H$3,0,0,'Données projet'!$E$9+1,1))</f>
        <v>196.7751893522196</v>
      </c>
      <c r="T179" s="62">
        <f t="shared" si="142"/>
        <v>468.98558846645176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1.1527845344971866E-13</v>
      </c>
      <c r="AK179" s="14">
        <f t="shared" si="164"/>
        <v>1.7033846239409443E-12</v>
      </c>
      <c r="AL179" s="22">
        <f t="shared" si="165"/>
        <v>3.1675048597887374E-12</v>
      </c>
      <c r="AM179" s="62">
        <f t="shared" si="113"/>
        <v>288.40251788498273</v>
      </c>
      <c r="AN179" s="62">
        <f ca="1">AVERAGE(OFFSET($AM$3,0,0,'Données projet'!$E$10+1,1))-AVERAGE(OFFSET($H$3,0,0,'Données projet'!$E$10+1,1))</f>
        <v>460.19780861054892</v>
      </c>
      <c r="AO179" s="62">
        <f t="shared" si="144"/>
        <v>286.14170558364475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485.92470634159565</v>
      </c>
      <c r="BJ179" s="62">
        <f t="shared" si="146"/>
        <v>307.92140912529834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513.352289821976</v>
      </c>
      <c r="CE179" s="62">
        <f t="shared" si="148"/>
        <v>324.15956974007042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4.4337866711430253E-14</v>
      </c>
      <c r="CV179" s="14">
        <f t="shared" si="173"/>
        <v>7.3222115536967035E-13</v>
      </c>
      <c r="CW179" s="22">
        <f t="shared" si="174"/>
        <v>1.3525069634579169E-12</v>
      </c>
      <c r="CX179" s="62">
        <f t="shared" si="122"/>
        <v>288.40251788498091</v>
      </c>
      <c r="CY179" s="62">
        <f ca="1">AVERAGE(OFFSET($CX$3,0,0,'Données projet'!$E$13+1,1))-AVERAGE(OFFSET($H$3,0,0,'Données projet'!$E$13+1,1))</f>
        <v>319.60251630214429</v>
      </c>
      <c r="CZ179" s="62">
        <f t="shared" si="150"/>
        <v>313.19138409943923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0.10064090156209063</v>
      </c>
      <c r="DG179" s="23">
        <f>EXP(-LN(2)/25)*DG178+(1-EXP(-LN(2)/25))/(LN(2)/25)*Calculateur!DB179*Calculateur!DD179*VLOOKUP('Données projet'!$B$13,Paramètres!$A$1:$I$89,3,0)*0.475*44/12</f>
        <v>0.12123538273689433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0.22187628429898495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1.223725121235475E-13</v>
      </c>
      <c r="DQ179" s="14">
        <f t="shared" si="176"/>
        <v>1.7956824466038182E-12</v>
      </c>
      <c r="DR179" s="22">
        <f t="shared" si="177"/>
        <v>3.3406123864501612E-12</v>
      </c>
      <c r="DS179" s="62">
        <f t="shared" si="125"/>
        <v>288.4025178849829</v>
      </c>
      <c r="DT179" s="62">
        <f ca="1">AVERAGE(OFFSET($DS$3,0,0,'Données projet'!$E$14+1,1))-AVERAGE(OFFSET($H$3,0,0,'Données projet'!$E$14+1,1))</f>
        <v>483.03125975140335</v>
      </c>
      <c r="DU179" s="62">
        <f t="shared" si="152"/>
        <v>299.32268240743298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458.45790603102716</v>
      </c>
      <c r="EP179" s="62">
        <f t="shared" si="154"/>
        <v>291.65833951816296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68.655232150448967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3.85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14.116666666666667</v>
      </c>
      <c r="H180" s="70">
        <f t="shared" si="110"/>
        <v>163.49666666666667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288.48805650935856</v>
      </c>
      <c r="S180" s="62">
        <f ca="1">AVERAGE(OFFSET($R$3,0,0,'Données projet'!$E$9+1,1))-AVERAGE(OFFSET($H$3,0,0,'Données projet'!$E$9+1,1))</f>
        <v>196.7751893522196</v>
      </c>
      <c r="T180" s="62">
        <f t="shared" si="142"/>
        <v>468.98558846645176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1.1527845344971866E-13</v>
      </c>
      <c r="AK180" s="14">
        <f t="shared" si="164"/>
        <v>1.7033846239409443E-12</v>
      </c>
      <c r="AL180" s="22">
        <f t="shared" si="165"/>
        <v>3.1675048597887374E-12</v>
      </c>
      <c r="AM180" s="62">
        <f t="shared" si="113"/>
        <v>288.48805650935975</v>
      </c>
      <c r="AN180" s="62">
        <f ca="1">AVERAGE(OFFSET($AM$3,0,0,'Données projet'!$E$10+1,1))-AVERAGE(OFFSET($H$3,0,0,'Données projet'!$E$10+1,1))</f>
        <v>460.19780861054892</v>
      </c>
      <c r="AO180" s="62">
        <f t="shared" si="144"/>
        <v>286.14170558364475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485.92470634159565</v>
      </c>
      <c r="BJ180" s="62">
        <f t="shared" si="146"/>
        <v>307.92140912529834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513.352289821976</v>
      </c>
      <c r="CE180" s="62">
        <f t="shared" si="148"/>
        <v>324.15956974007042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4.4337866711430253E-14</v>
      </c>
      <c r="CV180" s="14">
        <f t="shared" si="173"/>
        <v>7.3222115536967035E-13</v>
      </c>
      <c r="CW180" s="22">
        <f t="shared" si="174"/>
        <v>1.3525069634579169E-12</v>
      </c>
      <c r="CX180" s="62">
        <f t="shared" si="122"/>
        <v>288.48805650935793</v>
      </c>
      <c r="CY180" s="62">
        <f ca="1">AVERAGE(OFFSET($CX$3,0,0,'Données projet'!$E$13+1,1))-AVERAGE(OFFSET($H$3,0,0,'Données projet'!$E$13+1,1))</f>
        <v>319.60251630214429</v>
      </c>
      <c r="CZ180" s="62">
        <f t="shared" si="150"/>
        <v>313.19138409943923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9.8667394867346728E-2</v>
      </c>
      <c r="DG180" s="23">
        <f>EXP(-LN(2)/25)*DG179+(1-EXP(-LN(2)/25))/(LN(2)/25)*Calculateur!DB180*Calculateur!DD180*VLOOKUP('Données projet'!$B$13,Paramètres!$A$1:$I$89,3,0)*0.475*44/12</f>
        <v>0.11792019482046226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0.216587589687809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1.223725121235475E-13</v>
      </c>
      <c r="DQ180" s="14">
        <f t="shared" si="176"/>
        <v>1.7956824466038182E-12</v>
      </c>
      <c r="DR180" s="22">
        <f t="shared" si="177"/>
        <v>3.3406123864501612E-12</v>
      </c>
      <c r="DS180" s="62">
        <f t="shared" si="125"/>
        <v>288.48805650935992</v>
      </c>
      <c r="DT180" s="62">
        <f ca="1">AVERAGE(OFFSET($DS$3,0,0,'Données projet'!$E$14+1,1))-AVERAGE(OFFSET($H$3,0,0,'Données projet'!$E$14+1,1))</f>
        <v>483.03125975140335</v>
      </c>
      <c r="DU180" s="62">
        <f t="shared" si="152"/>
        <v>299.32268240743298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458.45790603102716</v>
      </c>
      <c r="EP180" s="62">
        <f t="shared" si="154"/>
        <v>291.65833951816296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68.678560866188164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3.85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14.116666666666667</v>
      </c>
      <c r="H181" s="70">
        <f t="shared" si="110"/>
        <v>163.49666666666667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288.57211122983847</v>
      </c>
      <c r="S181" s="62">
        <f ca="1">AVERAGE(OFFSET($R$3,0,0,'Données projet'!$E$9+1,1))-AVERAGE(OFFSET($H$3,0,0,'Données projet'!$E$9+1,1))</f>
        <v>196.7751893522196</v>
      </c>
      <c r="T181" s="62">
        <f t="shared" si="142"/>
        <v>468.98558846645176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1.1527845344971866E-13</v>
      </c>
      <c r="AK181" s="14">
        <f t="shared" si="164"/>
        <v>1.7033846239409443E-12</v>
      </c>
      <c r="AL181" s="22">
        <f t="shared" si="165"/>
        <v>3.1675048597887374E-12</v>
      </c>
      <c r="AM181" s="62">
        <f t="shared" si="113"/>
        <v>288.57211122983966</v>
      </c>
      <c r="AN181" s="62">
        <f ca="1">AVERAGE(OFFSET($AM$3,0,0,'Données projet'!$E$10+1,1))-AVERAGE(OFFSET($H$3,0,0,'Données projet'!$E$10+1,1))</f>
        <v>460.19780861054892</v>
      </c>
      <c r="AO181" s="62">
        <f t="shared" si="144"/>
        <v>286.14170558364475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485.92470634159565</v>
      </c>
      <c r="BJ181" s="62">
        <f t="shared" si="146"/>
        <v>307.92140912529834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513.352289821976</v>
      </c>
      <c r="CE181" s="62">
        <f t="shared" si="148"/>
        <v>324.15956974007042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4.4337866711430253E-14</v>
      </c>
      <c r="CV181" s="14">
        <f t="shared" si="173"/>
        <v>7.3222115536967035E-13</v>
      </c>
      <c r="CW181" s="22">
        <f t="shared" si="174"/>
        <v>1.3525069634579169E-12</v>
      </c>
      <c r="CX181" s="62">
        <f t="shared" si="122"/>
        <v>288.57211122983784</v>
      </c>
      <c r="CY181" s="62">
        <f ca="1">AVERAGE(OFFSET($CX$3,0,0,'Données projet'!$E$13+1,1))-AVERAGE(OFFSET($H$3,0,0,'Données projet'!$E$13+1,1))</f>
        <v>319.60251630214429</v>
      </c>
      <c r="CZ181" s="62">
        <f t="shared" si="150"/>
        <v>313.19138409943923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9.6732587435166537E-2</v>
      </c>
      <c r="DG181" s="23">
        <f>EXP(-LN(2)/25)*DG180+(1-EXP(-LN(2)/25))/(LN(2)/25)*Calculateur!DB181*Calculateur!DD181*VLOOKUP('Données projet'!$B$13,Paramètres!$A$1:$I$89,3,0)*0.475*44/12</f>
        <v>0.11469566089194318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0.21142824832710971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1.223725121235475E-13</v>
      </c>
      <c r="DQ181" s="14">
        <f t="shared" si="176"/>
        <v>1.7956824466038182E-12</v>
      </c>
      <c r="DR181" s="22">
        <f t="shared" si="177"/>
        <v>3.3406123864501612E-12</v>
      </c>
      <c r="DS181" s="62">
        <f t="shared" si="125"/>
        <v>288.57211122983983</v>
      </c>
      <c r="DT181" s="62">
        <f ca="1">AVERAGE(OFFSET($DS$3,0,0,'Données projet'!$E$14+1,1))-AVERAGE(OFFSET($H$3,0,0,'Données projet'!$E$14+1,1))</f>
        <v>483.03125975140335</v>
      </c>
      <c r="DU181" s="62">
        <f t="shared" si="152"/>
        <v>299.32268240743298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458.45790603102716</v>
      </c>
      <c r="EP181" s="62">
        <f t="shared" si="154"/>
        <v>291.65833951816296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68.701484880864484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3.85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14.116666666666667</v>
      </c>
      <c r="H182" s="70">
        <f t="shared" si="110"/>
        <v>163.49666666666667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288.65470778883616</v>
      </c>
      <c r="S182" s="62">
        <f ca="1">AVERAGE(OFFSET($R$3,0,0,'Données projet'!$E$9+1,1))-AVERAGE(OFFSET($H$3,0,0,'Données projet'!$E$9+1,1))</f>
        <v>196.7751893522196</v>
      </c>
      <c r="T182" s="62">
        <f t="shared" si="142"/>
        <v>468.98558846645176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1.1527845344971866E-13</v>
      </c>
      <c r="AK182" s="14">
        <f t="shared" si="164"/>
        <v>1.7033846239409443E-12</v>
      </c>
      <c r="AL182" s="22">
        <f t="shared" si="165"/>
        <v>3.1675048597887374E-12</v>
      </c>
      <c r="AM182" s="62">
        <f t="shared" si="113"/>
        <v>288.65470778883736</v>
      </c>
      <c r="AN182" s="62">
        <f ca="1">AVERAGE(OFFSET($AM$3,0,0,'Données projet'!$E$10+1,1))-AVERAGE(OFFSET($H$3,0,0,'Données projet'!$E$10+1,1))</f>
        <v>460.19780861054892</v>
      </c>
      <c r="AO182" s="62">
        <f t="shared" si="144"/>
        <v>286.14170558364475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485.92470634159565</v>
      </c>
      <c r="BJ182" s="62">
        <f t="shared" si="146"/>
        <v>307.92140912529834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513.352289821976</v>
      </c>
      <c r="CE182" s="62">
        <f t="shared" si="148"/>
        <v>324.15956974007042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4.4337866711430253E-14</v>
      </c>
      <c r="CV182" s="14">
        <f t="shared" si="173"/>
        <v>7.3222115536967035E-13</v>
      </c>
      <c r="CW182" s="22">
        <f t="shared" si="174"/>
        <v>1.3525069634579169E-12</v>
      </c>
      <c r="CX182" s="62">
        <f t="shared" si="122"/>
        <v>288.65470778883554</v>
      </c>
      <c r="CY182" s="62">
        <f ca="1">AVERAGE(OFFSET($CX$3,0,0,'Données projet'!$E$13+1,1))-AVERAGE(OFFSET($H$3,0,0,'Données projet'!$E$13+1,1))</f>
        <v>319.60251630214429</v>
      </c>
      <c r="CZ182" s="62">
        <f t="shared" si="150"/>
        <v>313.19138409943923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9.4835720396615392E-2</v>
      </c>
      <c r="DG182" s="23">
        <f>EXP(-LN(2)/25)*DG181+(1-EXP(-LN(2)/25))/(LN(2)/25)*Calculateur!DB182*Calculateur!DD182*VLOOKUP('Données projet'!$B$13,Paramètres!$A$1:$I$89,3,0)*0.475*44/12</f>
        <v>0.11155930201327033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0.20639502240988572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1.223725121235475E-13</v>
      </c>
      <c r="DQ182" s="14">
        <f t="shared" si="176"/>
        <v>1.7956824466038182E-12</v>
      </c>
      <c r="DR182" s="22">
        <f t="shared" si="177"/>
        <v>3.3406123864501612E-12</v>
      </c>
      <c r="DS182" s="62">
        <f t="shared" si="125"/>
        <v>288.65470778883753</v>
      </c>
      <c r="DT182" s="62">
        <f ca="1">AVERAGE(OFFSET($DS$3,0,0,'Données projet'!$E$14+1,1))-AVERAGE(OFFSET($H$3,0,0,'Données projet'!$E$14+1,1))</f>
        <v>483.03125975140335</v>
      </c>
      <c r="DU182" s="62">
        <f t="shared" si="152"/>
        <v>299.32268240743298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458.45790603102716</v>
      </c>
      <c r="EP182" s="62">
        <f t="shared" si="154"/>
        <v>291.65833951816296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68.724011215136585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3.85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14.116666666666667</v>
      </c>
      <c r="H183" s="70">
        <f t="shared" si="110"/>
        <v>163.49666666666667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288.73587148219349</v>
      </c>
      <c r="S183" s="62">
        <f ca="1">AVERAGE(OFFSET($R$3,0,0,'Données projet'!$E$9+1,1))-AVERAGE(OFFSET($H$3,0,0,'Données projet'!$E$9+1,1))</f>
        <v>196.7751893522196</v>
      </c>
      <c r="T183" s="62">
        <f t="shared" si="142"/>
        <v>468.98558846645176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1.1527845344971866E-13</v>
      </c>
      <c r="AK183" s="14">
        <f t="shared" si="164"/>
        <v>1.7033846239409443E-12</v>
      </c>
      <c r="AL183" s="22">
        <f t="shared" si="165"/>
        <v>3.1675048597887374E-12</v>
      </c>
      <c r="AM183" s="62">
        <f t="shared" si="113"/>
        <v>288.73587148219468</v>
      </c>
      <c r="AN183" s="62">
        <f ca="1">AVERAGE(OFFSET($AM$3,0,0,'Données projet'!$E$10+1,1))-AVERAGE(OFFSET($H$3,0,0,'Données projet'!$E$10+1,1))</f>
        <v>460.19780861054892</v>
      </c>
      <c r="AO183" s="62">
        <f t="shared" si="144"/>
        <v>286.14170558364475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485.92470634159565</v>
      </c>
      <c r="BJ183" s="62">
        <f t="shared" si="146"/>
        <v>307.92140912529834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513.352289821976</v>
      </c>
      <c r="CE183" s="62">
        <f t="shared" si="148"/>
        <v>324.15956974007042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4.4337866711430253E-14</v>
      </c>
      <c r="CV183" s="14">
        <f t="shared" si="173"/>
        <v>7.3222115536967035E-13</v>
      </c>
      <c r="CW183" s="22">
        <f t="shared" si="174"/>
        <v>1.3525069634579169E-12</v>
      </c>
      <c r="CX183" s="62">
        <f t="shared" si="122"/>
        <v>288.73587148219286</v>
      </c>
      <c r="CY183" s="62">
        <f ca="1">AVERAGE(OFFSET($CX$3,0,0,'Données projet'!$E$13+1,1))-AVERAGE(OFFSET($H$3,0,0,'Données projet'!$E$13+1,1))</f>
        <v>319.60251630214429</v>
      </c>
      <c r="CZ183" s="62">
        <f t="shared" si="150"/>
        <v>313.19138409943923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9.2976049763715582E-2</v>
      </c>
      <c r="DG183" s="23">
        <f>EXP(-LN(2)/25)*DG182+(1-EXP(-LN(2)/25))/(LN(2)/25)*Calculateur!DB183*Calculateur!DD183*VLOOKUP('Données projet'!$B$13,Paramètres!$A$1:$I$89,3,0)*0.475*44/12</f>
        <v>0.10850870703306872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0.20148475679678429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1.223725121235475E-13</v>
      </c>
      <c r="DQ183" s="14">
        <f t="shared" si="176"/>
        <v>1.7956824466038182E-12</v>
      </c>
      <c r="DR183" s="22">
        <f t="shared" si="177"/>
        <v>3.3406123864501612E-12</v>
      </c>
      <c r="DS183" s="62">
        <f t="shared" si="125"/>
        <v>288.73587148219485</v>
      </c>
      <c r="DT183" s="62">
        <f ca="1">AVERAGE(OFFSET($DS$3,0,0,'Données projet'!$E$14+1,1))-AVERAGE(OFFSET($H$3,0,0,'Données projet'!$E$14+1,1))</f>
        <v>483.03125975140335</v>
      </c>
      <c r="DU183" s="62">
        <f t="shared" si="152"/>
        <v>299.32268240743298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458.45790603102716</v>
      </c>
      <c r="EP183" s="62">
        <f t="shared" si="154"/>
        <v>291.65833951816296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68.746146767870414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3.85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14.116666666666667</v>
      </c>
      <c r="H184" s="70">
        <f t="shared" si="110"/>
        <v>163.49666666666667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288.81562716692588</v>
      </c>
      <c r="S184" s="62">
        <f ca="1">AVERAGE(OFFSET($R$3,0,0,'Données projet'!$E$9+1,1))-AVERAGE(OFFSET($H$3,0,0,'Données projet'!$E$9+1,1))</f>
        <v>196.7751893522196</v>
      </c>
      <c r="T184" s="62">
        <f t="shared" si="142"/>
        <v>468.98558846645176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1.1527845344971866E-13</v>
      </c>
      <c r="AK184" s="14">
        <f t="shared" si="164"/>
        <v>1.7033846239409443E-12</v>
      </c>
      <c r="AL184" s="22">
        <f t="shared" si="165"/>
        <v>3.1675048597887374E-12</v>
      </c>
      <c r="AM184" s="62">
        <f t="shared" si="113"/>
        <v>288.81562716692707</v>
      </c>
      <c r="AN184" s="62">
        <f ca="1">AVERAGE(OFFSET($AM$3,0,0,'Données projet'!$E$10+1,1))-AVERAGE(OFFSET($H$3,0,0,'Données projet'!$E$10+1,1))</f>
        <v>460.19780861054892</v>
      </c>
      <c r="AO184" s="62">
        <f t="shared" si="144"/>
        <v>286.14170558364475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485.92470634159565</v>
      </c>
      <c r="BJ184" s="62">
        <f t="shared" si="146"/>
        <v>307.92140912529834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513.352289821976</v>
      </c>
      <c r="CE184" s="62">
        <f t="shared" si="148"/>
        <v>324.15956974007042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4.4337866711430253E-14</v>
      </c>
      <c r="CV184" s="14">
        <f t="shared" si="173"/>
        <v>7.3222115536967035E-13</v>
      </c>
      <c r="CW184" s="22">
        <f t="shared" si="174"/>
        <v>1.3525069634579169E-12</v>
      </c>
      <c r="CX184" s="62">
        <f t="shared" si="122"/>
        <v>288.81562716692525</v>
      </c>
      <c r="CY184" s="62">
        <f ca="1">AVERAGE(OFFSET($CX$3,0,0,'Données projet'!$E$13+1,1))-AVERAGE(OFFSET($H$3,0,0,'Données projet'!$E$13+1,1))</f>
        <v>319.60251630214429</v>
      </c>
      <c r="CZ184" s="62">
        <f t="shared" si="150"/>
        <v>313.19138409943923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9.1152846137639854E-2</v>
      </c>
      <c r="DG184" s="23">
        <f>EXP(-LN(2)/25)*DG183+(1-EXP(-LN(2)/25))/(LN(2)/25)*Calculateur!DB184*Calculateur!DD184*VLOOKUP('Données projet'!$B$13,Paramètres!$A$1:$I$89,3,0)*0.475*44/12</f>
        <v>0.10554153073302455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0.19669437687066441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1.223725121235475E-13</v>
      </c>
      <c r="DQ184" s="14">
        <f t="shared" si="176"/>
        <v>1.7956824466038182E-12</v>
      </c>
      <c r="DR184" s="22">
        <f t="shared" si="177"/>
        <v>3.3406123864501612E-12</v>
      </c>
      <c r="DS184" s="62">
        <f t="shared" si="125"/>
        <v>288.81562716692724</v>
      </c>
      <c r="DT184" s="62">
        <f ca="1">AVERAGE(OFFSET($DS$3,0,0,'Données projet'!$E$14+1,1))-AVERAGE(OFFSET($H$3,0,0,'Données projet'!$E$14+1,1))</f>
        <v>483.03125975140335</v>
      </c>
      <c r="DU184" s="62">
        <f t="shared" si="152"/>
        <v>299.32268240743298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458.45790603102716</v>
      </c>
      <c r="EP184" s="62">
        <f t="shared" si="154"/>
        <v>291.65833951816296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68.76789831825198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3.85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14.116666666666667</v>
      </c>
      <c r="H185" s="70">
        <f t="shared" si="110"/>
        <v>163.49666666666667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288.89399926883516</v>
      </c>
      <c r="S185" s="62">
        <f ca="1">AVERAGE(OFFSET($R$3,0,0,'Données projet'!$E$9+1,1))-AVERAGE(OFFSET($H$3,0,0,'Données projet'!$E$9+1,1))</f>
        <v>196.7751893522196</v>
      </c>
      <c r="T185" s="62">
        <f t="shared" si="142"/>
        <v>468.98558846645176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1.1527845344971866E-13</v>
      </c>
      <c r="AK185" s="14">
        <f t="shared" si="164"/>
        <v>1.7033846239409443E-12</v>
      </c>
      <c r="AL185" s="22">
        <f t="shared" si="165"/>
        <v>3.1675048597887374E-12</v>
      </c>
      <c r="AM185" s="62">
        <f t="shared" si="113"/>
        <v>288.89399926883635</v>
      </c>
      <c r="AN185" s="62">
        <f ca="1">AVERAGE(OFFSET($AM$3,0,0,'Données projet'!$E$10+1,1))-AVERAGE(OFFSET($H$3,0,0,'Données projet'!$E$10+1,1))</f>
        <v>460.19780861054892</v>
      </c>
      <c r="AO185" s="62">
        <f t="shared" si="144"/>
        <v>286.14170558364475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485.92470634159565</v>
      </c>
      <c r="BJ185" s="62">
        <f t="shared" si="146"/>
        <v>307.92140912529834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513.352289821976</v>
      </c>
      <c r="CE185" s="62">
        <f t="shared" si="148"/>
        <v>324.15956974007042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4.4337866711430253E-14</v>
      </c>
      <c r="CV185" s="14">
        <f t="shared" si="173"/>
        <v>7.3222115536967035E-13</v>
      </c>
      <c r="CW185" s="22">
        <f t="shared" si="174"/>
        <v>1.3525069634579169E-12</v>
      </c>
      <c r="CX185" s="62">
        <f t="shared" si="122"/>
        <v>288.89399926883453</v>
      </c>
      <c r="CY185" s="62">
        <f ca="1">AVERAGE(OFFSET($CX$3,0,0,'Données projet'!$E$13+1,1))-AVERAGE(OFFSET($H$3,0,0,'Données projet'!$E$13+1,1))</f>
        <v>319.60251630214429</v>
      </c>
      <c r="CZ185" s="62">
        <f t="shared" si="150"/>
        <v>313.19138409943923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8.9365394422627059E-2</v>
      </c>
      <c r="DG185" s="23">
        <f>EXP(-LN(2)/25)*DG184+(1-EXP(-LN(2)/25))/(LN(2)/25)*Calculateur!DB185*Calculateur!DD185*VLOOKUP('Données projet'!$B$13,Paramètres!$A$1:$I$89,3,0)*0.475*44/12</f>
        <v>0.10265549202494212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0.19202088644756918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1.223725121235475E-13</v>
      </c>
      <c r="DQ185" s="14">
        <f t="shared" si="176"/>
        <v>1.7956824466038182E-12</v>
      </c>
      <c r="DR185" s="22">
        <f t="shared" si="177"/>
        <v>3.3406123864501612E-12</v>
      </c>
      <c r="DS185" s="62">
        <f t="shared" si="125"/>
        <v>288.89399926883652</v>
      </c>
      <c r="DT185" s="62">
        <f ca="1">AVERAGE(OFFSET($DS$3,0,0,'Données projet'!$E$14+1,1))-AVERAGE(OFFSET($H$3,0,0,'Données projet'!$E$14+1,1))</f>
        <v>483.03125975140335</v>
      </c>
      <c r="DU185" s="62">
        <f t="shared" si="152"/>
        <v>299.32268240743298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458.45790603102716</v>
      </c>
      <c r="EP185" s="62">
        <f t="shared" si="154"/>
        <v>291.65833951816296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68.789272527863602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3.85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14.116666666666667</v>
      </c>
      <c r="H186" s="70">
        <f t="shared" si="110"/>
        <v>163.49666666666667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288.97101178999014</v>
      </c>
      <c r="S186" s="62">
        <f ca="1">AVERAGE(OFFSET($R$3,0,0,'Données projet'!$E$9+1,1))-AVERAGE(OFFSET($H$3,0,0,'Données projet'!$E$9+1,1))</f>
        <v>196.7751893522196</v>
      </c>
      <c r="T186" s="62">
        <f t="shared" si="142"/>
        <v>468.98558846645176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1.1527845344971866E-13</v>
      </c>
      <c r="AK186" s="14">
        <f t="shared" si="164"/>
        <v>1.7033846239409443E-12</v>
      </c>
      <c r="AL186" s="22">
        <f t="shared" si="165"/>
        <v>3.1675048597887374E-12</v>
      </c>
      <c r="AM186" s="62">
        <f t="shared" si="113"/>
        <v>288.97101178999134</v>
      </c>
      <c r="AN186" s="62">
        <f ca="1">AVERAGE(OFFSET($AM$3,0,0,'Données projet'!$E$10+1,1))-AVERAGE(OFFSET($H$3,0,0,'Données projet'!$E$10+1,1))</f>
        <v>460.19780861054892</v>
      </c>
      <c r="AO186" s="62">
        <f t="shared" si="144"/>
        <v>286.14170558364475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485.92470634159565</v>
      </c>
      <c r="BJ186" s="62">
        <f t="shared" si="146"/>
        <v>307.92140912529834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513.352289821976</v>
      </c>
      <c r="CE186" s="62">
        <f t="shared" si="148"/>
        <v>324.15956974007042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4.4337866711430253E-14</v>
      </c>
      <c r="CV186" s="14">
        <f t="shared" si="173"/>
        <v>7.3222115536967035E-13</v>
      </c>
      <c r="CW186" s="22">
        <f t="shared" si="174"/>
        <v>1.3525069634579169E-12</v>
      </c>
      <c r="CX186" s="62">
        <f t="shared" si="122"/>
        <v>288.97101178998952</v>
      </c>
      <c r="CY186" s="62">
        <f ca="1">AVERAGE(OFFSET($CX$3,0,0,'Données projet'!$E$13+1,1))-AVERAGE(OFFSET($H$3,0,0,'Données projet'!$E$13+1,1))</f>
        <v>319.60251630214429</v>
      </c>
      <c r="CZ186" s="62">
        <f t="shared" si="150"/>
        <v>313.19138409943923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8.7612993545507764E-2</v>
      </c>
      <c r="DG186" s="23">
        <f>EXP(-LN(2)/25)*DG185+(1-EXP(-LN(2)/25))/(LN(2)/25)*Calculateur!DB186*Calculateur!DD186*VLOOKUP('Données projet'!$B$13,Paramètres!$A$1:$I$89,3,0)*0.475*44/12</f>
        <v>9.9848372197102367E-2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0.18746136574261013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1.223725121235475E-13</v>
      </c>
      <c r="DQ186" s="14">
        <f t="shared" si="176"/>
        <v>1.7956824466038182E-12</v>
      </c>
      <c r="DR186" s="22">
        <f t="shared" si="177"/>
        <v>3.3406123864501612E-12</v>
      </c>
      <c r="DS186" s="62">
        <f t="shared" si="125"/>
        <v>288.97101178999151</v>
      </c>
      <c r="DT186" s="62">
        <f ca="1">AVERAGE(OFFSET($DS$3,0,0,'Données projet'!$E$14+1,1))-AVERAGE(OFFSET($H$3,0,0,'Données projet'!$E$14+1,1))</f>
        <v>483.03125975140335</v>
      </c>
      <c r="DU186" s="62">
        <f t="shared" si="152"/>
        <v>299.32268240743298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458.45790603102716</v>
      </c>
      <c r="EP186" s="62">
        <f t="shared" si="154"/>
        <v>291.65833951816296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68.810275942724047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3.85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14.116666666666667</v>
      </c>
      <c r="H187" s="70">
        <f t="shared" si="110"/>
        <v>163.49666666666667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289.04668831607728</v>
      </c>
      <c r="S187" s="62">
        <f ca="1">AVERAGE(OFFSET($R$3,0,0,'Données projet'!$E$9+1,1))-AVERAGE(OFFSET($H$3,0,0,'Données projet'!$E$9+1,1))</f>
        <v>196.7751893522196</v>
      </c>
      <c r="T187" s="62">
        <f t="shared" si="142"/>
        <v>468.98558846645176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1.1527845344971866E-13</v>
      </c>
      <c r="AK187" s="14">
        <f t="shared" si="164"/>
        <v>1.7033846239409443E-12</v>
      </c>
      <c r="AL187" s="22">
        <f t="shared" si="165"/>
        <v>3.1675048597887374E-12</v>
      </c>
      <c r="AM187" s="62">
        <f t="shared" si="113"/>
        <v>289.04668831607847</v>
      </c>
      <c r="AN187" s="62">
        <f ca="1">AVERAGE(OFFSET($AM$3,0,0,'Données projet'!$E$10+1,1))-AVERAGE(OFFSET($H$3,0,0,'Données projet'!$E$10+1,1))</f>
        <v>460.19780861054892</v>
      </c>
      <c r="AO187" s="62">
        <f t="shared" si="144"/>
        <v>286.14170558364475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485.92470634159565</v>
      </c>
      <c r="BJ187" s="62">
        <f t="shared" si="146"/>
        <v>307.92140912529834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513.352289821976</v>
      </c>
      <c r="CE187" s="62">
        <f t="shared" si="148"/>
        <v>324.15956974007042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4.4337866711430253E-14</v>
      </c>
      <c r="CV187" s="14">
        <f t="shared" si="173"/>
        <v>7.3222115536967035E-13</v>
      </c>
      <c r="CW187" s="22">
        <f t="shared" si="174"/>
        <v>1.3525069634579169E-12</v>
      </c>
      <c r="CX187" s="62">
        <f t="shared" si="122"/>
        <v>289.04668831607665</v>
      </c>
      <c r="CY187" s="62">
        <f ca="1">AVERAGE(OFFSET($CX$3,0,0,'Données projet'!$E$13+1,1))-AVERAGE(OFFSET($H$3,0,0,'Données projet'!$E$13+1,1))</f>
        <v>319.60251630214429</v>
      </c>
      <c r="CZ187" s="62">
        <f t="shared" si="150"/>
        <v>313.19138409943923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8.5894956180729787E-2</v>
      </c>
      <c r="DG187" s="23">
        <f>EXP(-LN(2)/25)*DG186+(1-EXP(-LN(2)/25))/(LN(2)/25)*Calculateur!DB187*Calculateur!DD187*VLOOKUP('Données projet'!$B$13,Paramètres!$A$1:$I$89,3,0)*0.475*44/12</f>
        <v>9.711801320857491E-2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0.1830129693893047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1.223725121235475E-13</v>
      </c>
      <c r="DQ187" s="14">
        <f t="shared" si="176"/>
        <v>1.7956824466038182E-12</v>
      </c>
      <c r="DR187" s="22">
        <f t="shared" si="177"/>
        <v>3.3406123864501612E-12</v>
      </c>
      <c r="DS187" s="62">
        <f t="shared" si="125"/>
        <v>289.04668831607864</v>
      </c>
      <c r="DT187" s="62">
        <f ca="1">AVERAGE(OFFSET($DS$3,0,0,'Données projet'!$E$14+1,1))-AVERAGE(OFFSET($H$3,0,0,'Données projet'!$E$14+1,1))</f>
        <v>483.03125975140335</v>
      </c>
      <c r="DU187" s="62">
        <f t="shared" si="152"/>
        <v>299.32268240743298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458.45790603102716</v>
      </c>
      <c r="EP187" s="62">
        <f t="shared" si="154"/>
        <v>291.65833951816296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68.830914995293256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3.85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14.116666666666667</v>
      </c>
      <c r="H188" s="70">
        <f t="shared" si="110"/>
        <v>163.49666666666667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289.1210520236242</v>
      </c>
      <c r="S188" s="62">
        <f ca="1">AVERAGE(OFFSET($R$3,0,0,'Données projet'!$E$9+1,1))-AVERAGE(OFFSET($H$3,0,0,'Données projet'!$E$9+1,1))</f>
        <v>196.7751893522196</v>
      </c>
      <c r="T188" s="62">
        <f t="shared" si="142"/>
        <v>468.98558846645176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1.1527845344971866E-13</v>
      </c>
      <c r="AK188" s="14">
        <f t="shared" si="164"/>
        <v>1.7033846239409443E-12</v>
      </c>
      <c r="AL188" s="22">
        <f t="shared" si="165"/>
        <v>3.1675048597887374E-12</v>
      </c>
      <c r="AM188" s="62">
        <f t="shared" si="113"/>
        <v>289.1210520236254</v>
      </c>
      <c r="AN188" s="62">
        <f ca="1">AVERAGE(OFFSET($AM$3,0,0,'Données projet'!$E$10+1,1))-AVERAGE(OFFSET($H$3,0,0,'Données projet'!$E$10+1,1))</f>
        <v>460.19780861054892</v>
      </c>
      <c r="AO188" s="62">
        <f t="shared" si="144"/>
        <v>286.14170558364475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485.92470634159565</v>
      </c>
      <c r="BJ188" s="62">
        <f t="shared" si="146"/>
        <v>307.92140912529834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513.352289821976</v>
      </c>
      <c r="CE188" s="62">
        <f t="shared" si="148"/>
        <v>324.15956974007042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4.4337866711430253E-14</v>
      </c>
      <c r="CV188" s="14">
        <f t="shared" si="173"/>
        <v>7.3222115536967035E-13</v>
      </c>
      <c r="CW188" s="22">
        <f t="shared" si="174"/>
        <v>1.3525069634579169E-12</v>
      </c>
      <c r="CX188" s="62">
        <f t="shared" si="122"/>
        <v>289.12105202362358</v>
      </c>
      <c r="CY188" s="62">
        <f ca="1">AVERAGE(OFFSET($CX$3,0,0,'Données projet'!$E$13+1,1))-AVERAGE(OFFSET($H$3,0,0,'Données projet'!$E$13+1,1))</f>
        <v>319.60251630214429</v>
      </c>
      <c r="CZ188" s="62">
        <f t="shared" si="150"/>
        <v>313.19138409943923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8.4210608480775787E-2</v>
      </c>
      <c r="DG188" s="23">
        <f>EXP(-LN(2)/25)*DG187+(1-EXP(-LN(2)/25))/(LN(2)/25)*Calculateur!DB188*Calculateur!DD188*VLOOKUP('Données projet'!$B$13,Paramètres!$A$1:$I$89,3,0)*0.475*44/12</f>
        <v>9.4462316030172078E-2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0.17867292451094785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1.223725121235475E-13</v>
      </c>
      <c r="DQ188" s="14">
        <f t="shared" si="176"/>
        <v>1.7956824466038182E-12</v>
      </c>
      <c r="DR188" s="22">
        <f t="shared" si="177"/>
        <v>3.3406123864501612E-12</v>
      </c>
      <c r="DS188" s="62">
        <f t="shared" si="125"/>
        <v>289.12105202362557</v>
      </c>
      <c r="DT188" s="62">
        <f ca="1">AVERAGE(OFFSET($DS$3,0,0,'Données projet'!$E$14+1,1))-AVERAGE(OFFSET($H$3,0,0,'Données projet'!$E$14+1,1))</f>
        <v>483.03125975140335</v>
      </c>
      <c r="DU188" s="62">
        <f t="shared" si="152"/>
        <v>299.32268240743298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458.45790603102716</v>
      </c>
      <c r="EP188" s="62">
        <f t="shared" si="154"/>
        <v>291.65833951816296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68.851196006442422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3.85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14.116666666666667</v>
      </c>
      <c r="H189" s="70">
        <f t="shared" si="110"/>
        <v>163.49666666666667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289.19412568709748</v>
      </c>
      <c r="S189" s="62">
        <f ca="1">AVERAGE(OFFSET($R$3,0,0,'Données projet'!$E$9+1,1))-AVERAGE(OFFSET($H$3,0,0,'Données projet'!$E$9+1,1))</f>
        <v>196.7751893522196</v>
      </c>
      <c r="T189" s="62">
        <f t="shared" si="142"/>
        <v>468.98558846645176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1.1527845344971866E-13</v>
      </c>
      <c r="AK189" s="14">
        <f t="shared" si="164"/>
        <v>1.7033846239409443E-12</v>
      </c>
      <c r="AL189" s="22">
        <f t="shared" si="165"/>
        <v>3.1675048597887374E-12</v>
      </c>
      <c r="AM189" s="62">
        <f t="shared" si="113"/>
        <v>289.19412568709868</v>
      </c>
      <c r="AN189" s="62">
        <f ca="1">AVERAGE(OFFSET($AM$3,0,0,'Données projet'!$E$10+1,1))-AVERAGE(OFFSET($H$3,0,0,'Données projet'!$E$10+1,1))</f>
        <v>460.19780861054892</v>
      </c>
      <c r="AO189" s="62">
        <f t="shared" si="144"/>
        <v>286.14170558364475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485.92470634159565</v>
      </c>
      <c r="BJ189" s="62">
        <f t="shared" si="146"/>
        <v>307.92140912529834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513.352289821976</v>
      </c>
      <c r="CE189" s="62">
        <f t="shared" si="148"/>
        <v>324.15956974007042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4.4337866711430253E-14</v>
      </c>
      <c r="CV189" s="14">
        <f t="shared" si="173"/>
        <v>7.3222115536967035E-13</v>
      </c>
      <c r="CW189" s="22">
        <f t="shared" si="174"/>
        <v>1.3525069634579169E-12</v>
      </c>
      <c r="CX189" s="62">
        <f t="shared" si="122"/>
        <v>289.19412568709686</v>
      </c>
      <c r="CY189" s="62">
        <f ca="1">AVERAGE(OFFSET($CX$3,0,0,'Données projet'!$E$13+1,1))-AVERAGE(OFFSET($H$3,0,0,'Données projet'!$E$13+1,1))</f>
        <v>319.60251630214429</v>
      </c>
      <c r="CZ189" s="62">
        <f t="shared" si="150"/>
        <v>313.19138409943923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8.2559289811867234E-2</v>
      </c>
      <c r="DG189" s="23">
        <f>EXP(-LN(2)/25)*DG188+(1-EXP(-LN(2)/25))/(LN(2)/25)*Calculateur!DB189*Calculateur!DD189*VLOOKUP('Données projet'!$B$13,Paramètres!$A$1:$I$89,3,0)*0.475*44/12</f>
        <v>9.1879239030769722E-2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0.17443852884263694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1.223725121235475E-13</v>
      </c>
      <c r="DQ189" s="14">
        <f t="shared" si="176"/>
        <v>1.7956824466038182E-12</v>
      </c>
      <c r="DR189" s="22">
        <f t="shared" si="177"/>
        <v>3.3406123864501612E-12</v>
      </c>
      <c r="DS189" s="62">
        <f t="shared" si="125"/>
        <v>289.19412568709885</v>
      </c>
      <c r="DT189" s="62">
        <f ca="1">AVERAGE(OFFSET($DS$3,0,0,'Données projet'!$E$14+1,1))-AVERAGE(OFFSET($H$3,0,0,'Données projet'!$E$14+1,1))</f>
        <v>483.03125975140335</v>
      </c>
      <c r="DU189" s="62">
        <f t="shared" si="152"/>
        <v>299.32268240743298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458.45790603102716</v>
      </c>
      <c r="EP189" s="62">
        <f t="shared" si="154"/>
        <v>291.65833951816296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68.87112518738968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3.85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14.116666666666667</v>
      </c>
      <c r="H190" s="70">
        <f t="shared" si="110"/>
        <v>163.49666666666667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289.26593168587777</v>
      </c>
      <c r="S190" s="62">
        <f ca="1">AVERAGE(OFFSET($R$3,0,0,'Données projet'!$E$9+1,1))-AVERAGE(OFFSET($H$3,0,0,'Données projet'!$E$9+1,1))</f>
        <v>196.7751893522196</v>
      </c>
      <c r="T190" s="62">
        <f t="shared" si="142"/>
        <v>468.98558846645176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1.1527845344971866E-13</v>
      </c>
      <c r="AK190" s="14">
        <f t="shared" si="164"/>
        <v>1.7033846239409443E-12</v>
      </c>
      <c r="AL190" s="22">
        <f t="shared" si="165"/>
        <v>3.1675048597887374E-12</v>
      </c>
      <c r="AM190" s="62">
        <f t="shared" si="113"/>
        <v>289.26593168587897</v>
      </c>
      <c r="AN190" s="62">
        <f ca="1">AVERAGE(OFFSET($AM$3,0,0,'Données projet'!$E$10+1,1))-AVERAGE(OFFSET($H$3,0,0,'Données projet'!$E$10+1,1))</f>
        <v>460.19780861054892</v>
      </c>
      <c r="AO190" s="62">
        <f t="shared" si="144"/>
        <v>286.14170558364475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485.92470634159565</v>
      </c>
      <c r="BJ190" s="62">
        <f t="shared" si="146"/>
        <v>307.92140912529834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513.352289821976</v>
      </c>
      <c r="CE190" s="62">
        <f t="shared" si="148"/>
        <v>324.15956974007042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4.4337866711430253E-14</v>
      </c>
      <c r="CV190" s="14">
        <f t="shared" si="173"/>
        <v>7.3222115536967035E-13</v>
      </c>
      <c r="CW190" s="22">
        <f t="shared" si="174"/>
        <v>1.3525069634579169E-12</v>
      </c>
      <c r="CX190" s="62">
        <f t="shared" si="122"/>
        <v>289.26593168587715</v>
      </c>
      <c r="CY190" s="62">
        <f ca="1">AVERAGE(OFFSET($CX$3,0,0,'Données projet'!$E$13+1,1))-AVERAGE(OFFSET($H$3,0,0,'Données projet'!$E$13+1,1))</f>
        <v>319.60251630214429</v>
      </c>
      <c r="CZ190" s="62">
        <f t="shared" si="150"/>
        <v>313.19138409943923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8.0940352494851042E-2</v>
      </c>
      <c r="DG190" s="23">
        <f>EXP(-LN(2)/25)*DG189+(1-EXP(-LN(2)/25))/(LN(2)/25)*Calculateur!DB190*Calculateur!DD190*VLOOKUP('Données projet'!$B$13,Paramètres!$A$1:$I$89,3,0)*0.475*44/12</f>
        <v>8.9366796407754134E-2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0.17030714890260518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1.223725121235475E-13</v>
      </c>
      <c r="DQ190" s="14">
        <f t="shared" si="176"/>
        <v>1.7956824466038182E-12</v>
      </c>
      <c r="DR190" s="22">
        <f t="shared" si="177"/>
        <v>3.3406123864501612E-12</v>
      </c>
      <c r="DS190" s="62">
        <f t="shared" si="125"/>
        <v>289.26593168587914</v>
      </c>
      <c r="DT190" s="62">
        <f ca="1">AVERAGE(OFFSET($DS$3,0,0,'Données projet'!$E$14+1,1))-AVERAGE(OFFSET($H$3,0,0,'Données projet'!$E$14+1,1))</f>
        <v>483.03125975140335</v>
      </c>
      <c r="DU190" s="62">
        <f t="shared" si="152"/>
        <v>299.32268240743298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458.45790603102716</v>
      </c>
      <c r="EP190" s="62">
        <f t="shared" si="154"/>
        <v>291.65833951816296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68.890708641602487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3.85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14.116666666666667</v>
      </c>
      <c r="H191" s="70">
        <f t="shared" si="110"/>
        <v>163.49666666666667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289.33649201111336</v>
      </c>
      <c r="S191" s="62">
        <f ca="1">AVERAGE(OFFSET($R$3,0,0,'Données projet'!$E$9+1,1))-AVERAGE(OFFSET($H$3,0,0,'Données projet'!$E$9+1,1))</f>
        <v>196.7751893522196</v>
      </c>
      <c r="T191" s="62">
        <f t="shared" si="142"/>
        <v>468.98558846645176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1.1527845344971866E-13</v>
      </c>
      <c r="AK191" s="14">
        <f t="shared" si="164"/>
        <v>1.7033846239409443E-12</v>
      </c>
      <c r="AL191" s="22">
        <f t="shared" si="165"/>
        <v>3.1675048597887374E-12</v>
      </c>
      <c r="AM191" s="62">
        <f t="shared" si="113"/>
        <v>289.33649201111456</v>
      </c>
      <c r="AN191" s="62">
        <f ca="1">AVERAGE(OFFSET($AM$3,0,0,'Données projet'!$E$10+1,1))-AVERAGE(OFFSET($H$3,0,0,'Données projet'!$E$10+1,1))</f>
        <v>460.19780861054892</v>
      </c>
      <c r="AO191" s="62">
        <f t="shared" si="144"/>
        <v>286.14170558364475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485.92470634159565</v>
      </c>
      <c r="BJ191" s="62">
        <f t="shared" si="146"/>
        <v>307.92140912529834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513.352289821976</v>
      </c>
      <c r="CE191" s="62">
        <f t="shared" si="148"/>
        <v>324.15956974007042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4.4337866711430253E-14</v>
      </c>
      <c r="CV191" s="14">
        <f t="shared" si="173"/>
        <v>7.3222115536967035E-13</v>
      </c>
      <c r="CW191" s="22">
        <f t="shared" si="174"/>
        <v>1.3525069634579169E-12</v>
      </c>
      <c r="CX191" s="62">
        <f t="shared" si="122"/>
        <v>289.33649201111274</v>
      </c>
      <c r="CY191" s="62">
        <f ca="1">AVERAGE(OFFSET($CX$3,0,0,'Données projet'!$E$13+1,1))-AVERAGE(OFFSET($H$3,0,0,'Données projet'!$E$13+1,1))</f>
        <v>319.60251630214429</v>
      </c>
      <c r="CZ191" s="62">
        <f t="shared" si="150"/>
        <v>313.19138409943923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7.9353161551167284E-2</v>
      </c>
      <c r="DG191" s="23">
        <f>EXP(-LN(2)/25)*DG190+(1-EXP(-LN(2)/25))/(LN(2)/25)*Calculateur!DB191*Calculateur!DD191*VLOOKUP('Données projet'!$B$13,Paramètres!$A$1:$I$89,3,0)*0.475*44/12</f>
        <v>8.692305666038852E-2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0.1662762182115558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1.223725121235475E-13</v>
      </c>
      <c r="DQ191" s="14">
        <f t="shared" si="176"/>
        <v>1.7956824466038182E-12</v>
      </c>
      <c r="DR191" s="22">
        <f t="shared" si="177"/>
        <v>3.3406123864501612E-12</v>
      </c>
      <c r="DS191" s="62">
        <f t="shared" si="125"/>
        <v>289.33649201111473</v>
      </c>
      <c r="DT191" s="62">
        <f ca="1">AVERAGE(OFFSET($DS$3,0,0,'Données projet'!$E$14+1,1))-AVERAGE(OFFSET($H$3,0,0,'Données projet'!$E$14+1,1))</f>
        <v>483.03125975140335</v>
      </c>
      <c r="DU191" s="62">
        <f t="shared" si="152"/>
        <v>299.32268240743298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458.45790603102716</v>
      </c>
      <c r="EP191" s="62">
        <f t="shared" si="154"/>
        <v>291.65833951816296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68.90995236666673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3.85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14.116666666666667</v>
      </c>
      <c r="H192" s="70">
        <f t="shared" si="110"/>
        <v>163.49666666666667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289.40582827245532</v>
      </c>
      <c r="S192" s="62">
        <f ca="1">AVERAGE(OFFSET($R$3,0,0,'Données projet'!$E$9+1,1))-AVERAGE(OFFSET($H$3,0,0,'Données projet'!$E$9+1,1))</f>
        <v>196.7751893522196</v>
      </c>
      <c r="T192" s="62">
        <f t="shared" si="142"/>
        <v>468.98558846645176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1.1527845344971866E-13</v>
      </c>
      <c r="AK192" s="14">
        <f t="shared" si="164"/>
        <v>1.7033846239409443E-12</v>
      </c>
      <c r="AL192" s="22">
        <f t="shared" si="165"/>
        <v>3.1675048597887374E-12</v>
      </c>
      <c r="AM192" s="62">
        <f t="shared" si="113"/>
        <v>289.40582827245652</v>
      </c>
      <c r="AN192" s="62">
        <f ca="1">AVERAGE(OFFSET($AM$3,0,0,'Données projet'!$E$10+1,1))-AVERAGE(OFFSET($H$3,0,0,'Données projet'!$E$10+1,1))</f>
        <v>460.19780861054892</v>
      </c>
      <c r="AO192" s="62">
        <f t="shared" si="144"/>
        <v>286.14170558364475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485.92470634159565</v>
      </c>
      <c r="BJ192" s="62">
        <f t="shared" si="146"/>
        <v>307.92140912529834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513.352289821976</v>
      </c>
      <c r="CE192" s="62">
        <f t="shared" si="148"/>
        <v>324.15956974007042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4.4337866711430253E-14</v>
      </c>
      <c r="CV192" s="14">
        <f t="shared" si="173"/>
        <v>7.3222115536967035E-13</v>
      </c>
      <c r="CW192" s="22">
        <f t="shared" si="174"/>
        <v>1.3525069634579169E-12</v>
      </c>
      <c r="CX192" s="62">
        <f t="shared" si="122"/>
        <v>289.4058282724547</v>
      </c>
      <c r="CY192" s="62">
        <f ca="1">AVERAGE(OFFSET($CX$3,0,0,'Données projet'!$E$13+1,1))-AVERAGE(OFFSET($H$3,0,0,'Données projet'!$E$13+1,1))</f>
        <v>319.60251630214429</v>
      </c>
      <c r="CZ192" s="62">
        <f t="shared" si="150"/>
        <v>313.19138409943923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7.7797094453798274E-2</v>
      </c>
      <c r="DG192" s="23">
        <f>EXP(-LN(2)/25)*DG191+(1-EXP(-LN(2)/25))/(LN(2)/25)*Calculateur!DB192*Calculateur!DD192*VLOOKUP('Données projet'!$B$13,Paramètres!$A$1:$I$89,3,0)*0.475*44/12</f>
        <v>8.454614110492531E-2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0.1623432355587236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1.223725121235475E-13</v>
      </c>
      <c r="DQ192" s="14">
        <f t="shared" si="176"/>
        <v>1.7956824466038182E-12</v>
      </c>
      <c r="DR192" s="22">
        <f t="shared" si="177"/>
        <v>3.3406123864501612E-12</v>
      </c>
      <c r="DS192" s="62">
        <f t="shared" si="125"/>
        <v>289.40582827245669</v>
      </c>
      <c r="DT192" s="62">
        <f ca="1">AVERAGE(OFFSET($DS$3,0,0,'Données projet'!$E$14+1,1))-AVERAGE(OFFSET($H$3,0,0,'Données projet'!$E$14+1,1))</f>
        <v>483.03125975140335</v>
      </c>
      <c r="DU192" s="62">
        <f t="shared" si="152"/>
        <v>299.32268240743298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458.45790603102716</v>
      </c>
      <c r="EP192" s="62">
        <f t="shared" si="154"/>
        <v>291.65833951816296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68.928862256123637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3.85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14.116666666666667</v>
      </c>
      <c r="H193" s="70">
        <f t="shared" si="110"/>
        <v>163.49666666666667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289.47396170467567</v>
      </c>
      <c r="S193" s="62">
        <f ca="1">AVERAGE(OFFSET($R$3,0,0,'Données projet'!$E$9+1,1))-AVERAGE(OFFSET($H$3,0,0,'Données projet'!$E$9+1,1))</f>
        <v>196.7751893522196</v>
      </c>
      <c r="T193" s="62">
        <f t="shared" si="142"/>
        <v>468.98558846645176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1.1527845344971866E-13</v>
      </c>
      <c r="AK193" s="14">
        <f t="shared" si="164"/>
        <v>1.7033846239409443E-12</v>
      </c>
      <c r="AL193" s="22">
        <f t="shared" si="165"/>
        <v>3.1675048597887374E-12</v>
      </c>
      <c r="AM193" s="62">
        <f t="shared" si="113"/>
        <v>289.47396170467687</v>
      </c>
      <c r="AN193" s="62">
        <f ca="1">AVERAGE(OFFSET($AM$3,0,0,'Données projet'!$E$10+1,1))-AVERAGE(OFFSET($H$3,0,0,'Données projet'!$E$10+1,1))</f>
        <v>460.19780861054892</v>
      </c>
      <c r="AO193" s="62">
        <f t="shared" si="144"/>
        <v>286.14170558364475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485.92470634159565</v>
      </c>
      <c r="BJ193" s="62">
        <f t="shared" si="146"/>
        <v>307.92140912529834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513.352289821976</v>
      </c>
      <c r="CE193" s="62">
        <f t="shared" si="148"/>
        <v>324.15956974007042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4.4337866711430253E-14</v>
      </c>
      <c r="CV193" s="14">
        <f t="shared" si="173"/>
        <v>7.3222115536967035E-13</v>
      </c>
      <c r="CW193" s="22">
        <f t="shared" si="174"/>
        <v>1.3525069634579169E-12</v>
      </c>
      <c r="CX193" s="62">
        <f t="shared" si="122"/>
        <v>289.47396170467505</v>
      </c>
      <c r="CY193" s="62">
        <f ca="1">AVERAGE(OFFSET($CX$3,0,0,'Données projet'!$E$13+1,1))-AVERAGE(OFFSET($H$3,0,0,'Données projet'!$E$13+1,1))</f>
        <v>319.60251630214429</v>
      </c>
      <c r="CZ193" s="62">
        <f t="shared" si="150"/>
        <v>313.19138409943923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7.6271540883101452E-2</v>
      </c>
      <c r="DG193" s="23">
        <f>EXP(-LN(2)/25)*DG192+(1-EXP(-LN(2)/25))/(LN(2)/25)*Calculateur!DB193*Calculateur!DD193*VLOOKUP('Données projet'!$B$13,Paramètres!$A$1:$I$89,3,0)*0.475*44/12</f>
        <v>8.2234222430322801E-2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0.15850576331342425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1.223725121235475E-13</v>
      </c>
      <c r="DQ193" s="14">
        <f t="shared" si="176"/>
        <v>1.7956824466038182E-12</v>
      </c>
      <c r="DR193" s="22">
        <f t="shared" si="177"/>
        <v>3.3406123864501612E-12</v>
      </c>
      <c r="DS193" s="62">
        <f t="shared" si="125"/>
        <v>289.47396170467704</v>
      </c>
      <c r="DT193" s="62">
        <f ca="1">AVERAGE(OFFSET($DS$3,0,0,'Données projet'!$E$14+1,1))-AVERAGE(OFFSET($H$3,0,0,'Données projet'!$E$14+1,1))</f>
        <v>483.03125975140335</v>
      </c>
      <c r="DU193" s="62">
        <f t="shared" si="152"/>
        <v>299.32268240743298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458.45790603102716</v>
      </c>
      <c r="EP193" s="62">
        <f t="shared" si="154"/>
        <v>291.65833951816296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68.947444101274641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3.85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14.116666666666667</v>
      </c>
      <c r="H194" s="70">
        <f t="shared" si="110"/>
        <v>163.49666666666667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289.54091317417061</v>
      </c>
      <c r="S194" s="62">
        <f ca="1">AVERAGE(OFFSET($R$3,0,0,'Données projet'!$E$9+1,1))-AVERAGE(OFFSET($H$3,0,0,'Données projet'!$E$9+1,1))</f>
        <v>196.7751893522196</v>
      </c>
      <c r="T194" s="62">
        <f t="shared" si="142"/>
        <v>468.98558846645176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1.1527845344971866E-13</v>
      </c>
      <c r="AK194" s="14">
        <f t="shared" si="164"/>
        <v>1.7033846239409443E-12</v>
      </c>
      <c r="AL194" s="22">
        <f t="shared" si="165"/>
        <v>3.1675048597887374E-12</v>
      </c>
      <c r="AM194" s="62">
        <f t="shared" si="113"/>
        <v>289.54091317417181</v>
      </c>
      <c r="AN194" s="62">
        <f ca="1">AVERAGE(OFFSET($AM$3,0,0,'Données projet'!$E$10+1,1))-AVERAGE(OFFSET($H$3,0,0,'Données projet'!$E$10+1,1))</f>
        <v>460.19780861054892</v>
      </c>
      <c r="AO194" s="62">
        <f t="shared" si="144"/>
        <v>286.14170558364475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485.92470634159565</v>
      </c>
      <c r="BJ194" s="62">
        <f t="shared" si="146"/>
        <v>307.92140912529834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513.352289821976</v>
      </c>
      <c r="CE194" s="62">
        <f t="shared" si="148"/>
        <v>324.15956974007042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4.4337866711430253E-14</v>
      </c>
      <c r="CV194" s="14">
        <f t="shared" si="173"/>
        <v>7.3222115536967035E-13</v>
      </c>
      <c r="CW194" s="22">
        <f t="shared" si="174"/>
        <v>1.3525069634579169E-12</v>
      </c>
      <c r="CX194" s="62">
        <f t="shared" si="122"/>
        <v>289.54091317416999</v>
      </c>
      <c r="CY194" s="62">
        <f ca="1">AVERAGE(OFFSET($CX$3,0,0,'Données projet'!$E$13+1,1))-AVERAGE(OFFSET($H$3,0,0,'Données projet'!$E$13+1,1))</f>
        <v>319.60251630214429</v>
      </c>
      <c r="CZ194" s="62">
        <f t="shared" si="150"/>
        <v>313.19138409943923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7.4775902487430199E-2</v>
      </c>
      <c r="DG194" s="23">
        <f>EXP(-LN(2)/25)*DG193+(1-EXP(-LN(2)/25))/(LN(2)/25)*Calculateur!DB194*Calculateur!DD194*VLOOKUP('Données projet'!$B$13,Paramètres!$A$1:$I$89,3,0)*0.475*44/12</f>
        <v>7.9985523293455818E-2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0.15476142578088603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1.223725121235475E-13</v>
      </c>
      <c r="DQ194" s="14">
        <f t="shared" si="176"/>
        <v>1.7956824466038182E-12</v>
      </c>
      <c r="DR194" s="22">
        <f t="shared" si="177"/>
        <v>3.3406123864501612E-12</v>
      </c>
      <c r="DS194" s="62">
        <f t="shared" si="125"/>
        <v>289.54091317417198</v>
      </c>
      <c r="DT194" s="62">
        <f ca="1">AVERAGE(OFFSET($DS$3,0,0,'Données projet'!$E$14+1,1))-AVERAGE(OFFSET($H$3,0,0,'Données projet'!$E$14+1,1))</f>
        <v>483.03125975140335</v>
      </c>
      <c r="DU194" s="62">
        <f t="shared" si="152"/>
        <v>299.32268240743298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458.45790603102716</v>
      </c>
      <c r="EP194" s="62">
        <f t="shared" si="154"/>
        <v>291.65833951816296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68.96570359295508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3.85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14.116666666666667</v>
      </c>
      <c r="H195" s="70">
        <f t="shared" si="110"/>
        <v>163.49666666666667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289.60670318535085</v>
      </c>
      <c r="S195" s="62">
        <f ca="1">AVERAGE(OFFSET($R$3,0,0,'Données projet'!$E$9+1,1))-AVERAGE(OFFSET($H$3,0,0,'Données projet'!$E$9+1,1))</f>
        <v>196.7751893522196</v>
      </c>
      <c r="T195" s="62">
        <f t="shared" si="142"/>
        <v>468.98558846645176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1.1527845344971866E-13</v>
      </c>
      <c r="AK195" s="14">
        <f t="shared" si="164"/>
        <v>1.7033846239409443E-12</v>
      </c>
      <c r="AL195" s="22">
        <f t="shared" si="165"/>
        <v>3.1675048597887374E-12</v>
      </c>
      <c r="AM195" s="62">
        <f t="shared" si="113"/>
        <v>289.60670318535205</v>
      </c>
      <c r="AN195" s="62">
        <f ca="1">AVERAGE(OFFSET($AM$3,0,0,'Données projet'!$E$10+1,1))-AVERAGE(OFFSET($H$3,0,0,'Données projet'!$E$10+1,1))</f>
        <v>460.19780861054892</v>
      </c>
      <c r="AO195" s="62">
        <f t="shared" si="144"/>
        <v>286.14170558364475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485.92470634159565</v>
      </c>
      <c r="BJ195" s="62">
        <f t="shared" si="146"/>
        <v>307.92140912529834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513.352289821976</v>
      </c>
      <c r="CE195" s="62">
        <f t="shared" si="148"/>
        <v>324.15956974007042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4.4337866711430253E-14</v>
      </c>
      <c r="CV195" s="14">
        <f t="shared" si="173"/>
        <v>7.3222115536967035E-13</v>
      </c>
      <c r="CW195" s="22">
        <f t="shared" si="174"/>
        <v>1.3525069634579169E-12</v>
      </c>
      <c r="CX195" s="62">
        <f t="shared" si="122"/>
        <v>289.60670318535023</v>
      </c>
      <c r="CY195" s="62">
        <f ca="1">AVERAGE(OFFSET($CX$3,0,0,'Données projet'!$E$13+1,1))-AVERAGE(OFFSET($H$3,0,0,'Données projet'!$E$13+1,1))</f>
        <v>319.60251630214429</v>
      </c>
      <c r="CZ195" s="62">
        <f t="shared" si="150"/>
        <v>313.19138409943923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7.3309592648448718E-2</v>
      </c>
      <c r="DG195" s="23">
        <f>EXP(-LN(2)/25)*DG194+(1-EXP(-LN(2)/25))/(LN(2)/25)*Calculateur!DB195*Calculateur!DD195*VLOOKUP('Données projet'!$B$13,Paramètres!$A$1:$I$89,3,0)*0.475*44/12</f>
        <v>7.7798314952740408E-2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0.15110790760118914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1.223725121235475E-13</v>
      </c>
      <c r="DQ195" s="14">
        <f t="shared" si="176"/>
        <v>1.7956824466038182E-12</v>
      </c>
      <c r="DR195" s="22">
        <f t="shared" si="177"/>
        <v>3.3406123864501612E-12</v>
      </c>
      <c r="DS195" s="62">
        <f t="shared" si="125"/>
        <v>289.60670318535222</v>
      </c>
      <c r="DT195" s="62">
        <f ca="1">AVERAGE(OFFSET($DS$3,0,0,'Données projet'!$E$14+1,1))-AVERAGE(OFFSET($H$3,0,0,'Données projet'!$E$14+1,1))</f>
        <v>483.03125975140335</v>
      </c>
      <c r="DU195" s="62">
        <f t="shared" si="152"/>
        <v>299.32268240743298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458.45790603102716</v>
      </c>
      <c r="EP195" s="62">
        <f t="shared" si="154"/>
        <v>291.65833951816296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68.983646323276957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3.85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14.116666666666667</v>
      </c>
      <c r="H196" s="70">
        <f t="shared" ref="H196:H203" si="192">(B196+E196+F196)*44/12+(C196+D196)*0.475*44/12</f>
        <v>163.49666666666667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289.67135188692146</v>
      </c>
      <c r="S196" s="62">
        <f ca="1">AVERAGE(OFFSET($R$3,0,0,'Données projet'!$E$9+1,1))-AVERAGE(OFFSET($H$3,0,0,'Données projet'!$E$9+1,1))</f>
        <v>196.7751893522196</v>
      </c>
      <c r="T196" s="62">
        <f t="shared" si="142"/>
        <v>468.98558846645176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1.1527845344971866E-13</v>
      </c>
      <c r="AK196" s="14">
        <f t="shared" si="164"/>
        <v>1.7033846239409443E-12</v>
      </c>
      <c r="AL196" s="22">
        <f t="shared" si="165"/>
        <v>3.1675048597887374E-12</v>
      </c>
      <c r="AM196" s="62">
        <f t="shared" ref="AM196:AM203" si="193">AL196+(AD196+AE196)*44/12</f>
        <v>289.67135188692265</v>
      </c>
      <c r="AN196" s="62">
        <f ca="1">AVERAGE(OFFSET($AM$3,0,0,'Données projet'!$E$10+1,1))-AVERAGE(OFFSET($H$3,0,0,'Données projet'!$E$10+1,1))</f>
        <v>460.19780861054892</v>
      </c>
      <c r="AO196" s="62">
        <f t="shared" si="144"/>
        <v>286.14170558364475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485.92470634159565</v>
      </c>
      <c r="BJ196" s="62">
        <f t="shared" si="146"/>
        <v>307.92140912529834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513.352289821976</v>
      </c>
      <c r="CE196" s="62">
        <f t="shared" si="148"/>
        <v>324.15956974007042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4.4337866711430253E-14</v>
      </c>
      <c r="CV196" s="14">
        <f t="shared" si="173"/>
        <v>7.3222115536967035E-13</v>
      </c>
      <c r="CW196" s="22">
        <f t="shared" si="174"/>
        <v>1.3525069634579169E-12</v>
      </c>
      <c r="CX196" s="62">
        <f t="shared" ref="CX196:CX203" si="196">CW196+(CO196+CP196)*44/12</f>
        <v>289.67135188692083</v>
      </c>
      <c r="CY196" s="62">
        <f ca="1">AVERAGE(OFFSET($CX$3,0,0,'Données projet'!$E$13+1,1))-AVERAGE(OFFSET($H$3,0,0,'Données projet'!$E$13+1,1))</f>
        <v>319.60251630214429</v>
      </c>
      <c r="CZ196" s="62">
        <f t="shared" si="150"/>
        <v>313.19138409943923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7.1872036251048974E-2</v>
      </c>
      <c r="DG196" s="23">
        <f>EXP(-LN(2)/25)*DG195+(1-EXP(-LN(2)/25))/(LN(2)/25)*Calculateur!DB196*Calculateur!DD196*VLOOKUP('Données projet'!$B$13,Paramètres!$A$1:$I$89,3,0)*0.475*44/12</f>
        <v>7.5670915939122146E-2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0.14754295219017111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1.223725121235475E-13</v>
      </c>
      <c r="DQ196" s="14">
        <f t="shared" si="176"/>
        <v>1.7956824466038182E-12</v>
      </c>
      <c r="DR196" s="22">
        <f t="shared" si="177"/>
        <v>3.3406123864501612E-12</v>
      </c>
      <c r="DS196" s="62">
        <f t="shared" ref="DS196:DS203" si="197">DR196+(DJ196+DK196)*44/12</f>
        <v>289.67135188692282</v>
      </c>
      <c r="DT196" s="62">
        <f ca="1">AVERAGE(OFFSET($DS$3,0,0,'Données projet'!$E$14+1,1))-AVERAGE(OFFSET($H$3,0,0,'Données projet'!$E$14+1,1))</f>
        <v>483.03125975140335</v>
      </c>
      <c r="DU196" s="62">
        <f t="shared" si="152"/>
        <v>299.32268240743298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458.45790603102716</v>
      </c>
      <c r="EP196" s="62">
        <f t="shared" si="154"/>
        <v>291.65833951816296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69.001277787341678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3.85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14.116666666666667</v>
      </c>
      <c r="H197" s="70">
        <f t="shared" si="192"/>
        <v>163.49666666666667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289.73487907805276</v>
      </c>
      <c r="S197" s="62">
        <f ca="1">AVERAGE(OFFSET($R$3,0,0,'Données projet'!$E$9+1,1))-AVERAGE(OFFSET($H$3,0,0,'Données projet'!$E$9+1,1))</f>
        <v>196.7751893522196</v>
      </c>
      <c r="T197" s="62">
        <f t="shared" ref="T197:T203" si="204">$T$3</f>
        <v>468.98558846645176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1.1527845344971866E-13</v>
      </c>
      <c r="AK197" s="14">
        <f t="shared" si="164"/>
        <v>1.7033846239409443E-12</v>
      </c>
      <c r="AL197" s="22">
        <f t="shared" si="165"/>
        <v>3.1675048597887374E-12</v>
      </c>
      <c r="AM197" s="62">
        <f t="shared" si="193"/>
        <v>289.73487907805395</v>
      </c>
      <c r="AN197" s="62">
        <f ca="1">AVERAGE(OFFSET($AM$3,0,0,'Données projet'!$E$10+1,1))-AVERAGE(OFFSET($H$3,0,0,'Données projet'!$E$10+1,1))</f>
        <v>460.19780861054892</v>
      </c>
      <c r="AO197" s="62">
        <f t="shared" ref="AO197:AO203" si="205">$AO$3</f>
        <v>286.14170558364475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485.92470634159565</v>
      </c>
      <c r="BJ197" s="62">
        <f t="shared" ref="BJ197:BJ203" si="206">$BJ$3</f>
        <v>307.92140912529834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513.352289821976</v>
      </c>
      <c r="CE197" s="62">
        <f t="shared" ref="CE197:CE203" si="207">$CE$3</f>
        <v>324.15956974007042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4.4337866711430253E-14</v>
      </c>
      <c r="CV197" s="14">
        <f t="shared" si="173"/>
        <v>7.3222115536967035E-13</v>
      </c>
      <c r="CW197" s="22">
        <f t="shared" si="174"/>
        <v>1.3525069634579169E-12</v>
      </c>
      <c r="CX197" s="62">
        <f t="shared" si="196"/>
        <v>289.73487907805213</v>
      </c>
      <c r="CY197" s="62">
        <f ca="1">AVERAGE(OFFSET($CX$3,0,0,'Données projet'!$E$13+1,1))-AVERAGE(OFFSET($H$3,0,0,'Données projet'!$E$13+1,1))</f>
        <v>319.60251630214429</v>
      </c>
      <c r="CZ197" s="62">
        <f t="shared" ref="CZ197:CZ203" si="208">$CZ$3</f>
        <v>313.19138409943923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7.0462669457779417E-2</v>
      </c>
      <c r="DG197" s="23">
        <f>EXP(-LN(2)/25)*DG196+(1-EXP(-LN(2)/25))/(LN(2)/25)*Calculateur!DB197*Calculateur!DD197*VLOOKUP('Données projet'!$B$13,Paramètres!$A$1:$I$89,3,0)*0.475*44/12</f>
        <v>7.3601690763406336E-2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0.14406436022118574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1.223725121235475E-13</v>
      </c>
      <c r="DQ197" s="14">
        <f t="shared" si="176"/>
        <v>1.7956824466038182E-12</v>
      </c>
      <c r="DR197" s="22">
        <f t="shared" si="177"/>
        <v>3.3406123864501612E-12</v>
      </c>
      <c r="DS197" s="62">
        <f t="shared" si="197"/>
        <v>289.73487907805412</v>
      </c>
      <c r="DT197" s="62">
        <f ca="1">AVERAGE(OFFSET($DS$3,0,0,'Données projet'!$E$14+1,1))-AVERAGE(OFFSET($H$3,0,0,'Données projet'!$E$14+1,1))</f>
        <v>483.03125975140335</v>
      </c>
      <c r="DU197" s="62">
        <f t="shared" ref="DU197:DU203" si="209">$DU$3</f>
        <v>299.32268240743298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458.45790603102716</v>
      </c>
      <c r="EP197" s="62">
        <f t="shared" ref="EP197:EP203" si="210">$EP$3</f>
        <v>291.65833951816296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69.01860338492294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3.85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14.116666666666667</v>
      </c>
      <c r="H198" s="70">
        <f t="shared" si="192"/>
        <v>163.49666666666667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289.79730421444344</v>
      </c>
      <c r="S198" s="62">
        <f ca="1">AVERAGE(OFFSET($R$3,0,0,'Données projet'!$E$9+1,1))-AVERAGE(OFFSET($H$3,0,0,'Données projet'!$E$9+1,1))</f>
        <v>196.7751893522196</v>
      </c>
      <c r="T198" s="62">
        <f t="shared" si="204"/>
        <v>468.98558846645176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1.1527845344971866E-13</v>
      </c>
      <c r="AK198" s="14">
        <f t="shared" si="164"/>
        <v>1.7033846239409443E-12</v>
      </c>
      <c r="AL198" s="22">
        <f t="shared" si="165"/>
        <v>3.1675048597887374E-12</v>
      </c>
      <c r="AM198" s="62">
        <f t="shared" si="193"/>
        <v>289.79730421444464</v>
      </c>
      <c r="AN198" s="62">
        <f ca="1">AVERAGE(OFFSET($AM$3,0,0,'Données projet'!$E$10+1,1))-AVERAGE(OFFSET($H$3,0,0,'Données projet'!$E$10+1,1))</f>
        <v>460.19780861054892</v>
      </c>
      <c r="AO198" s="62">
        <f t="shared" si="205"/>
        <v>286.14170558364475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485.92470634159565</v>
      </c>
      <c r="BJ198" s="62">
        <f t="shared" si="206"/>
        <v>307.92140912529834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513.352289821976</v>
      </c>
      <c r="CE198" s="62">
        <f t="shared" si="207"/>
        <v>324.15956974007042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4.4337866711430253E-14</v>
      </c>
      <c r="CV198" s="14">
        <f t="shared" si="173"/>
        <v>7.3222115536967035E-13</v>
      </c>
      <c r="CW198" s="22">
        <f t="shared" si="174"/>
        <v>1.3525069634579169E-12</v>
      </c>
      <c r="CX198" s="62">
        <f t="shared" si="196"/>
        <v>289.79730421444282</v>
      </c>
      <c r="CY198" s="62">
        <f ca="1">AVERAGE(OFFSET($CX$3,0,0,'Données projet'!$E$13+1,1))-AVERAGE(OFFSET($H$3,0,0,'Données projet'!$E$13+1,1))</f>
        <v>319.60251630214429</v>
      </c>
      <c r="CZ198" s="62">
        <f t="shared" si="208"/>
        <v>313.19138409943923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6.9080939487697002E-2</v>
      </c>
      <c r="DG198" s="23">
        <f>EXP(-LN(2)/25)*DG197+(1-EXP(-LN(2)/25))/(LN(2)/25)*Calculateur!DB198*Calculateur!DD198*VLOOKUP('Données projet'!$B$13,Paramètres!$A$1:$I$89,3,0)*0.475*44/12</f>
        <v>7.1589048658936297E-2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0.14066998814663328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1.223725121235475E-13</v>
      </c>
      <c r="DQ198" s="14">
        <f t="shared" si="176"/>
        <v>1.7956824466038182E-12</v>
      </c>
      <c r="DR198" s="22">
        <f t="shared" si="177"/>
        <v>3.3406123864501612E-12</v>
      </c>
      <c r="DS198" s="62">
        <f t="shared" si="197"/>
        <v>289.79730421444481</v>
      </c>
      <c r="DT198" s="62">
        <f ca="1">AVERAGE(OFFSET($DS$3,0,0,'Données projet'!$E$14+1,1))-AVERAGE(OFFSET($H$3,0,0,'Données projet'!$E$14+1,1))</f>
        <v>483.03125975140335</v>
      </c>
      <c r="DU198" s="62">
        <f t="shared" si="209"/>
        <v>299.32268240743298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458.45790603102716</v>
      </c>
      <c r="EP198" s="62">
        <f t="shared" si="210"/>
        <v>291.65833951816296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69.035628422120396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3.85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14.116666666666667</v>
      </c>
      <c r="H199" s="70">
        <f t="shared" si="192"/>
        <v>163.49666666666667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289.85864641427941</v>
      </c>
      <c r="S199" s="62">
        <f ca="1">AVERAGE(OFFSET($R$3,0,0,'Données projet'!$E$9+1,1))-AVERAGE(OFFSET($H$3,0,0,'Données projet'!$E$9+1,1))</f>
        <v>196.7751893522196</v>
      </c>
      <c r="T199" s="62">
        <f t="shared" si="204"/>
        <v>468.98558846645176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1.1527845344971866E-13</v>
      </c>
      <c r="AK199" s="14">
        <f t="shared" si="164"/>
        <v>1.7033846239409443E-12</v>
      </c>
      <c r="AL199" s="22">
        <f t="shared" si="165"/>
        <v>3.1675048597887374E-12</v>
      </c>
      <c r="AM199" s="62">
        <f t="shared" si="193"/>
        <v>289.8586464142806</v>
      </c>
      <c r="AN199" s="62">
        <f ca="1">AVERAGE(OFFSET($AM$3,0,0,'Données projet'!$E$10+1,1))-AVERAGE(OFFSET($H$3,0,0,'Données projet'!$E$10+1,1))</f>
        <v>460.19780861054892</v>
      </c>
      <c r="AO199" s="62">
        <f t="shared" si="205"/>
        <v>286.14170558364475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485.92470634159565</v>
      </c>
      <c r="BJ199" s="62">
        <f t="shared" si="206"/>
        <v>307.92140912529834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513.352289821976</v>
      </c>
      <c r="CE199" s="62">
        <f t="shared" si="207"/>
        <v>324.15956974007042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4.4337866711430253E-14</v>
      </c>
      <c r="CV199" s="14">
        <f t="shared" si="173"/>
        <v>7.3222115536967035E-13</v>
      </c>
      <c r="CW199" s="22">
        <f t="shared" si="174"/>
        <v>1.3525069634579169E-12</v>
      </c>
      <c r="CX199" s="62">
        <f t="shared" si="196"/>
        <v>289.85864641427878</v>
      </c>
      <c r="CY199" s="62">
        <f ca="1">AVERAGE(OFFSET($CX$3,0,0,'Données projet'!$E$13+1,1))-AVERAGE(OFFSET($H$3,0,0,'Données projet'!$E$13+1,1))</f>
        <v>319.60251630214429</v>
      </c>
      <c r="CZ199" s="62">
        <f t="shared" si="208"/>
        <v>313.19138409943923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6.7726304399555848E-2</v>
      </c>
      <c r="DG199" s="23">
        <f>EXP(-LN(2)/25)*DG198+(1-EXP(-LN(2)/25))/(LN(2)/25)*Calculateur!DB199*Calculateur!DD199*VLOOKUP('Données projet'!$B$13,Paramètres!$A$1:$I$89,3,0)*0.475*44/12</f>
        <v>6.9631442358653234E-2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0.13735774675820908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1.223725121235475E-13</v>
      </c>
      <c r="DQ199" s="14">
        <f t="shared" si="176"/>
        <v>1.7956824466038182E-12</v>
      </c>
      <c r="DR199" s="22">
        <f t="shared" si="177"/>
        <v>3.3406123864501612E-12</v>
      </c>
      <c r="DS199" s="62">
        <f t="shared" si="197"/>
        <v>289.85864641428077</v>
      </c>
      <c r="DT199" s="62">
        <f ca="1">AVERAGE(OFFSET($DS$3,0,0,'Données projet'!$E$14+1,1))-AVERAGE(OFFSET($H$3,0,0,'Données projet'!$E$14+1,1))</f>
        <v>483.03125975140335</v>
      </c>
      <c r="DU199" s="62">
        <f t="shared" si="209"/>
        <v>299.32268240743298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458.45790603102716</v>
      </c>
      <c r="EP199" s="62">
        <f t="shared" si="210"/>
        <v>291.65833951816296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69.052358112984749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3.85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14.116666666666667</v>
      </c>
      <c r="H200" s="70">
        <f t="shared" si="192"/>
        <v>163.49666666666667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289.91892446408878</v>
      </c>
      <c r="S200" s="62">
        <f ca="1">AVERAGE(OFFSET($R$3,0,0,'Données projet'!$E$9+1,1))-AVERAGE(OFFSET($H$3,0,0,'Données projet'!$E$9+1,1))</f>
        <v>196.7751893522196</v>
      </c>
      <c r="T200" s="62">
        <f t="shared" si="204"/>
        <v>468.98558846645176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1.1527845344971866E-13</v>
      </c>
      <c r="AK200" s="14">
        <f t="shared" si="164"/>
        <v>1.7033846239409443E-12</v>
      </c>
      <c r="AL200" s="22">
        <f t="shared" si="165"/>
        <v>3.1675048597887374E-12</v>
      </c>
      <c r="AM200" s="62">
        <f t="shared" si="193"/>
        <v>289.91892446408997</v>
      </c>
      <c r="AN200" s="62">
        <f ca="1">AVERAGE(OFFSET($AM$3,0,0,'Données projet'!$E$10+1,1))-AVERAGE(OFFSET($H$3,0,0,'Données projet'!$E$10+1,1))</f>
        <v>460.19780861054892</v>
      </c>
      <c r="AO200" s="62">
        <f t="shared" si="205"/>
        <v>286.14170558364475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485.92470634159565</v>
      </c>
      <c r="BJ200" s="62">
        <f t="shared" si="206"/>
        <v>307.92140912529834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513.352289821976</v>
      </c>
      <c r="CE200" s="62">
        <f t="shared" si="207"/>
        <v>324.15956974007042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4.4337866711430253E-14</v>
      </c>
      <c r="CV200" s="14">
        <f t="shared" si="173"/>
        <v>7.3222115536967035E-13</v>
      </c>
      <c r="CW200" s="22">
        <f t="shared" si="174"/>
        <v>1.3525069634579169E-12</v>
      </c>
      <c r="CX200" s="62">
        <f t="shared" si="196"/>
        <v>289.91892446408815</v>
      </c>
      <c r="CY200" s="62">
        <f ca="1">AVERAGE(OFFSET($CX$3,0,0,'Données projet'!$E$13+1,1))-AVERAGE(OFFSET($H$3,0,0,'Données projet'!$E$13+1,1))</f>
        <v>319.60251630214429</v>
      </c>
      <c r="CZ200" s="62">
        <f t="shared" si="208"/>
        <v>313.19138409943923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6.6398232879247315E-2</v>
      </c>
      <c r="DG200" s="23">
        <f>EXP(-LN(2)/25)*DG199+(1-EXP(-LN(2)/25))/(LN(2)/25)*Calculateur!DB200*Calculateur!DD200*VLOOKUP('Données projet'!$B$13,Paramètres!$A$1:$I$89,3,0)*0.475*44/12</f>
        <v>6.7727366905597455E-2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0.13412559978484478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1.223725121235475E-13</v>
      </c>
      <c r="DQ200" s="14">
        <f t="shared" si="176"/>
        <v>1.7956824466038182E-12</v>
      </c>
      <c r="DR200" s="22">
        <f t="shared" si="177"/>
        <v>3.3406123864501612E-12</v>
      </c>
      <c r="DS200" s="62">
        <f t="shared" si="197"/>
        <v>289.91892446409014</v>
      </c>
      <c r="DT200" s="62">
        <f ca="1">AVERAGE(OFFSET($DS$3,0,0,'Données projet'!$E$14+1,1))-AVERAGE(OFFSET($H$3,0,0,'Données projet'!$E$14+1,1))</f>
        <v>483.03125975140335</v>
      </c>
      <c r="DU200" s="62">
        <f t="shared" si="209"/>
        <v>299.32268240743298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458.45790603102716</v>
      </c>
      <c r="EP200" s="62">
        <f t="shared" si="210"/>
        <v>291.65833951816296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69.06879758111458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3.85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14.116666666666667</v>
      </c>
      <c r="H201" s="70">
        <f t="shared" si="192"/>
        <v>163.49666666666667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289.97815682449561</v>
      </c>
      <c r="S201" s="62">
        <f ca="1">AVERAGE(OFFSET($R$3,0,0,'Données projet'!$E$9+1,1))-AVERAGE(OFFSET($H$3,0,0,'Données projet'!$E$9+1,1))</f>
        <v>196.7751893522196</v>
      </c>
      <c r="T201" s="62">
        <f t="shared" si="204"/>
        <v>468.98558846645176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1.1527845344971866E-13</v>
      </c>
      <c r="AK201" s="14">
        <f t="shared" si="164"/>
        <v>1.7033846239409443E-12</v>
      </c>
      <c r="AL201" s="22">
        <f t="shared" si="165"/>
        <v>3.1675048597887374E-12</v>
      </c>
      <c r="AM201" s="62">
        <f t="shared" si="193"/>
        <v>289.97815682449681</v>
      </c>
      <c r="AN201" s="62">
        <f ca="1">AVERAGE(OFFSET($AM$3,0,0,'Données projet'!$E$10+1,1))-AVERAGE(OFFSET($H$3,0,0,'Données projet'!$E$10+1,1))</f>
        <v>460.19780861054892</v>
      </c>
      <c r="AO201" s="62">
        <f t="shared" si="205"/>
        <v>286.14170558364475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485.92470634159565</v>
      </c>
      <c r="BJ201" s="62">
        <f t="shared" si="206"/>
        <v>307.92140912529834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513.352289821976</v>
      </c>
      <c r="CE201" s="62">
        <f t="shared" si="207"/>
        <v>324.15956974007042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4.4337866711430253E-14</v>
      </c>
      <c r="CV201" s="14">
        <f t="shared" si="173"/>
        <v>7.3222115536967035E-13</v>
      </c>
      <c r="CW201" s="22">
        <f t="shared" si="174"/>
        <v>1.3525069634579169E-12</v>
      </c>
      <c r="CX201" s="62">
        <f t="shared" si="196"/>
        <v>289.97815682449499</v>
      </c>
      <c r="CY201" s="62">
        <f ca="1">AVERAGE(OFFSET($CX$3,0,0,'Données projet'!$E$13+1,1))-AVERAGE(OFFSET($H$3,0,0,'Données projet'!$E$13+1,1))</f>
        <v>319.60251630214429</v>
      </c>
      <c r="CZ201" s="62">
        <f t="shared" si="208"/>
        <v>313.19138409943923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6.5096204031408395E-2</v>
      </c>
      <c r="DG201" s="23">
        <f>EXP(-LN(2)/25)*DG200+(1-EXP(-LN(2)/25))/(LN(2)/25)*Calculateur!DB201*Calculateur!DD201*VLOOKUP('Données projet'!$B$13,Paramètres!$A$1:$I$89,3,0)*0.475*44/12</f>
        <v>6.5875358495936454E-2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0.13097156252734485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1.223725121235475E-13</v>
      </c>
      <c r="DQ201" s="14">
        <f t="shared" si="176"/>
        <v>1.7956824466038182E-12</v>
      </c>
      <c r="DR201" s="22">
        <f t="shared" si="177"/>
        <v>3.3406123864501612E-12</v>
      </c>
      <c r="DS201" s="62">
        <f t="shared" si="197"/>
        <v>289.97815682449698</v>
      </c>
      <c r="DT201" s="62">
        <f ca="1">AVERAGE(OFFSET($DS$3,0,0,'Données projet'!$E$14+1,1))-AVERAGE(OFFSET($H$3,0,0,'Données projet'!$E$14+1,1))</f>
        <v>483.03125975140335</v>
      </c>
      <c r="DU201" s="62">
        <f t="shared" si="209"/>
        <v>299.32268240743298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458.45790603102716</v>
      </c>
      <c r="EP201" s="62">
        <f t="shared" si="210"/>
        <v>291.65833951816296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69.084951861225534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3.85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14.116666666666667</v>
      </c>
      <c r="H202" s="70">
        <f t="shared" si="192"/>
        <v>163.49666666666667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290.03636163587305</v>
      </c>
      <c r="S202" s="62">
        <f ca="1">AVERAGE(OFFSET($R$3,0,0,'Données projet'!$E$9+1,1))-AVERAGE(OFFSET($H$3,0,0,'Données projet'!$E$9+1,1))</f>
        <v>196.7751893522196</v>
      </c>
      <c r="T202" s="62">
        <f t="shared" si="204"/>
        <v>468.98558846645176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1.1527845344971866E-13</v>
      </c>
      <c r="AK202" s="14">
        <f t="shared" si="164"/>
        <v>1.7033846239409443E-12</v>
      </c>
      <c r="AL202" s="22">
        <f t="shared" si="165"/>
        <v>3.1675048597887374E-12</v>
      </c>
      <c r="AM202" s="62">
        <f t="shared" si="193"/>
        <v>290.03636163587424</v>
      </c>
      <c r="AN202" s="62">
        <f ca="1">AVERAGE(OFFSET($AM$3,0,0,'Données projet'!$E$10+1,1))-AVERAGE(OFFSET($H$3,0,0,'Données projet'!$E$10+1,1))</f>
        <v>460.19780861054892</v>
      </c>
      <c r="AO202" s="62">
        <f t="shared" si="205"/>
        <v>286.14170558364475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485.92470634159565</v>
      </c>
      <c r="BJ202" s="62">
        <f t="shared" si="206"/>
        <v>307.92140912529834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513.352289821976</v>
      </c>
      <c r="CE202" s="62">
        <f t="shared" si="207"/>
        <v>324.15956974007042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4.4337866711430253E-14</v>
      </c>
      <c r="CV202" s="14">
        <f t="shared" si="173"/>
        <v>7.3222115536967035E-13</v>
      </c>
      <c r="CW202" s="22">
        <f t="shared" si="174"/>
        <v>1.3525069634579169E-12</v>
      </c>
      <c r="CX202" s="62">
        <f t="shared" si="196"/>
        <v>290.03636163587242</v>
      </c>
      <c r="CY202" s="62">
        <f ca="1">AVERAGE(OFFSET($CX$3,0,0,'Données projet'!$E$13+1,1))-AVERAGE(OFFSET($H$3,0,0,'Données projet'!$E$13+1,1))</f>
        <v>319.60251630214429</v>
      </c>
      <c r="CZ202" s="62">
        <f t="shared" si="208"/>
        <v>313.19138409943923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6.3819707175116411E-2</v>
      </c>
      <c r="DG202" s="23">
        <f>EXP(-LN(2)/25)*DG201+(1-EXP(-LN(2)/25))/(LN(2)/25)*Calculateur!DB202*Calculateur!DD202*VLOOKUP('Données projet'!$B$13,Paramètres!$A$1:$I$89,3,0)*0.475*44/12</f>
        <v>6.4073993353630523E-2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0.12789370052874693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1.223725121235475E-13</v>
      </c>
      <c r="DQ202" s="14">
        <f t="shared" si="176"/>
        <v>1.7956824466038182E-12</v>
      </c>
      <c r="DR202" s="22">
        <f t="shared" si="177"/>
        <v>3.3406123864501612E-12</v>
      </c>
      <c r="DS202" s="62">
        <f t="shared" si="197"/>
        <v>290.03636163587441</v>
      </c>
      <c r="DT202" s="62">
        <f ca="1">AVERAGE(OFFSET($DS$3,0,0,'Données projet'!$E$14+1,1))-AVERAGE(OFFSET($H$3,0,0,'Données projet'!$E$14+1,1))</f>
        <v>483.03125975140335</v>
      </c>
      <c r="DU202" s="62">
        <f t="shared" si="209"/>
        <v>299.32268240743298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458.45790603102716</v>
      </c>
      <c r="EP202" s="62">
        <f t="shared" si="210"/>
        <v>291.65833951816296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69.100825900692101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3.85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40.74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14.116666666666667</v>
      </c>
      <c r="H203" s="70">
        <f t="shared" si="192"/>
        <v>163.49666666666667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290.09355672389955</v>
      </c>
      <c r="S203" s="62">
        <f ca="1">AVERAGE(OFFSET($R$3,0,0,'Données projet'!$E$9+1,1))-AVERAGE(OFFSET($H$3,0,0,'Données projet'!$E$9+1,1))</f>
        <v>196.7751893522196</v>
      </c>
      <c r="T203" s="62">
        <f t="shared" si="204"/>
        <v>468.98558846645176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1.1527845344971866E-13</v>
      </c>
      <c r="AK203" s="14">
        <f t="shared" si="164"/>
        <v>1.7033846239409443E-12</v>
      </c>
      <c r="AL203" s="22">
        <f t="shared" si="165"/>
        <v>3.1675048597887374E-12</v>
      </c>
      <c r="AM203" s="62">
        <f t="shared" si="193"/>
        <v>290.09355672390075</v>
      </c>
      <c r="AN203" s="62">
        <f ca="1">AVERAGE(OFFSET($AM$3,0,0,'Données projet'!$E$10+1,1))-AVERAGE(OFFSET($H$3,0,0,'Données projet'!$E$10+1,1))</f>
        <v>460.19780861054892</v>
      </c>
      <c r="AO203" s="62">
        <f t="shared" si="205"/>
        <v>286.14170558364475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485.92470634159565</v>
      </c>
      <c r="BJ203" s="62">
        <f t="shared" si="206"/>
        <v>307.92140912529834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513.352289821976</v>
      </c>
      <c r="CE203" s="62">
        <f t="shared" si="207"/>
        <v>324.15956974007042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4.4337866711430253E-14</v>
      </c>
      <c r="CV203" s="14">
        <f t="shared" si="173"/>
        <v>7.3222115536967035E-13</v>
      </c>
      <c r="CW203" s="22">
        <f t="shared" si="174"/>
        <v>1.3525069634579169E-12</v>
      </c>
      <c r="CX203" s="62">
        <f t="shared" si="196"/>
        <v>290.09355672389893</v>
      </c>
      <c r="CY203" s="62">
        <f ca="1">AVERAGE(OFFSET($CX$3,0,0,'Données projet'!$E$13+1,1))-AVERAGE(OFFSET($H$3,0,0,'Données projet'!$E$13+1,1))</f>
        <v>319.60251630214429</v>
      </c>
      <c r="CZ203" s="62">
        <f t="shared" si="208"/>
        <v>313.19138409943923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6.2568241643590108E-2</v>
      </c>
      <c r="DG203" s="23">
        <f>EXP(-LN(2)/25)*DG202+(1-EXP(-LN(2)/25))/(LN(2)/25)*Calculateur!DB203*Calculateur!DD203*VLOOKUP('Données projet'!$B$13,Paramètres!$A$1:$I$89,3,0)*0.475*44/12</f>
        <v>6.2321886635870627E-2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0.12489012827946074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1.223725121235475E-13</v>
      </c>
      <c r="DQ203" s="14">
        <f t="shared" si="176"/>
        <v>1.7956824466038182E-12</v>
      </c>
      <c r="DR203" s="22">
        <f t="shared" si="177"/>
        <v>3.3406123864501612E-12</v>
      </c>
      <c r="DS203" s="62">
        <f t="shared" si="197"/>
        <v>290.09355672390092</v>
      </c>
      <c r="DT203" s="62">
        <f ca="1">AVERAGE(OFFSET($DS$3,0,0,'Données projet'!$E$14+1,1))-AVERAGE(OFFSET($H$3,0,0,'Données projet'!$E$14+1,1))</f>
        <v>483.03125975140335</v>
      </c>
      <c r="DU203" s="62">
        <f t="shared" si="209"/>
        <v>299.32268240743298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458.45790603102716</v>
      </c>
      <c r="EP203" s="62">
        <f t="shared" si="210"/>
        <v>291.65833951816296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69.116424561062971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1.2788040393997409</v>
      </c>
      <c r="DL205" s="88">
        <f>EXP(LN('Données projet'!B166)/'Données projet'!A166)</f>
        <v>1.185906184594963</v>
      </c>
      <c r="EG205" s="88">
        <f>EXP(LN('Données projet'!B192)/'Données projet'!A192)</f>
        <v>1.2392705892426346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6" sqref="C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8" t="s">
        <v>191</v>
      </c>
      <c r="C2" s="319"/>
      <c r="D2" s="319"/>
      <c r="E2" s="319"/>
      <c r="F2" s="319"/>
      <c r="G2" s="32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7"/>
      <c r="C4" s="317"/>
      <c r="D4" s="317"/>
      <c r="E4" s="317"/>
      <c r="F4" s="317"/>
      <c r="G4" s="31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0.23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0.77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8" t="s">
        <v>271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2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2.3005</v>
      </c>
      <c r="C6" s="156">
        <f ca="1">IF(OR('Données projet'!B9="",'Données projet'!C9="",'Données projet'!C9=0%),0,Calculateur!S3)</f>
        <v>196.7751893522196</v>
      </c>
      <c r="D6" s="156">
        <f>IF(OR('Données projet'!B9="",'Données projet'!C9="",'Données projet'!C9=0%),0,Calculateur!T3)</f>
        <v>468.98558846645176</v>
      </c>
      <c r="E6" s="156">
        <f ca="1">MIN(C6,D6)</f>
        <v>196.7751893522196</v>
      </c>
      <c r="F6" s="156">
        <f ca="1">E6*B6</f>
        <v>452.6813231047812</v>
      </c>
      <c r="G6" s="156">
        <f ca="1">F6*(100%-'Données projet'!$C$24)*(100%-'Données projet'!$C$25)*(100%-'Données projet'!$C$26)*(100%-'Données projet'!$C$27)</f>
        <v>366.67187171487279</v>
      </c>
      <c r="H6" s="157">
        <f>IF(OR('Données projet'!B9="",'Données projet'!C9="",'Données projet'!C9=0%),0,AVERAGE(Calculateur!$AC$3:$AC$33)*B6)</f>
        <v>34.583595844495044</v>
      </c>
      <c r="I6" s="158">
        <f>H6*(100%-'Données projet'!$C$24)*(100%-'Données projet'!$C$25)*(100%-'Données projet'!$C$26)*(100%-'Données projet'!$C$27)</f>
        <v>28.012712634040987</v>
      </c>
      <c r="J6" s="159">
        <f>IF(OR('Données projet'!B9="",'Données projet'!C9="",'Données projet'!C9=0%),0,SUM(Calculateur!$V$3:$V$33)*VLOOKUP('Données projet'!$B$9,Paramètres!$A$1:$I$89,9,0)*B6)</f>
        <v>599.9243899999999</v>
      </c>
      <c r="K6" s="160">
        <f>J6*(100%-'Données projet'!$C$24)*(100%-'Données projet'!$C$25)*(100%-'Données projet'!$C$26)*(100%-'Données projet'!$C$27)</f>
        <v>485.93875589999993</v>
      </c>
      <c r="L6" s="161">
        <f ca="1">G6+I6+K6</f>
        <v>880.62334024891379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4.0232000000000001</v>
      </c>
      <c r="C7" s="156">
        <f ca="1">IF(OR('Données projet'!B10="",'Données projet'!C10="",'Données projet'!C10=0%),0,Calculateur!AN3)</f>
        <v>460.19780861054892</v>
      </c>
      <c r="D7" s="156">
        <f>IF(OR('Données projet'!B10="",'Données projet'!C10="",'Données projet'!C10=0%),0,Calculateur!AO3)</f>
        <v>286.14170558364475</v>
      </c>
      <c r="E7" s="156">
        <f t="shared" ref="E7:E15" ca="1" si="0">MIN(C7,D7)</f>
        <v>286.14170558364475</v>
      </c>
      <c r="F7" s="156">
        <f t="shared" ref="F7:F15" ca="1" si="1">E7*B7</f>
        <v>1151.2053099041195</v>
      </c>
      <c r="G7" s="156">
        <f ca="1">F7*(100%-'Données projet'!$C$24)*(100%-'Données projet'!$C$25)*(100%-'Données projet'!$C$26)*(100%-'Données projet'!$C$27)</f>
        <v>932.47630102233688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29.168200000000002</v>
      </c>
      <c r="K7" s="160">
        <f>J7*(100%-'Données projet'!$C$24)*(100%-'Données projet'!$C$25)*(100%-'Données projet'!$C$26)*(100%-'Données projet'!$C$27)</f>
        <v>23.626242000000001</v>
      </c>
      <c r="L7" s="161">
        <f t="shared" ref="L7:L15" ca="1" si="2">G7+I7+K7</f>
        <v>956.10254302233693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1.6798999999999999</v>
      </c>
      <c r="C8" s="156">
        <f ca="1">IF(OR('Données projet'!B11="",'Données projet'!C11="",'Données projet'!C11=0%),0,Calculateur!BI3)</f>
        <v>485.92470634159565</v>
      </c>
      <c r="D8" s="156">
        <f>IF(OR('Données projet'!B11="",'Données projet'!C11="",'Données projet'!C11=0%),0,Calculateur!BJ3)</f>
        <v>307.92140912529834</v>
      </c>
      <c r="E8" s="156">
        <f t="shared" ca="1" si="0"/>
        <v>307.92140912529834</v>
      </c>
      <c r="F8" s="156">
        <f t="shared" ca="1" si="1"/>
        <v>517.27717518958866</v>
      </c>
      <c r="G8" s="156">
        <f ca="1">F8*(100%-'Données projet'!$C$24)*(100%-'Données projet'!$C$25)*(100%-'Données projet'!$C$26)*(100%-'Données projet'!$C$27)</f>
        <v>418.99451190356683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26.038449999999997</v>
      </c>
      <c r="K8" s="160">
        <f>J8*(100%-'Données projet'!$C$24)*(100%-'Données projet'!$C$25)*(100%-'Données projet'!$C$26)*(100%-'Données projet'!$C$27)</f>
        <v>21.091144499999999</v>
      </c>
      <c r="L8" s="161">
        <f t="shared" ca="1" si="2"/>
        <v>440.08565640356682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0.35309999999999997</v>
      </c>
      <c r="C9" s="156">
        <f ca="1">IF(OR('Données projet'!B12="",'Données projet'!C12="",'Données projet'!C12=0%),0,Calculateur!CD3)</f>
        <v>513.352289821976</v>
      </c>
      <c r="D9" s="156">
        <f>IF(OR('Données projet'!B12="",'Données projet'!C12="",'Données projet'!C12=0%),0,Calculateur!CE3)</f>
        <v>324.15956974007042</v>
      </c>
      <c r="E9" s="156">
        <f t="shared" ca="1" si="0"/>
        <v>324.15956974007042</v>
      </c>
      <c r="F9" s="156">
        <f t="shared" ca="1" si="1"/>
        <v>114.46074407521886</v>
      </c>
      <c r="G9" s="156">
        <f ca="1">F9*(100%-'Données projet'!$C$24)*(100%-'Données projet'!$C$25)*(100%-'Données projet'!$C$26)*(100%-'Données projet'!$C$27)</f>
        <v>92.713202700927283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5.4730499999999997</v>
      </c>
      <c r="K9" s="160">
        <f>J9*(100%-'Données projet'!$C$24)*(100%-'Données projet'!$C$25)*(100%-'Données projet'!$C$26)*(100%-'Données projet'!$C$27)</f>
        <v>4.4331705000000001</v>
      </c>
      <c r="L9" s="161">
        <f t="shared" ca="1" si="2"/>
        <v>97.146373200927286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Merisier</v>
      </c>
      <c r="B10" s="163">
        <f>'Données projet'!D13</f>
        <v>0.35309999999999997</v>
      </c>
      <c r="C10" s="156">
        <f ca="1">IF(OR('Données projet'!B13="",'Données projet'!C13="",'Données projet'!C13=0%),0,Calculateur!CY3)</f>
        <v>319.60251630214429</v>
      </c>
      <c r="D10" s="156">
        <f>IF(OR('Données projet'!B13="",'Données projet'!C13="",'Données projet'!C13=0%),0,Calculateur!CZ3)</f>
        <v>313.19138409943923</v>
      </c>
      <c r="E10" s="156">
        <f t="shared" ca="1" si="0"/>
        <v>313.19138409943923</v>
      </c>
      <c r="F10" s="156">
        <f t="shared" ca="1" si="1"/>
        <v>110.58787772551199</v>
      </c>
      <c r="G10" s="156">
        <f ca="1">F10*(100%-'Données projet'!$C$24)*(100%-'Données projet'!$C$25)*(100%-'Données projet'!$C$26)*(100%-'Données projet'!$C$27)</f>
        <v>89.576180957664718</v>
      </c>
      <c r="H10" s="164">
        <f>IF(OR('Données projet'!B13="",'Données projet'!C13="",'Données projet'!C13=0%),0,AVERAGE(Calculateur!$DI$3:$DI$33)*B10)</f>
        <v>0.63953682643261578</v>
      </c>
      <c r="I10" s="158">
        <f>H10*(100%-'Données projet'!$C$24)*(100%-'Données projet'!$C$25)*(100%-'Données projet'!$C$26)*(100%-'Données projet'!$C$27)</f>
        <v>0.51802482941041883</v>
      </c>
      <c r="J10" s="159">
        <f>IF(OR('Données projet'!B13="",'Données projet'!C13="",'Données projet'!C13=0%),0,SUM(Calculateur!$DB$3:$DB$33)*VLOOKUP('Données projet'!$B$13,Paramètres!$A$1:$I$89,9,0)*B10)</f>
        <v>4.8551249999999992</v>
      </c>
      <c r="K10" s="160">
        <f>J10*(100%-'Données projet'!$C$24)*(100%-'Données projet'!$C$25)*(100%-'Données projet'!$C$26)*(100%-'Données projet'!$C$27)</f>
        <v>3.9326512499999997</v>
      </c>
      <c r="L10" s="161">
        <f t="shared" ca="1" si="2"/>
        <v>94.026857037075146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Cormier</v>
      </c>
      <c r="B11" s="163">
        <f>'Données projet'!D14</f>
        <v>0.34239999999999998</v>
      </c>
      <c r="C11" s="156">
        <f ca="1">IF(OR('Données projet'!B14="",'Données projet'!C14="",'Données projet'!C14=0%),0,Calculateur!DT3)</f>
        <v>483.03125975140335</v>
      </c>
      <c r="D11" s="156">
        <f>IF(OR('Données projet'!B14="",'Données projet'!C14="",'Données projet'!C14=0%),0,Calculateur!DU3)</f>
        <v>299.32268240743298</v>
      </c>
      <c r="E11" s="156">
        <f t="shared" ca="1" si="0"/>
        <v>299.32268240743298</v>
      </c>
      <c r="F11" s="156">
        <f t="shared" ca="1" si="1"/>
        <v>102.48808645630504</v>
      </c>
      <c r="G11" s="156">
        <f ca="1">F11*(100%-'Données projet'!$C$24)*(100%-'Données projet'!$C$25)*(100%-'Données projet'!$C$26)*(100%-'Données projet'!$C$27)</f>
        <v>83.015350029607092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2.4823999999999997</v>
      </c>
      <c r="K11" s="160">
        <f>J11*(100%-'Données projet'!$C$24)*(100%-'Données projet'!$C$25)*(100%-'Données projet'!$C$26)*(100%-'Données projet'!$C$27)</f>
        <v>2.0107439999999999</v>
      </c>
      <c r="L11" s="161">
        <f t="shared" ca="1" si="2"/>
        <v>85.026094029607094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Chêne pédonculé</v>
      </c>
      <c r="B12" s="163">
        <f>'Données projet'!D15</f>
        <v>0.34453999999999996</v>
      </c>
      <c r="C12" s="156">
        <f ca="1">IF(OR('Données projet'!B15="",'Données projet'!C15="",'Données projet'!C15=0%),0,Calculateur!EO3)</f>
        <v>458.45790603102716</v>
      </c>
      <c r="D12" s="156">
        <f>IF(OR('Données projet'!B15="",'Données projet'!C15="",'Données projet'!C15=0%),0,Calculateur!EP3)</f>
        <v>291.65833951816296</v>
      </c>
      <c r="E12" s="156">
        <f t="shared" ca="1" si="0"/>
        <v>291.65833951816296</v>
      </c>
      <c r="F12" s="156">
        <f t="shared" ca="1" si="1"/>
        <v>100.48796429758785</v>
      </c>
      <c r="G12" s="156">
        <f ca="1">F12*(100%-'Données projet'!$C$24)*(100%-'Données projet'!$C$25)*(100%-'Données projet'!$C$26)*(100%-'Données projet'!$C$27)</f>
        <v>81.395251081046169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5.3403699999999992</v>
      </c>
      <c r="K12" s="160">
        <f>J12*(100%-'Données projet'!$C$24)*(100%-'Données projet'!$C$25)*(100%-'Données projet'!$C$26)*(100%-'Données projet'!$C$27)</f>
        <v>4.3256996999999995</v>
      </c>
      <c r="L12" s="161">
        <f t="shared" ca="1" si="2"/>
        <v>85.72095078104617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2549.1884807531133</v>
      </c>
      <c r="G16" s="175">
        <f t="shared" ca="1" si="3"/>
        <v>2064.8426694100222</v>
      </c>
      <c r="H16" s="176">
        <f t="shared" si="3"/>
        <v>35.223132670927662</v>
      </c>
      <c r="I16" s="176">
        <f t="shared" si="3"/>
        <v>28.530737463451405</v>
      </c>
      <c r="J16" s="177">
        <f t="shared" si="3"/>
        <v>673.28198499999985</v>
      </c>
      <c r="K16" s="177">
        <f t="shared" si="3"/>
        <v>545.35840784999994</v>
      </c>
      <c r="L16" s="178">
        <f t="shared" ca="1" si="3"/>
        <v>2638.7318147234732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Merisier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Cormier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Chêne pédonculé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4" zoomScale="90" zoomScaleNormal="90" workbookViewId="0">
      <selection activeCell="I20" sqref="I20: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8" t="s">
        <v>272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2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1179.0957882999351</v>
      </c>
      <c r="U10" s="190">
        <f>'Données projet'!D9</f>
        <v>2.3005</v>
      </c>
      <c r="V10" s="189">
        <f>U10*T10</f>
        <v>2712.5098609840006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529.91937791487828</v>
      </c>
      <c r="U11" s="190">
        <f>'Données projet'!D10</f>
        <v>4.0232000000000001</v>
      </c>
      <c r="V11" s="189">
        <f t="shared" ref="V11" si="0">U11*T11</f>
        <v>2131.9716412271382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1.6798999999999999</v>
      </c>
      <c r="V12" s="189">
        <f t="shared" ref="V12:V19" si="1">U12*T12</f>
        <v>1515.4444113258735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902.103941500014</v>
      </c>
      <c r="U13" s="190">
        <f>'Données projet'!D12</f>
        <v>0.35309999999999997</v>
      </c>
      <c r="V13" s="189">
        <f t="shared" si="1"/>
        <v>318.53290174365492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Merisier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2114.7984911388135</v>
      </c>
      <c r="U14" s="190">
        <f>'Données projet'!D13</f>
        <v>0.35309999999999997</v>
      </c>
      <c r="V14" s="189">
        <f t="shared" si="1"/>
        <v>746.73534722111492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Cormier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574.7753805200548</v>
      </c>
      <c r="U15" s="190">
        <f>'Données projet'!D14</f>
        <v>0.34239999999999998</v>
      </c>
      <c r="V15" s="189">
        <f t="shared" si="1"/>
        <v>196.80309029006676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>Chêne pédonculé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902.103941500014</v>
      </c>
      <c r="U16" s="190">
        <f>'Données projet'!D15</f>
        <v>0.34453999999999996</v>
      </c>
      <c r="V16" s="189">
        <f t="shared" si="1"/>
        <v>310.81089200441477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63200/8.19</f>
        <v>7716.7277167277171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9089/8.19</f>
        <v>1109.7680097680097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>
        <f>5940/8.19</f>
        <v>725.27472527472537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12</v>
      </c>
      <c r="D23" s="194">
        <f>B23*C23</f>
        <v>408</v>
      </c>
      <c r="E23" s="206"/>
      <c r="F23" s="261"/>
      <c r="H23" s="203">
        <v>5</v>
      </c>
      <c r="I23" s="204">
        <f>1782/8.1</f>
        <v>220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-94688.769857298525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20</v>
      </c>
      <c r="D24" s="194">
        <f t="shared" ref="D24:D42" si="2">B24*C24</f>
        <v>860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92495.553711945438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500</v>
      </c>
      <c r="Q25" s="265"/>
      <c r="R25" s="25"/>
      <c r="S25" s="198" t="s">
        <v>266</v>
      </c>
      <c r="T25" s="342">
        <f ca="1">T23-T24</f>
        <v>-187184.32356924395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>
        <v>45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8644.4442721444339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500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478.46889952153111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457.86497561869015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438.14830202745469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419.28067179660746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401.22552325034206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383.94786913908342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367.41422884122812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351.59256348442892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336.45221386069755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321.96384101502161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308.09936939236519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294.83193243288542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282.13582050993818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269.98643110998876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258.36022115788398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247.23466139510438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236.58819272258791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226.40018442352914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216.65089418519537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207.32142984229228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198.39371276774378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189.85044283994625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181.67506491860885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173.85173676421903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166.3652983389656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159.2012424296322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152.34568653553319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145.78534596701746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139.50750810240902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133.50000775350151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92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92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9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9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9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9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2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92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92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92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92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92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92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92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92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92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92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92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92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92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92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92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92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92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92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92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92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92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92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92">
        <v>15</v>
      </c>
      <c r="D125" s="191">
        <f t="shared" si="8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92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92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92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92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92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92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92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92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92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92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Merisier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</v>
      </c>
      <c r="C147" s="292">
        <v>4</v>
      </c>
      <c r="D147" s="194">
        <f>B147*C147</f>
        <v>12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25</v>
      </c>
      <c r="C148" s="292">
        <v>8</v>
      </c>
      <c r="D148" s="194">
        <f t="shared" ref="D148:D166" si="10">B148*C148</f>
        <v>200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27</v>
      </c>
      <c r="C149" s="292">
        <v>10</v>
      </c>
      <c r="D149" s="194">
        <f t="shared" si="10"/>
        <v>270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92">
        <v>20</v>
      </c>
      <c r="D150" s="194">
        <f t="shared" si="10"/>
        <v>720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92">
        <v>30</v>
      </c>
      <c r="D151" s="194">
        <f t="shared" si="10"/>
        <v>1080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92">
        <v>35</v>
      </c>
      <c r="D152" s="194">
        <f t="shared" si="10"/>
        <v>1505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92">
        <v>40</v>
      </c>
      <c r="D153" s="194">
        <f t="shared" si="10"/>
        <v>1920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92">
        <v>55</v>
      </c>
      <c r="D154" s="194">
        <f t="shared" si="10"/>
        <v>2585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92">
        <v>60</v>
      </c>
      <c r="D155" s="194">
        <f t="shared" si="10"/>
        <v>19680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92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92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92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92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92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92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92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92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92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92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92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Cormier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8</v>
      </c>
      <c r="C178" s="292">
        <v>4</v>
      </c>
      <c r="D178" s="191">
        <f>B178*C178</f>
        <v>32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21</v>
      </c>
      <c r="C179" s="292">
        <v>8</v>
      </c>
      <c r="D179" s="191">
        <f t="shared" ref="D179:D197" si="11">B179*C179</f>
        <v>168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21</v>
      </c>
      <c r="C180" s="292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21</v>
      </c>
      <c r="C181" s="292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21</v>
      </c>
      <c r="C182" s="292">
        <v>10</v>
      </c>
      <c r="D182" s="191">
        <f t="shared" si="11"/>
        <v>210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21</v>
      </c>
      <c r="C183" s="292">
        <v>10</v>
      </c>
      <c r="D183" s="191">
        <f t="shared" si="11"/>
        <v>210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21</v>
      </c>
      <c r="C184" s="292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21</v>
      </c>
      <c r="C185" s="292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21</v>
      </c>
      <c r="C186" s="292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21</v>
      </c>
      <c r="C187" s="292">
        <v>15</v>
      </c>
      <c r="D187" s="191">
        <f t="shared" si="11"/>
        <v>315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21</v>
      </c>
      <c r="C188" s="292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21</v>
      </c>
      <c r="C189" s="292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21</v>
      </c>
      <c r="C190" s="292">
        <v>20</v>
      </c>
      <c r="D190" s="191">
        <f t="shared" si="11"/>
        <v>420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21</v>
      </c>
      <c r="C191" s="292">
        <v>20</v>
      </c>
      <c r="D191" s="191">
        <f t="shared" si="11"/>
        <v>420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21</v>
      </c>
      <c r="C192" s="292">
        <v>30</v>
      </c>
      <c r="D192" s="191">
        <f t="shared" si="11"/>
        <v>630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21</v>
      </c>
      <c r="C193" s="292">
        <v>30</v>
      </c>
      <c r="D193" s="191">
        <f t="shared" si="11"/>
        <v>630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20</v>
      </c>
      <c r="C194" s="292">
        <v>40</v>
      </c>
      <c r="D194" s="191">
        <f t="shared" si="11"/>
        <v>800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19</v>
      </c>
      <c r="C195" s="292">
        <v>50</v>
      </c>
      <c r="D195" s="191">
        <f t="shared" si="11"/>
        <v>950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18</v>
      </c>
      <c r="C196" s="292">
        <v>70</v>
      </c>
      <c r="D196" s="191">
        <f t="shared" si="11"/>
        <v>1260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284</v>
      </c>
      <c r="C197" s="292">
        <v>150</v>
      </c>
      <c r="D197" s="191">
        <f t="shared" si="11"/>
        <v>42600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Chêne pédonculé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20</v>
      </c>
      <c r="B209" s="193">
        <f>'Données projet'!D192</f>
        <v>6</v>
      </c>
      <c r="C209" s="292">
        <v>4</v>
      </c>
      <c r="D209" s="191">
        <f>B209*C209</f>
        <v>24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25</v>
      </c>
      <c r="B210" s="193">
        <f>'Données projet'!D193</f>
        <v>28</v>
      </c>
      <c r="C210" s="292">
        <v>8</v>
      </c>
      <c r="D210" s="191">
        <f t="shared" ref="D210:D228" si="12">B210*C210</f>
        <v>224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28</v>
      </c>
      <c r="C211" s="292">
        <v>10</v>
      </c>
      <c r="D211" s="191">
        <f t="shared" si="12"/>
        <v>280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35</v>
      </c>
      <c r="B212" s="193">
        <f>'Données projet'!D195</f>
        <v>28</v>
      </c>
      <c r="C212" s="292">
        <v>10</v>
      </c>
      <c r="D212" s="191">
        <f t="shared" si="12"/>
        <v>280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40</v>
      </c>
      <c r="B213" s="193">
        <f>'Données projet'!D196</f>
        <v>28</v>
      </c>
      <c r="C213" s="292">
        <v>10</v>
      </c>
      <c r="D213" s="191">
        <f t="shared" si="12"/>
        <v>280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45</v>
      </c>
      <c r="B214" s="193">
        <f>'Données projet'!D197</f>
        <v>28</v>
      </c>
      <c r="C214" s="292">
        <v>10</v>
      </c>
      <c r="D214" s="191">
        <f t="shared" si="12"/>
        <v>280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50</v>
      </c>
      <c r="B215" s="193">
        <f>'Données projet'!D198</f>
        <v>28</v>
      </c>
      <c r="C215" s="292">
        <v>15</v>
      </c>
      <c r="D215" s="191">
        <f t="shared" si="12"/>
        <v>420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55</v>
      </c>
      <c r="B216" s="193">
        <f>'Données projet'!D199</f>
        <v>28</v>
      </c>
      <c r="C216" s="292">
        <v>15</v>
      </c>
      <c r="D216" s="191">
        <f t="shared" si="12"/>
        <v>420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60</v>
      </c>
      <c r="B217" s="193">
        <f>'Données projet'!D200</f>
        <v>28</v>
      </c>
      <c r="C217" s="292">
        <v>15</v>
      </c>
      <c r="D217" s="191">
        <f t="shared" si="12"/>
        <v>420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65</v>
      </c>
      <c r="B218" s="193">
        <f>'Données projet'!D201</f>
        <v>28</v>
      </c>
      <c r="C218" s="292">
        <v>15</v>
      </c>
      <c r="D218" s="191">
        <f t="shared" si="12"/>
        <v>420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70</v>
      </c>
      <c r="B219" s="193">
        <f>'Données projet'!D202</f>
        <v>28</v>
      </c>
      <c r="C219" s="292">
        <v>20</v>
      </c>
      <c r="D219" s="191">
        <f t="shared" si="12"/>
        <v>560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75</v>
      </c>
      <c r="B220" s="193">
        <f>'Données projet'!D203</f>
        <v>28</v>
      </c>
      <c r="C220" s="292">
        <v>20</v>
      </c>
      <c r="D220" s="191">
        <f t="shared" si="12"/>
        <v>560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80</v>
      </c>
      <c r="B221" s="193">
        <f>'Données projet'!D204</f>
        <v>28</v>
      </c>
      <c r="C221" s="292">
        <v>20</v>
      </c>
      <c r="D221" s="191">
        <f t="shared" si="12"/>
        <v>560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85</v>
      </c>
      <c r="B222" s="193">
        <f>'Données projet'!D205</f>
        <v>28</v>
      </c>
      <c r="C222" s="292">
        <v>20</v>
      </c>
      <c r="D222" s="191">
        <f t="shared" si="12"/>
        <v>560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90</v>
      </c>
      <c r="B223" s="193">
        <f>'Données projet'!D206</f>
        <v>28</v>
      </c>
      <c r="C223" s="292">
        <v>30</v>
      </c>
      <c r="D223" s="191">
        <f t="shared" si="12"/>
        <v>840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95</v>
      </c>
      <c r="B224" s="193">
        <f>'Données projet'!D207</f>
        <v>28</v>
      </c>
      <c r="C224" s="292">
        <v>30</v>
      </c>
      <c r="D224" s="191">
        <f t="shared" si="12"/>
        <v>840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100</v>
      </c>
      <c r="B225" s="193">
        <f>'Données projet'!D208</f>
        <v>27</v>
      </c>
      <c r="C225" s="292">
        <v>40</v>
      </c>
      <c r="D225" s="191">
        <f t="shared" si="12"/>
        <v>1080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105</v>
      </c>
      <c r="B226" s="193">
        <f>'Données projet'!D209</f>
        <v>26</v>
      </c>
      <c r="C226" s="292">
        <v>50</v>
      </c>
      <c r="D226" s="191">
        <f t="shared" si="12"/>
        <v>1300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25</v>
      </c>
      <c r="C227" s="292">
        <v>70</v>
      </c>
      <c r="D227" s="191">
        <f t="shared" si="12"/>
        <v>1750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115</v>
      </c>
      <c r="B228" s="193">
        <f>'Données projet'!D211</f>
        <v>330</v>
      </c>
      <c r="C228" s="292">
        <v>150</v>
      </c>
      <c r="D228" s="191">
        <f t="shared" si="12"/>
        <v>49500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2025-05-13T12:16:48Z</dcterms:modified>
</cp:coreProperties>
</file>