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Mission accomplie\CNPF C+for n° 170 Guécélard (Deloitte France n° 3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" i="1" l="1"/>
  <c r="D124" i="1"/>
  <c r="D100" i="1"/>
  <c r="D75" i="1"/>
  <c r="D4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38" i="2" a="1"/>
  <c r="CS38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72" i="2" a="1"/>
  <c r="CS72" i="2" s="1"/>
  <c r="CS24" i="2" a="1"/>
  <c r="CS24" i="2" s="1"/>
  <c r="CS105" i="2" a="1"/>
  <c r="CS105" i="2" s="1"/>
  <c r="CS120" i="2" a="1"/>
  <c r="CS120" i="2" s="1"/>
  <c r="CS137" i="2" a="1"/>
  <c r="CS137" i="2" s="1"/>
  <c r="CS129" i="2" a="1"/>
  <c r="CS129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<sst xmlns="http://schemas.openxmlformats.org/spreadsheetml/2006/main" count="1179" uniqueCount="329">
  <si>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</si>
  <si>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</si>
  <si>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</si>
  <si>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</si>
  <si>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</si>
  <si>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</si>
  <si>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</si>
  <si>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</si>
  <si>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</si>
  <si>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</si>
  <si>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</si>
  <si>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</si>
  <si>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</si>
  <si>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</si>
  <si>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</si>
  <si>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</si>
  <si>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</si>
  <si>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</si>
  <si>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</si>
  <si>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</si>
  <si>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</si>
  <si>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</si>
  <si>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</si>
  <si>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</si>
  <si>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</si>
  <si>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</si>
  <si>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</si>
  <si>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</si>
  <si>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</si>
  <si>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</si>
  <si>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</si>
  <si>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</si>
  <si>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</si>
  <si>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</si>
  <si>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</si>
  <si>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</si>
  <si>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</si>
  <si>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</si>
  <si>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</si>
  <si>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</si>
  <si>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</si>
  <si>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</si>
  <si>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</si>
  <si>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</si>
  <si>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</si>
  <si>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</si>
  <si>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</si>
  <si>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</si>
  <si>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</si>
  <si>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</si>
  <si>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</si>
  <si>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</si>
  <si>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</si>
  <si>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</si>
  <si>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</si>
  <si>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</si>
  <si>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</si>
  <si>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</si>
  <si>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</si>
  <si>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</si>
  <si>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</si>
  <si>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</si>
  <si>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</si>
  <si>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</si>
  <si>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</si>
  <si>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</si>
  <si>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</si>
  <si>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</si>
  <si>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</si>
  <si>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</si>
  <si>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</si>
  <si>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</si>
  <si>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</si>
  <si>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</si>
  <si>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</si>
  <si>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</si>
  <si>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</si>
  <si>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</si>
  <si>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</si>
  <si>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</si>
  <si>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</si>
  <si>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</si>
  <si>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</si>
  <si>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</si>
  <si>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</si>
  <si>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</si>
  <si>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</si>
  <si>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</si>
  <si>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</si>
  <si>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</si>
  <si>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</si>
  <si>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</si>
  <si>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</si>
  <si>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</si>
  <si>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</si>
  <si>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</si>
  <si>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</si>
  <si>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</si>
  <si>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</si>
  <si>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</si>
  <si>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</si>
  <si>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</si>
  <si>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</si>
  <si>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</si>
  <si>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</si>
  <si>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</si>
  <si>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</si>
  <si>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</si>
  <si>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</si>
  <si>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</si>
  <si>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</si>
  <si>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</si>
  <si>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</si>
  <si>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</si>
  <si>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</si>
  <si>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</si>
  <si>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</si>
  <si>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</si>
  <si>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</si>
  <si>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</si>
  <si>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</si>
  <si>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</si>
  <si>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</si>
  <si>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</si>
  <si>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</si>
  <si>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</si>
  <si>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</si>
  <si>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</si>
  <si>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</si>
  <si>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</si>
  <si>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</si>
  <si>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</si>
  <si>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</si>
  <si>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</si>
  <si>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</si>
  <si>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</si>
  <si>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</si>
  <si>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</si>
  <si>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</si>
  <si>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</si>
  <si>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</si>
  <si>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</si>
  <si>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</si>
  <si>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</si>
  <si>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</si>
  <si>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</si>
  <si>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</si>
  <si>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</si>
  <si>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</si>
  <si>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</si>
  <si>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</si>
  <si>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</si>
  <si>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</si>
  <si>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</si>
  <si>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</si>
  <si>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</si>
  <si>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</si>
  <si>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</si>
  <si>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</si>
  <si>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</si>
  <si>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</si>
  <si>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</si>
  <si>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</si>
  <si>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</si>
  <si>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</si>
  <si>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</si>
  <si>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</si>
  <si>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</si>
  <si>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</si>
  <si>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</si>
  <si>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</si>
  <si>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</si>
  <si>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</si>
  <si>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</si>
  <si>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</si>
  <si>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</si>
  <si>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</si>
  <si>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</si>
  <si>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</si>
  <si>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</si>
  <si>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</si>
  <si>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</si>
  <si>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</si>
  <si>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</si>
  <si>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</si>
  <si>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</si>
  <si>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</si>
  <si>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</si>
  <si>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</si>
  <si>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</si>
  <si>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</si>
  <si>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</si>
  <si>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</si>
  <si>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</si>
  <si>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</si>
  <si>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</si>
  <si>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</si>
  <si>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</si>
  <si>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</si>
  <si>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</si>
  <si>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</si>
  <si>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</si>
  <si>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</si>
  <si>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</si>
  <si>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</si>
  <si>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</si>
  <si>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</si>
  <si>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</si>
  <si>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</si>
  <si>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</si>
  <si>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</si>
  <si>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</si>
  <si>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</si>
  <si>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</si>
  <si>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</si>
  <si>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</si>
  <si>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</si>
  <si>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</si>
  <si>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</si>
  <si>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</si>
  <si>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</si>
  <si>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</si>
  <si>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</si>
  <si>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</si>
  <si>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</si>
  <si>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</si>
  <si>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</si>
  <si>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</si>
  <si>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</si>
  <si>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</si>
  <si>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</si>
  <si>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</si>
  <si>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</si>
  <si>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</si>
  <si>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</si>
  <si>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</si>
  <si>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</si>
  <si>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</si>
  <si>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</si>
  <si>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</si>
  <si>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</si>
  <si>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</si>
  <si>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</si>
  <si>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</si>
  <si>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</si>
  <si>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</si>
  <si>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</si>
  <si>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</si>
  <si>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</si>
  <si>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</si>
  <si>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</si>
  <si>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</si>
  <si>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</si>
  <si>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</si>
  <si>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</si>
  <si>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</si>
  <si>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</si>
  <si>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</si>
  <si>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</si>
  <si>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</si>
  <si>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</si>
  <si>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</si>
  <si>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</si>
  <si>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</si>
  <si>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</si>
  <si>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</si>
  <si>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</si>
  <si>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</si>
  <si>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</si>
  <si>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</si>
  <si>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</si>
  <si>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</si>
  <si>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</si>
  <si>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</si>
  <si>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</si>
  <si>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</si>
  <si>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</si>
  <si>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</si>
  <si>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</si>
  <si>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</si>
  <si>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</si>
  <si>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</si>
  <si>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</si>
  <si>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</si>
  <si>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</si>
  <si>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</si>
  <si>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</si>
  <si>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</si>
  <si>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</si>
  <si>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</si>
  <si>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</si>
  <si>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</si>
  <si>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</si>
  <si>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</si>
  <si>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</si>
  <si>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</si>
  <si>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</si>
  <si>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</si>
  <si>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</si>
  <si>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</si>
  <si>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</si>
  <si>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</si>
  <si>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</si>
  <si>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</si>
  <si>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</si>
  <si>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</si>
  <si>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</si>
  <si>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</si>
  <si>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</si>
  <si>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</si>
  <si>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</si>
  <si>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</si>
  <si>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</si>
  <si>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</si>
  <si>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</si>
  <si>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</si>
  <si>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</si>
  <si>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</si>
  <si>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</si>
  <si>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</si>
  <si>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</si>
  <si>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</si>
  <si>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</si>
  <si>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</si>
  <si>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Koster ''riche humide''</t>
  </si>
  <si>
    <t>Vesten ''riche humide''</t>
  </si>
  <si>
    <t>Soligo ''riche humide''</t>
  </si>
  <si>
    <t>Tucano ''riche humide''</t>
  </si>
  <si>
    <t>Koster sableux profond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</si>
</sst>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1.7024364557769698</c:v>
                </c:pt>
                <c:pt idx="2">
                  <c:v>2.1839444444570399</c:v>
                </c:pt>
                <c:pt idx="3">
                  <c:v>2.8021923242882014</c:v>
                </c:pt>
                <c:pt idx="4">
                  <c:v>3.5961601571790389</c:v>
                </c:pt>
                <c:pt idx="5">
                  <c:v>4.6159795764984359</c:v>
                </c:pt>
                <c:pt idx="6">
                  <c:v>5.9261346239194559</c:v>
                </c:pt>
                <c:pt idx="7">
                  <c:v>7.6095841216093447</c:v>
                </c:pt>
                <c:pt idx="8">
                  <c:v>33.834651334450989</c:v>
                </c:pt>
                <c:pt idx="9">
                  <c:v>61.73344852368038</c:v>
                </c:pt>
                <c:pt idx="10">
                  <c:v>96.147555089664891</c:v>
                </c:pt>
                <c:pt idx="11">
                  <c:v>132.51441668148763</c:v>
                </c:pt>
                <c:pt idx="12">
                  <c:v>173.13987981714698</c:v>
                </c:pt>
                <c:pt idx="13">
                  <c:v>211.30041897548008</c:v>
                </c:pt>
                <c:pt idx="14">
                  <c:v>251.53266400970745</c:v>
                </c:pt>
                <c:pt idx="15">
                  <c:v>289.39520219986031</c:v>
                </c:pt>
                <c:pt idx="16">
                  <c:v>324.92902603344322</c:v>
                </c:pt>
                <c:pt idx="17">
                  <c:v>358.16378864137442</c:v>
                </c:pt>
                <c:pt idx="18">
                  <c:v>389.12187584203798</c:v>
                </c:pt>
                <c:pt idx="19">
                  <c:v>417.82071504254367</c:v>
                </c:pt>
                <c:pt idx="20">
                  <c:v>444.2741829530359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19744"/>
        <c:axId val="2065821376"/>
      </c:scatterChart>
      <c:valAx>
        <c:axId val="2065819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1376"/>
        <c:crosses val="autoZero"/>
        <c:crossBetween val="midCat"/>
      </c:valAx>
      <c:valAx>
        <c:axId val="206582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1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32256"/>
        <c:axId val="2065832800"/>
      </c:scatterChart>
      <c:valAx>
        <c:axId val="2065832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32800"/>
        <c:crosses val="autoZero"/>
        <c:crossBetween val="midCat"/>
      </c:valAx>
      <c:valAx>
        <c:axId val="206583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32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1.5405301125171948</c:v>
                </c:pt>
                <c:pt idx="2">
                  <c:v>2.0558267511593904</c:v>
                </c:pt>
                <c:pt idx="3">
                  <c:v>2.7442153212147615</c:v>
                </c:pt>
                <c:pt idx="4">
                  <c:v>3.6640698566582315</c:v>
                </c:pt>
                <c:pt idx="5">
                  <c:v>4.8935236486954521</c:v>
                </c:pt>
                <c:pt idx="6">
                  <c:v>6.5371806108239667</c:v>
                </c:pt>
                <c:pt idx="7">
                  <c:v>8.7351134065721254</c:v>
                </c:pt>
                <c:pt idx="8">
                  <c:v>33.460421459315015</c:v>
                </c:pt>
                <c:pt idx="9">
                  <c:v>63.616179377202229</c:v>
                </c:pt>
                <c:pt idx="10">
                  <c:v>101.28315099382606</c:v>
                </c:pt>
                <c:pt idx="11">
                  <c:v>140.55259985597942</c:v>
                </c:pt>
                <c:pt idx="12">
                  <c:v>183.44482213389134</c:v>
                </c:pt>
                <c:pt idx="13">
                  <c:v>229.96926903052545</c:v>
                </c:pt>
                <c:pt idx="14">
                  <c:v>274.35186055810976</c:v>
                </c:pt>
                <c:pt idx="15">
                  <c:v>318.57280919504177</c:v>
                </c:pt>
                <c:pt idx="16">
                  <c:v>360.74353137681624</c:v>
                </c:pt>
                <c:pt idx="17">
                  <c:v>402.80640086343715</c:v>
                </c:pt>
                <c:pt idx="18">
                  <c:v>439.05655970073713</c:v>
                </c:pt>
                <c:pt idx="19">
                  <c:v>475.24254708750306</c:v>
                </c:pt>
                <c:pt idx="20">
                  <c:v>505.66929985487894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23552"/>
        <c:axId val="2065829536"/>
      </c:scatterChart>
      <c:valAx>
        <c:axId val="2065823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9536"/>
        <c:crosses val="autoZero"/>
        <c:crossBetween val="midCat"/>
      </c:valAx>
      <c:valAx>
        <c:axId val="206582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3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1.7714160624081343</c:v>
                </c:pt>
                <c:pt idx="2">
                  <c:v>2.1492335501776623</c:v>
                </c:pt>
                <c:pt idx="3">
                  <c:v>2.6079442145324028</c:v>
                </c:pt>
                <c:pt idx="4">
                  <c:v>3.1649306402354234</c:v>
                </c:pt>
                <c:pt idx="5">
                  <c:v>3.8413233166923164</c:v>
                </c:pt>
                <c:pt idx="6">
                  <c:v>4.6628112828941966</c:v>
                </c:pt>
                <c:pt idx="7">
                  <c:v>5.6606286199331555</c:v>
                </c:pt>
                <c:pt idx="8">
                  <c:v>29.480394907609469</c:v>
                </c:pt>
                <c:pt idx="9">
                  <c:v>57.793225096737181</c:v>
                </c:pt>
                <c:pt idx="10">
                  <c:v>88.255781160628871</c:v>
                </c:pt>
                <c:pt idx="11">
                  <c:v>123.46253176494004</c:v>
                </c:pt>
                <c:pt idx="12">
                  <c:v>158.4228404911174</c:v>
                </c:pt>
                <c:pt idx="13">
                  <c:v>193.19925249391494</c:v>
                </c:pt>
                <c:pt idx="14">
                  <c:v>227.82966235272238</c:v>
                </c:pt>
                <c:pt idx="15">
                  <c:v>262.33942025677754</c:v>
                </c:pt>
                <c:pt idx="16">
                  <c:v>294.29206816118364</c:v>
                </c:pt>
                <c:pt idx="17">
                  <c:v>323.71788371937868</c:v>
                </c:pt>
                <c:pt idx="18">
                  <c:v>353.08457702098025</c:v>
                </c:pt>
                <c:pt idx="19">
                  <c:v>377.51573101811351</c:v>
                </c:pt>
                <c:pt idx="20">
                  <c:v>401.91247582103807</c:v>
                </c:pt>
                <c:pt idx="21">
                  <c:v>401.91247582103807</c:v>
                </c:pt>
                <c:pt idx="22">
                  <c:v>401.91247582103807</c:v>
                </c:pt>
                <c:pt idx="23">
                  <c:v>401.91247582103807</c:v>
                </c:pt>
                <c:pt idx="24">
                  <c:v>401.91247582103807</c:v>
                </c:pt>
                <c:pt idx="25">
                  <c:v>401.91247582103807</c:v>
                </c:pt>
                <c:pt idx="26">
                  <c:v>401.91247582103807</c:v>
                </c:pt>
                <c:pt idx="27">
                  <c:v>401.91247582103807</c:v>
                </c:pt>
                <c:pt idx="28">
                  <c:v>401.91247582103807</c:v>
                </c:pt>
                <c:pt idx="29">
                  <c:v>401.91247582103807</c:v>
                </c:pt>
                <c:pt idx="30">
                  <c:v>401.91247582103807</c:v>
                </c:pt>
                <c:pt idx="31">
                  <c:v>401.91247582103807</c:v>
                </c:pt>
                <c:pt idx="32">
                  <c:v>401.91247582103807</c:v>
                </c:pt>
                <c:pt idx="33">
                  <c:v>401.91247582103807</c:v>
                </c:pt>
                <c:pt idx="34">
                  <c:v>401.91247582103807</c:v>
                </c:pt>
                <c:pt idx="35">
                  <c:v>401.91247582103807</c:v>
                </c:pt>
                <c:pt idx="36">
                  <c:v>401.91247582103807</c:v>
                </c:pt>
                <c:pt idx="37">
                  <c:v>401.91247582103807</c:v>
                </c:pt>
                <c:pt idx="38">
                  <c:v>401.91247582103807</c:v>
                </c:pt>
                <c:pt idx="39">
                  <c:v>401.91247582103807</c:v>
                </c:pt>
                <c:pt idx="40">
                  <c:v>401.91247582103807</c:v>
                </c:pt>
                <c:pt idx="41">
                  <c:v>401.91247582103807</c:v>
                </c:pt>
                <c:pt idx="42">
                  <c:v>401.91247582103807</c:v>
                </c:pt>
                <c:pt idx="43">
                  <c:v>401.91247582103807</c:v>
                </c:pt>
                <c:pt idx="44">
                  <c:v>401.91247582103807</c:v>
                </c:pt>
                <c:pt idx="45">
                  <c:v>401.91247582103807</c:v>
                </c:pt>
                <c:pt idx="46">
                  <c:v>401.91247582103807</c:v>
                </c:pt>
                <c:pt idx="47">
                  <c:v>401.91247582103807</c:v>
                </c:pt>
                <c:pt idx="48">
                  <c:v>401.91247582103807</c:v>
                </c:pt>
                <c:pt idx="49">
                  <c:v>401.91247582103807</c:v>
                </c:pt>
                <c:pt idx="50">
                  <c:v>401.91247582103807</c:v>
                </c:pt>
                <c:pt idx="51">
                  <c:v>401.91247582103807</c:v>
                </c:pt>
                <c:pt idx="52">
                  <c:v>401.91247582103807</c:v>
                </c:pt>
                <c:pt idx="53">
                  <c:v>401.91247582103807</c:v>
                </c:pt>
                <c:pt idx="54">
                  <c:v>401.91247582103807</c:v>
                </c:pt>
                <c:pt idx="55">
                  <c:v>401.91247582103807</c:v>
                </c:pt>
                <c:pt idx="56">
                  <c:v>401.91247582103807</c:v>
                </c:pt>
                <c:pt idx="57">
                  <c:v>401.91247582103807</c:v>
                </c:pt>
                <c:pt idx="58">
                  <c:v>401.91247582103807</c:v>
                </c:pt>
                <c:pt idx="59">
                  <c:v>401.91247582103807</c:v>
                </c:pt>
                <c:pt idx="60">
                  <c:v>401.91247582103807</c:v>
                </c:pt>
                <c:pt idx="61">
                  <c:v>401.91247582103807</c:v>
                </c:pt>
                <c:pt idx="62">
                  <c:v>401.91247582103807</c:v>
                </c:pt>
                <c:pt idx="63">
                  <c:v>401.91247582103807</c:v>
                </c:pt>
                <c:pt idx="64">
                  <c:v>401.91247582103807</c:v>
                </c:pt>
                <c:pt idx="65">
                  <c:v>401.91247582103807</c:v>
                </c:pt>
                <c:pt idx="66">
                  <c:v>401.91247582103807</c:v>
                </c:pt>
                <c:pt idx="67">
                  <c:v>401.91247582103807</c:v>
                </c:pt>
                <c:pt idx="68">
                  <c:v>401.91247582103807</c:v>
                </c:pt>
                <c:pt idx="69">
                  <c:v>401.91247582103807</c:v>
                </c:pt>
                <c:pt idx="70">
                  <c:v>401.91247582103807</c:v>
                </c:pt>
                <c:pt idx="71">
                  <c:v>401.91247582103807</c:v>
                </c:pt>
                <c:pt idx="72">
                  <c:v>401.91247582103807</c:v>
                </c:pt>
                <c:pt idx="73">
                  <c:v>401.91247582103807</c:v>
                </c:pt>
                <c:pt idx="74">
                  <c:v>401.91247582103807</c:v>
                </c:pt>
                <c:pt idx="75">
                  <c:v>401.91247582103807</c:v>
                </c:pt>
                <c:pt idx="76">
                  <c:v>401.91247582103807</c:v>
                </c:pt>
                <c:pt idx="77">
                  <c:v>401.91247582103807</c:v>
                </c:pt>
                <c:pt idx="78">
                  <c:v>401.91247582103807</c:v>
                </c:pt>
                <c:pt idx="79">
                  <c:v>401.91247582103807</c:v>
                </c:pt>
                <c:pt idx="80">
                  <c:v>401.91247582103807</c:v>
                </c:pt>
                <c:pt idx="81">
                  <c:v>401.91247582103807</c:v>
                </c:pt>
                <c:pt idx="82">
                  <c:v>401.91247582103807</c:v>
                </c:pt>
                <c:pt idx="83">
                  <c:v>401.91247582103807</c:v>
                </c:pt>
                <c:pt idx="84">
                  <c:v>401.91247582103807</c:v>
                </c:pt>
                <c:pt idx="85">
                  <c:v>401.91247582103807</c:v>
                </c:pt>
                <c:pt idx="86">
                  <c:v>401.91247582103807</c:v>
                </c:pt>
                <c:pt idx="87">
                  <c:v>401.91247582103807</c:v>
                </c:pt>
                <c:pt idx="88">
                  <c:v>401.91247582103807</c:v>
                </c:pt>
                <c:pt idx="89">
                  <c:v>401.91247582103807</c:v>
                </c:pt>
                <c:pt idx="90">
                  <c:v>401.91247582103807</c:v>
                </c:pt>
                <c:pt idx="91">
                  <c:v>401.91247582103807</c:v>
                </c:pt>
                <c:pt idx="92">
                  <c:v>401.91247582103807</c:v>
                </c:pt>
                <c:pt idx="93">
                  <c:v>401.91247582103807</c:v>
                </c:pt>
                <c:pt idx="94">
                  <c:v>401.91247582103807</c:v>
                </c:pt>
                <c:pt idx="95">
                  <c:v>401.91247582103807</c:v>
                </c:pt>
                <c:pt idx="96">
                  <c:v>401.91247582103807</c:v>
                </c:pt>
                <c:pt idx="97">
                  <c:v>401.91247582103807</c:v>
                </c:pt>
                <c:pt idx="98">
                  <c:v>401.91247582103807</c:v>
                </c:pt>
                <c:pt idx="99">
                  <c:v>401.91247582103807</c:v>
                </c:pt>
                <c:pt idx="100">
                  <c:v>401.91247582103807</c:v>
                </c:pt>
                <c:pt idx="101">
                  <c:v>401.91247582103807</c:v>
                </c:pt>
                <c:pt idx="102">
                  <c:v>401.91247582103807</c:v>
                </c:pt>
                <c:pt idx="103">
                  <c:v>401.91247582103807</c:v>
                </c:pt>
                <c:pt idx="104">
                  <c:v>401.91247582103807</c:v>
                </c:pt>
                <c:pt idx="105">
                  <c:v>401.91247582103807</c:v>
                </c:pt>
                <c:pt idx="106">
                  <c:v>401.91247582103807</c:v>
                </c:pt>
                <c:pt idx="107">
                  <c:v>401.91247582103807</c:v>
                </c:pt>
                <c:pt idx="108">
                  <c:v>401.91247582103807</c:v>
                </c:pt>
                <c:pt idx="109">
                  <c:v>401.91247582103807</c:v>
                </c:pt>
                <c:pt idx="110">
                  <c:v>401.91247582103807</c:v>
                </c:pt>
                <c:pt idx="111">
                  <c:v>401.91247582103807</c:v>
                </c:pt>
                <c:pt idx="112">
                  <c:v>401.91247582103807</c:v>
                </c:pt>
                <c:pt idx="113">
                  <c:v>401.91247582103807</c:v>
                </c:pt>
                <c:pt idx="114">
                  <c:v>401.91247582103807</c:v>
                </c:pt>
                <c:pt idx="115">
                  <c:v>401.91247582103807</c:v>
                </c:pt>
                <c:pt idx="116">
                  <c:v>401.91247582103807</c:v>
                </c:pt>
                <c:pt idx="117">
                  <c:v>401.91247582103807</c:v>
                </c:pt>
                <c:pt idx="118">
                  <c:v>401.91247582103807</c:v>
                </c:pt>
                <c:pt idx="119">
                  <c:v>401.91247582103807</c:v>
                </c:pt>
                <c:pt idx="120">
                  <c:v>401.91247582103807</c:v>
                </c:pt>
                <c:pt idx="121">
                  <c:v>401.91247582103807</c:v>
                </c:pt>
                <c:pt idx="122">
                  <c:v>401.91247582103807</c:v>
                </c:pt>
                <c:pt idx="123">
                  <c:v>401.91247582103807</c:v>
                </c:pt>
                <c:pt idx="124">
                  <c:v>401.91247582103807</c:v>
                </c:pt>
                <c:pt idx="125">
                  <c:v>401.91247582103807</c:v>
                </c:pt>
                <c:pt idx="126">
                  <c:v>401.91247582103807</c:v>
                </c:pt>
                <c:pt idx="127">
                  <c:v>401.91247582103807</c:v>
                </c:pt>
                <c:pt idx="128">
                  <c:v>401.91247582103807</c:v>
                </c:pt>
                <c:pt idx="129">
                  <c:v>401.91247582103807</c:v>
                </c:pt>
                <c:pt idx="130">
                  <c:v>401.91247582103807</c:v>
                </c:pt>
                <c:pt idx="131">
                  <c:v>401.91247582103807</c:v>
                </c:pt>
                <c:pt idx="132">
                  <c:v>401.91247582103807</c:v>
                </c:pt>
                <c:pt idx="133">
                  <c:v>401.91247582103807</c:v>
                </c:pt>
                <c:pt idx="134">
                  <c:v>401.91247582103807</c:v>
                </c:pt>
                <c:pt idx="135">
                  <c:v>401.91247582103807</c:v>
                </c:pt>
                <c:pt idx="136">
                  <c:v>401.91247582103807</c:v>
                </c:pt>
                <c:pt idx="137">
                  <c:v>401.91247582103807</c:v>
                </c:pt>
                <c:pt idx="138">
                  <c:v>401.91247582103807</c:v>
                </c:pt>
                <c:pt idx="139">
                  <c:v>401.91247582103807</c:v>
                </c:pt>
                <c:pt idx="140">
                  <c:v>401.91247582103807</c:v>
                </c:pt>
                <c:pt idx="141">
                  <c:v>401.91247582103807</c:v>
                </c:pt>
                <c:pt idx="142">
                  <c:v>401.91247582103807</c:v>
                </c:pt>
                <c:pt idx="143">
                  <c:v>401.91247582103807</c:v>
                </c:pt>
                <c:pt idx="144">
                  <c:v>401.91247582103807</c:v>
                </c:pt>
                <c:pt idx="145">
                  <c:v>401.91247582103807</c:v>
                </c:pt>
                <c:pt idx="146">
                  <c:v>401.91247582103807</c:v>
                </c:pt>
                <c:pt idx="147">
                  <c:v>401.91247582103807</c:v>
                </c:pt>
                <c:pt idx="148">
                  <c:v>401.91247582103807</c:v>
                </c:pt>
                <c:pt idx="149">
                  <c:v>401.91247582103807</c:v>
                </c:pt>
                <c:pt idx="150">
                  <c:v>401.91247582103807</c:v>
                </c:pt>
                <c:pt idx="151">
                  <c:v>401.91247582103807</c:v>
                </c:pt>
                <c:pt idx="152">
                  <c:v>401.91247582103807</c:v>
                </c:pt>
                <c:pt idx="153">
                  <c:v>401.91247582103807</c:v>
                </c:pt>
                <c:pt idx="154">
                  <c:v>401.91247582103807</c:v>
                </c:pt>
                <c:pt idx="155">
                  <c:v>401.91247582103807</c:v>
                </c:pt>
                <c:pt idx="156">
                  <c:v>401.91247582103807</c:v>
                </c:pt>
                <c:pt idx="157">
                  <c:v>401.91247582103807</c:v>
                </c:pt>
                <c:pt idx="158">
                  <c:v>401.91247582103807</c:v>
                </c:pt>
                <c:pt idx="159">
                  <c:v>401.91247582103807</c:v>
                </c:pt>
                <c:pt idx="160">
                  <c:v>401.91247582103807</c:v>
                </c:pt>
                <c:pt idx="161">
                  <c:v>401.91247582103807</c:v>
                </c:pt>
                <c:pt idx="162">
                  <c:v>401.91247582103807</c:v>
                </c:pt>
                <c:pt idx="163">
                  <c:v>401.91247582103807</c:v>
                </c:pt>
                <c:pt idx="164">
                  <c:v>401.91247582103807</c:v>
                </c:pt>
                <c:pt idx="165">
                  <c:v>401.91247582103807</c:v>
                </c:pt>
                <c:pt idx="166">
                  <c:v>401.91247582103807</c:v>
                </c:pt>
                <c:pt idx="167">
                  <c:v>401.91247582103807</c:v>
                </c:pt>
                <c:pt idx="168">
                  <c:v>401.91247582103807</c:v>
                </c:pt>
                <c:pt idx="169">
                  <c:v>401.91247582103807</c:v>
                </c:pt>
                <c:pt idx="170">
                  <c:v>401.91247582103807</c:v>
                </c:pt>
                <c:pt idx="171">
                  <c:v>401.91247582103807</c:v>
                </c:pt>
                <c:pt idx="172">
                  <c:v>401.91247582103807</c:v>
                </c:pt>
                <c:pt idx="173">
                  <c:v>401.91247582103807</c:v>
                </c:pt>
                <c:pt idx="174">
                  <c:v>401.91247582103807</c:v>
                </c:pt>
                <c:pt idx="175">
                  <c:v>401.91247582103807</c:v>
                </c:pt>
                <c:pt idx="176">
                  <c:v>401.91247582103807</c:v>
                </c:pt>
                <c:pt idx="177">
                  <c:v>401.91247582103807</c:v>
                </c:pt>
                <c:pt idx="178">
                  <c:v>401.91247582103807</c:v>
                </c:pt>
                <c:pt idx="179">
                  <c:v>401.91247582103807</c:v>
                </c:pt>
                <c:pt idx="180">
                  <c:v>401.91247582103807</c:v>
                </c:pt>
                <c:pt idx="181">
                  <c:v>401.91247582103807</c:v>
                </c:pt>
                <c:pt idx="182">
                  <c:v>401.91247582103807</c:v>
                </c:pt>
                <c:pt idx="183">
                  <c:v>401.91247582103807</c:v>
                </c:pt>
                <c:pt idx="184">
                  <c:v>401.91247582103807</c:v>
                </c:pt>
                <c:pt idx="185">
                  <c:v>401.91247582103807</c:v>
                </c:pt>
                <c:pt idx="186">
                  <c:v>401.91247582103807</c:v>
                </c:pt>
                <c:pt idx="187">
                  <c:v>401.91247582103807</c:v>
                </c:pt>
                <c:pt idx="188">
                  <c:v>401.91247582103807</c:v>
                </c:pt>
                <c:pt idx="189">
                  <c:v>401.91247582103807</c:v>
                </c:pt>
                <c:pt idx="190">
                  <c:v>401.91247582103807</c:v>
                </c:pt>
                <c:pt idx="191">
                  <c:v>401.91247582103807</c:v>
                </c:pt>
                <c:pt idx="192">
                  <c:v>401.91247582103807</c:v>
                </c:pt>
                <c:pt idx="193">
                  <c:v>401.91247582103807</c:v>
                </c:pt>
                <c:pt idx="194">
                  <c:v>401.91247582103807</c:v>
                </c:pt>
                <c:pt idx="195">
                  <c:v>401.91247582103807</c:v>
                </c:pt>
                <c:pt idx="196">
                  <c:v>401.91247582103807</c:v>
                </c:pt>
                <c:pt idx="197">
                  <c:v>401.91247582103807</c:v>
                </c:pt>
                <c:pt idx="198">
                  <c:v>401.91247582103807</c:v>
                </c:pt>
                <c:pt idx="199">
                  <c:v>401.91247582103807</c:v>
                </c:pt>
                <c:pt idx="200">
                  <c:v>401.91247582103807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19200"/>
        <c:axId val="2065821920"/>
      </c:scatterChart>
      <c:valAx>
        <c:axId val="2065819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1920"/>
        <c:crosses val="autoZero"/>
        <c:crossBetween val="midCat"/>
      </c:valAx>
      <c:valAx>
        <c:axId val="20658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19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1.5102339203511328</c:v>
                </c:pt>
                <c:pt idx="2">
                  <c:v>1.9756914682525499</c:v>
                </c:pt>
                <c:pt idx="3">
                  <c:v>2.5852003755978461</c:v>
                </c:pt>
                <c:pt idx="4">
                  <c:v>3.3835165393006021</c:v>
                </c:pt>
                <c:pt idx="5">
                  <c:v>4.4293520436842178</c:v>
                </c:pt>
                <c:pt idx="6">
                  <c:v>5.7997418428740284</c:v>
                </c:pt>
                <c:pt idx="7">
                  <c:v>7.5957809733255006</c:v>
                </c:pt>
                <c:pt idx="8">
                  <c:v>9.9501636795462485</c:v>
                </c:pt>
                <c:pt idx="9">
                  <c:v>13.037091969162235</c:v>
                </c:pt>
                <c:pt idx="10">
                  <c:v>17.085300307540944</c:v>
                </c:pt>
                <c:pt idx="11">
                  <c:v>41.55465045223135</c:v>
                </c:pt>
                <c:pt idx="12">
                  <c:v>71.584596300207025</c:v>
                </c:pt>
                <c:pt idx="13">
                  <c:v>107.19440095174279</c:v>
                </c:pt>
                <c:pt idx="14">
                  <c:v>148.37192976271498</c:v>
                </c:pt>
                <c:pt idx="15">
                  <c:v>193.15794479143537</c:v>
                </c:pt>
                <c:pt idx="16">
                  <c:v>241.56471283707677</c:v>
                </c:pt>
                <c:pt idx="17">
                  <c:v>293.59652471635064</c:v>
                </c:pt>
                <c:pt idx="18">
                  <c:v>349.25373903450628</c:v>
                </c:pt>
                <c:pt idx="19">
                  <c:v>404.71600616822928</c:v>
                </c:pt>
                <c:pt idx="20">
                  <c:v>460.01378462974839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27360"/>
        <c:axId val="2065830624"/>
      </c:scatterChart>
      <c:valAx>
        <c:axId val="2065827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30624"/>
        <c:crosses val="autoZero"/>
        <c:crossBetween val="midCat"/>
      </c:valAx>
      <c:valAx>
        <c:axId val="206583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7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1.9127288968675797</c:v>
                </c:pt>
                <c:pt idx="2">
                  <c:v>2.7574371804879072</c:v>
                </c:pt>
                <c:pt idx="3">
                  <c:v>3.9768617648907032</c:v>
                </c:pt>
                <c:pt idx="4">
                  <c:v>5.7379262113330887</c:v>
                </c:pt>
                <c:pt idx="5">
                  <c:v>8.2822027838924175</c:v>
                </c:pt>
                <c:pt idx="6">
                  <c:v>11.959415464036384</c:v>
                </c:pt>
                <c:pt idx="7">
                  <c:v>17.276028825572983</c:v>
                </c:pt>
                <c:pt idx="8">
                  <c:v>40.853260721469937</c:v>
                </c:pt>
                <c:pt idx="9">
                  <c:v>66.345707112566487</c:v>
                </c:pt>
                <c:pt idx="10">
                  <c:v>93.864452075639406</c:v>
                </c:pt>
                <c:pt idx="11">
                  <c:v>121.17968190072868</c:v>
                </c:pt>
                <c:pt idx="12">
                  <c:v>150.60221329539243</c:v>
                </c:pt>
                <c:pt idx="13">
                  <c:v>179.88725959643307</c:v>
                </c:pt>
                <c:pt idx="14">
                  <c:v>209.06041658780001</c:v>
                </c:pt>
                <c:pt idx="15">
                  <c:v>238.13951274353522</c:v>
                </c:pt>
                <c:pt idx="16">
                  <c:v>264.90965735996997</c:v>
                </c:pt>
                <c:pt idx="17">
                  <c:v>289.39520219986031</c:v>
                </c:pt>
                <c:pt idx="18">
                  <c:v>311.61449757305746</c:v>
                </c:pt>
                <c:pt idx="19">
                  <c:v>333.79864819041404</c:v>
                </c:pt>
                <c:pt idx="20">
                  <c:v>353.7365435179052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14304"/>
        <c:axId val="2065824096"/>
      </c:scatterChart>
      <c:valAx>
        <c:axId val="2065814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4096"/>
        <c:crosses val="autoZero"/>
        <c:crossBetween val="midCat"/>
      </c:valAx>
      <c:valAx>
        <c:axId val="206582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14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31168"/>
        <c:axId val="2065825184"/>
      </c:scatterChart>
      <c:valAx>
        <c:axId val="2065831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5184"/>
        <c:crosses val="autoZero"/>
        <c:crossBetween val="midCat"/>
      </c:valAx>
      <c:valAx>
        <c:axId val="206582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31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22464"/>
        <c:axId val="2065823008"/>
      </c:scatterChart>
      <c:valAx>
        <c:axId val="2065822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3008"/>
        <c:crosses val="autoZero"/>
        <c:crossBetween val="midCat"/>
      </c:valAx>
      <c:valAx>
        <c:axId val="20658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2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15392"/>
        <c:axId val="2065818656"/>
      </c:scatterChart>
      <c:valAx>
        <c:axId val="2065815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18656"/>
        <c:crosses val="autoZero"/>
        <c:crossBetween val="midCat"/>
      </c:valAx>
      <c:valAx>
        <c:axId val="206581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15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36608"/>
        <c:axId val="2065820288"/>
      </c:scatterChart>
      <c:valAx>
        <c:axId val="2065836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20288"/>
        <c:crosses val="autoZero"/>
        <c:crossBetween val="midCat"/>
      </c:valAx>
      <c:valAx>
        <c:axId val="20658202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5836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5" zoomScale="80" zoomScaleNormal="80" workbookViewId="0">
      <selection activeCell="D27" sqref="D2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9.82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0.25900000000000001</v>
      </c>
      <c r="D9" s="36">
        <f t="shared" ref="D9:D18" si="0">C9*$C$5</f>
        <v>2.54338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111</v>
      </c>
      <c r="C10" s="35">
        <v>0.216</v>
      </c>
      <c r="D10" s="36">
        <f t="shared" si="0"/>
        <v>2.1211199999999999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117</v>
      </c>
      <c r="C11" s="35">
        <v>0.216</v>
      </c>
      <c r="D11" s="36">
        <f t="shared" si="0"/>
        <v>2.1211199999999999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111</v>
      </c>
      <c r="C12" s="35">
        <v>0.17299999999999999</v>
      </c>
      <c r="D12" s="36">
        <f t="shared" si="0"/>
        <v>1.6988599999999998</v>
      </c>
      <c r="E12" s="37">
        <v>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112</v>
      </c>
      <c r="C13" s="35">
        <v>0.13600000000000001</v>
      </c>
      <c r="D13" s="36">
        <f t="shared" si="0"/>
        <v>1.33552</v>
      </c>
      <c r="E13" s="37">
        <v>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9.82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C32" s="292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7</v>
      </c>
      <c r="B36" s="63">
        <v>6.12</v>
      </c>
      <c r="C36" s="63"/>
      <c r="D36" s="63"/>
      <c r="E36" s="54"/>
      <c r="F36" s="54"/>
      <c r="G36" s="54"/>
      <c r="H36" s="54"/>
      <c r="I36" s="52">
        <f>IFERROR(B36/A36,"")</f>
        <v>0.87428571428571433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8</v>
      </c>
      <c r="B37" s="63">
        <v>28.56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22.439999999999998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9</v>
      </c>
      <c r="B38" s="63">
        <v>53.04</v>
      </c>
      <c r="C38" s="63"/>
      <c r="D38" s="63"/>
      <c r="E38" s="54"/>
      <c r="F38" s="54"/>
      <c r="G38" s="54"/>
      <c r="H38" s="54"/>
      <c r="I38" s="56">
        <f t="shared" si="1"/>
        <v>24.48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10</v>
      </c>
      <c r="B39" s="63">
        <v>83.64</v>
      </c>
      <c r="C39" s="63"/>
      <c r="D39" s="63"/>
      <c r="E39" s="54"/>
      <c r="F39" s="54"/>
      <c r="G39" s="54"/>
      <c r="H39" s="54"/>
      <c r="I39" s="52">
        <f t="shared" si="1"/>
        <v>30.6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11</v>
      </c>
      <c r="B40" s="63">
        <v>116.28</v>
      </c>
      <c r="C40" s="63"/>
      <c r="D40" s="63"/>
      <c r="E40" s="54"/>
      <c r="F40" s="54"/>
      <c r="G40" s="54"/>
      <c r="H40" s="54"/>
      <c r="I40" s="52">
        <f t="shared" si="1"/>
        <v>32.64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12</v>
      </c>
      <c r="B41" s="63">
        <v>153</v>
      </c>
      <c r="C41" s="63"/>
      <c r="D41" s="63"/>
      <c r="E41" s="54"/>
      <c r="F41" s="54"/>
      <c r="G41" s="54"/>
      <c r="H41" s="54"/>
      <c r="I41" s="56">
        <f t="shared" si="1"/>
        <v>36.72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13</v>
      </c>
      <c r="B42" s="63">
        <v>187.68</v>
      </c>
      <c r="C42" s="63"/>
      <c r="D42" s="63"/>
      <c r="E42" s="54"/>
      <c r="F42" s="54"/>
      <c r="G42" s="54"/>
      <c r="H42" s="54"/>
      <c r="I42" s="56">
        <f t="shared" si="1"/>
        <v>34.680000000000007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14</v>
      </c>
      <c r="B43" s="63">
        <v>224.4</v>
      </c>
      <c r="C43" s="63"/>
      <c r="D43" s="63"/>
      <c r="E43" s="54"/>
      <c r="F43" s="54"/>
      <c r="G43" s="54"/>
      <c r="H43" s="54"/>
      <c r="I43" s="52">
        <f t="shared" si="1"/>
        <v>36.72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15</v>
      </c>
      <c r="B44" s="63">
        <v>259.08</v>
      </c>
      <c r="C44" s="63"/>
      <c r="D44" s="63"/>
      <c r="E44" s="54"/>
      <c r="F44" s="54"/>
      <c r="G44" s="54"/>
      <c r="H44" s="54"/>
      <c r="I44" s="52">
        <f t="shared" si="1"/>
        <v>34.679999999999978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16</v>
      </c>
      <c r="B45" s="63">
        <v>291.72000000000003</v>
      </c>
      <c r="C45" s="63"/>
      <c r="D45" s="63"/>
      <c r="E45" s="54"/>
      <c r="F45" s="54"/>
      <c r="G45" s="54"/>
      <c r="H45" s="54"/>
      <c r="I45" s="52">
        <f t="shared" si="1"/>
        <v>32.640000000000043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17</v>
      </c>
      <c r="B46" s="63">
        <v>322.32</v>
      </c>
      <c r="C46" s="63"/>
      <c r="D46" s="63"/>
      <c r="E46" s="54"/>
      <c r="F46" s="54"/>
      <c r="G46" s="54"/>
      <c r="H46" s="54"/>
      <c r="I46" s="52">
        <f t="shared" si="1"/>
        <v>30.599999999999966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18</v>
      </c>
      <c r="B47" s="63">
        <v>350.88</v>
      </c>
      <c r="C47" s="63"/>
      <c r="D47" s="63"/>
      <c r="E47" s="54"/>
      <c r="F47" s="54"/>
      <c r="G47" s="54"/>
      <c r="H47" s="54"/>
      <c r="I47" s="52">
        <f t="shared" si="1"/>
        <v>28.560000000000002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19</v>
      </c>
      <c r="B48" s="63">
        <v>377.4</v>
      </c>
      <c r="C48" s="63"/>
      <c r="D48" s="63"/>
      <c r="E48" s="54"/>
      <c r="F48" s="54"/>
      <c r="G48" s="54"/>
      <c r="H48" s="54"/>
      <c r="I48" s="52">
        <f t="shared" si="1"/>
        <v>26.519999999999982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20</v>
      </c>
      <c r="B49" s="63">
        <v>401.88</v>
      </c>
      <c r="C49" s="63">
        <v>1</v>
      </c>
      <c r="D49" s="63">
        <f>B49</f>
        <v>401.88</v>
      </c>
      <c r="E49" s="54">
        <v>0.78</v>
      </c>
      <c r="F49" s="54"/>
      <c r="G49" s="54">
        <v>0.1</v>
      </c>
      <c r="H49" s="54">
        <v>0.12</v>
      </c>
      <c r="I49" s="52">
        <f t="shared" si="1"/>
        <v>24.480000000000018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I-214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7</v>
      </c>
      <c r="B62" s="63">
        <v>8.16</v>
      </c>
      <c r="C62" s="63"/>
      <c r="D62" s="63"/>
      <c r="E62" s="54"/>
      <c r="F62" s="54"/>
      <c r="G62" s="54"/>
      <c r="H62" s="54"/>
      <c r="I62" s="56">
        <f>IFERROR(B62/A62,"")</f>
        <v>1.1657142857142857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8</v>
      </c>
      <c r="B63" s="63">
        <v>32.64</v>
      </c>
      <c r="C63" s="63"/>
      <c r="D63" s="63"/>
      <c r="E63" s="54"/>
      <c r="F63" s="54"/>
      <c r="G63" s="54"/>
      <c r="H63" s="54"/>
      <c r="I63" s="52">
        <f>IF(A63&lt;&gt;0,(B63-(B62-D62))/(A63-A62),"")</f>
        <v>24.48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9</v>
      </c>
      <c r="B64" s="63">
        <v>63.24</v>
      </c>
      <c r="C64" s="63"/>
      <c r="D64" s="63"/>
      <c r="E64" s="54"/>
      <c r="F64" s="54"/>
      <c r="G64" s="54"/>
      <c r="H64" s="54"/>
      <c r="I64" s="52">
        <f>IF(A64&lt;&gt;0,(B64-(B63-D63))/(A64-A63),"")</f>
        <v>30.6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10</v>
      </c>
      <c r="B65" s="63">
        <v>102</v>
      </c>
      <c r="C65" s="63"/>
      <c r="D65" s="63"/>
      <c r="E65" s="54"/>
      <c r="F65" s="54"/>
      <c r="G65" s="54"/>
      <c r="H65" s="54"/>
      <c r="I65" s="52">
        <f>IF(A65&lt;&gt;0,(B65-(B64-D64))/(A65-A64),"")</f>
        <v>38.76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11</v>
      </c>
      <c r="B66" s="63">
        <v>142.80000000000001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40.800000000000011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12</v>
      </c>
      <c r="B67" s="63">
        <v>187.68</v>
      </c>
      <c r="C67" s="63"/>
      <c r="D67" s="63"/>
      <c r="E67" s="54"/>
      <c r="F67" s="54"/>
      <c r="G67" s="54"/>
      <c r="H67" s="54"/>
      <c r="I67" s="52">
        <f t="shared" si="2"/>
        <v>44.879999999999995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13</v>
      </c>
      <c r="B68" s="63">
        <v>236.64</v>
      </c>
      <c r="C68" s="63"/>
      <c r="D68" s="63"/>
      <c r="E68" s="54"/>
      <c r="F68" s="54"/>
      <c r="G68" s="54"/>
      <c r="H68" s="54"/>
      <c r="I68" s="52">
        <f t="shared" si="2"/>
        <v>48.95999999999998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14</v>
      </c>
      <c r="B69" s="63">
        <v>283.56</v>
      </c>
      <c r="C69" s="63"/>
      <c r="D69" s="63"/>
      <c r="E69" s="54"/>
      <c r="F69" s="54"/>
      <c r="G69" s="54"/>
      <c r="H69" s="54"/>
      <c r="I69" s="52">
        <f t="shared" si="2"/>
        <v>46.920000000000016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15</v>
      </c>
      <c r="B70" s="63">
        <v>330.48</v>
      </c>
      <c r="C70" s="63"/>
      <c r="D70" s="63"/>
      <c r="E70" s="54"/>
      <c r="F70" s="54"/>
      <c r="G70" s="54"/>
      <c r="H70" s="54"/>
      <c r="I70" s="52">
        <f t="shared" si="2"/>
        <v>46.920000000000016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16</v>
      </c>
      <c r="B71" s="63">
        <v>375.36</v>
      </c>
      <c r="C71" s="63"/>
      <c r="D71" s="63"/>
      <c r="E71" s="54"/>
      <c r="F71" s="54"/>
      <c r="G71" s="54"/>
      <c r="H71" s="54"/>
      <c r="I71" s="52">
        <f t="shared" si="2"/>
        <v>44.879999999999995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17</v>
      </c>
      <c r="B72" s="63">
        <v>420.24</v>
      </c>
      <c r="C72" s="63"/>
      <c r="D72" s="63"/>
      <c r="E72" s="54"/>
      <c r="F72" s="54"/>
      <c r="G72" s="54"/>
      <c r="H72" s="54"/>
      <c r="I72" s="52">
        <f t="shared" si="2"/>
        <v>44.879999999999995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18</v>
      </c>
      <c r="B73" s="63">
        <v>459</v>
      </c>
      <c r="C73" s="63"/>
      <c r="D73" s="63"/>
      <c r="E73" s="54"/>
      <c r="F73" s="54"/>
      <c r="G73" s="54"/>
      <c r="H73" s="54"/>
      <c r="I73" s="52">
        <f t="shared" si="2"/>
        <v>38.759999999999991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19</v>
      </c>
      <c r="B74" s="53">
        <v>497.76</v>
      </c>
      <c r="C74" s="53"/>
      <c r="D74" s="53"/>
      <c r="E74" s="54"/>
      <c r="F74" s="54"/>
      <c r="G74" s="54"/>
      <c r="H74" s="54"/>
      <c r="I74" s="52">
        <f t="shared" si="2"/>
        <v>38.759999999999991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20</v>
      </c>
      <c r="B75" s="53">
        <v>530.4</v>
      </c>
      <c r="C75" s="63">
        <v>1</v>
      </c>
      <c r="D75" s="63">
        <f>B75</f>
        <v>530.4</v>
      </c>
      <c r="E75" s="54">
        <v>0.78</v>
      </c>
      <c r="F75" s="54"/>
      <c r="G75" s="54"/>
      <c r="H75" s="54">
        <v>0.22</v>
      </c>
      <c r="I75" s="52">
        <f t="shared" si="2"/>
        <v>32.639999999999986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Soligo</v>
      </c>
      <c r="C84" s="25" t="s">
        <v>326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7</v>
      </c>
      <c r="B88" s="63">
        <v>4.08</v>
      </c>
      <c r="C88" s="63"/>
      <c r="D88" s="63"/>
      <c r="E88" s="54"/>
      <c r="F88" s="54"/>
      <c r="G88" s="54"/>
      <c r="H88" s="93"/>
      <c r="I88" s="56">
        <f>IFERROR(B88/A88,"")</f>
        <v>0.58285714285714285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8</v>
      </c>
      <c r="B89" s="63">
        <v>22.44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18.36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9</v>
      </c>
      <c r="B90" s="63">
        <v>44.88</v>
      </c>
      <c r="C90" s="63"/>
      <c r="D90" s="63"/>
      <c r="E90" s="93"/>
      <c r="F90" s="93"/>
      <c r="G90" s="93"/>
      <c r="H90" s="93"/>
      <c r="I90" s="56">
        <f t="shared" si="3"/>
        <v>22.44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10</v>
      </c>
      <c r="B91" s="63">
        <v>69.36</v>
      </c>
      <c r="C91" s="63"/>
      <c r="D91" s="63"/>
      <c r="E91" s="93"/>
      <c r="F91" s="93"/>
      <c r="G91" s="93"/>
      <c r="H91" s="93"/>
      <c r="I91" s="56">
        <f t="shared" si="3"/>
        <v>24.479999999999997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11</v>
      </c>
      <c r="B92" s="63">
        <v>97.92</v>
      </c>
      <c r="C92" s="63"/>
      <c r="D92" s="63"/>
      <c r="E92" s="93"/>
      <c r="F92" s="93"/>
      <c r="G92" s="93"/>
      <c r="H92" s="93"/>
      <c r="I92" s="56">
        <f t="shared" si="3"/>
        <v>28.560000000000002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12</v>
      </c>
      <c r="B93" s="63">
        <v>126.48</v>
      </c>
      <c r="C93" s="63"/>
      <c r="D93" s="63"/>
      <c r="E93" s="93"/>
      <c r="F93" s="93"/>
      <c r="G93" s="93"/>
      <c r="H93" s="93"/>
      <c r="I93" s="56">
        <f t="shared" si="3"/>
        <v>28.560000000000002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13</v>
      </c>
      <c r="B94" s="63">
        <v>155.04</v>
      </c>
      <c r="C94" s="63"/>
      <c r="D94" s="63"/>
      <c r="E94" s="93"/>
      <c r="F94" s="93"/>
      <c r="G94" s="93"/>
      <c r="H94" s="93"/>
      <c r="I94" s="56">
        <f t="shared" si="3"/>
        <v>28.559999999999988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14</v>
      </c>
      <c r="B95" s="63">
        <v>183.6</v>
      </c>
      <c r="C95" s="63"/>
      <c r="D95" s="63"/>
      <c r="E95" s="93"/>
      <c r="F95" s="93"/>
      <c r="G95" s="93"/>
      <c r="H95" s="93"/>
      <c r="I95" s="56">
        <f t="shared" si="3"/>
        <v>28.560000000000002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15</v>
      </c>
      <c r="B96" s="63">
        <v>212.16</v>
      </c>
      <c r="C96" s="63"/>
      <c r="D96" s="63"/>
      <c r="E96" s="93"/>
      <c r="F96" s="93"/>
      <c r="G96" s="93"/>
      <c r="H96" s="93"/>
      <c r="I96" s="56">
        <f t="shared" si="3"/>
        <v>28.560000000000002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16</v>
      </c>
      <c r="B97" s="63">
        <v>238.68</v>
      </c>
      <c r="C97" s="63"/>
      <c r="D97" s="63"/>
      <c r="E97" s="93"/>
      <c r="F97" s="93"/>
      <c r="G97" s="93"/>
      <c r="H97" s="93"/>
      <c r="I97" s="56">
        <f t="shared" si="3"/>
        <v>26.52000000000001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17</v>
      </c>
      <c r="B98" s="63">
        <v>263.16000000000003</v>
      </c>
      <c r="C98" s="63"/>
      <c r="D98" s="63"/>
      <c r="E98" s="93"/>
      <c r="F98" s="93"/>
      <c r="G98" s="93"/>
      <c r="H98" s="93"/>
      <c r="I98" s="56">
        <f t="shared" si="3"/>
        <v>24.480000000000018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18</v>
      </c>
      <c r="B99" s="63">
        <v>287.64</v>
      </c>
      <c r="C99" s="63"/>
      <c r="D99" s="63"/>
      <c r="E99" s="93"/>
      <c r="F99" s="93"/>
      <c r="G99" s="93"/>
      <c r="H99" s="93"/>
      <c r="I99" s="56">
        <f t="shared" si="3"/>
        <v>24.479999999999961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19</v>
      </c>
      <c r="B100" s="63">
        <v>308.04000000000002</v>
      </c>
      <c r="C100" s="63">
        <v>1</v>
      </c>
      <c r="D100" s="63">
        <f>B100</f>
        <v>308.04000000000002</v>
      </c>
      <c r="E100" s="93">
        <v>0.78</v>
      </c>
      <c r="F100" s="93"/>
      <c r="G100" s="93"/>
      <c r="H100" s="93">
        <v>0.22</v>
      </c>
      <c r="I100" s="56">
        <f t="shared" si="3"/>
        <v>20.400000000000034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20</v>
      </c>
      <c r="B101" s="63">
        <v>328.44</v>
      </c>
      <c r="C101" s="63"/>
      <c r="D101" s="63"/>
      <c r="E101" s="68"/>
      <c r="F101" s="68"/>
      <c r="G101" s="68"/>
      <c r="H101" s="68"/>
      <c r="I101" s="56">
        <f t="shared" si="3"/>
        <v>328.44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Peuplier I-214</v>
      </c>
      <c r="C110" s="25" t="s">
        <v>327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10</v>
      </c>
      <c r="B114" s="63">
        <v>16.32</v>
      </c>
      <c r="C114" s="53"/>
      <c r="D114" s="63"/>
      <c r="E114" s="54"/>
      <c r="F114" s="54"/>
      <c r="G114" s="54"/>
      <c r="H114" s="54"/>
      <c r="I114" s="56">
        <f>IFERROR(B114/A114,"")</f>
        <v>1.6320000000000001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11</v>
      </c>
      <c r="B115" s="63">
        <v>40.799999999999997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24.479999999999997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12</v>
      </c>
      <c r="B116" s="63">
        <v>71.400000000000006</v>
      </c>
      <c r="C116" s="53"/>
      <c r="D116" s="63"/>
      <c r="E116" s="54"/>
      <c r="F116" s="54"/>
      <c r="G116" s="54"/>
      <c r="H116" s="54"/>
      <c r="I116" s="56">
        <f t="shared" si="4"/>
        <v>30.600000000000009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13</v>
      </c>
      <c r="B117" s="63">
        <v>108.12</v>
      </c>
      <c r="C117" s="53"/>
      <c r="D117" s="63"/>
      <c r="E117" s="54"/>
      <c r="F117" s="54"/>
      <c r="G117" s="54"/>
      <c r="H117" s="54"/>
      <c r="I117" s="56">
        <f t="shared" si="4"/>
        <v>36.72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14</v>
      </c>
      <c r="B118" s="63">
        <v>150.96</v>
      </c>
      <c r="C118" s="53"/>
      <c r="D118" s="63"/>
      <c r="E118" s="54"/>
      <c r="F118" s="54"/>
      <c r="G118" s="54"/>
      <c r="H118" s="54"/>
      <c r="I118" s="56">
        <f t="shared" si="4"/>
        <v>42.84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15</v>
      </c>
      <c r="B119" s="63">
        <v>197.88</v>
      </c>
      <c r="C119" s="53"/>
      <c r="D119" s="63"/>
      <c r="E119" s="54"/>
      <c r="F119" s="54"/>
      <c r="G119" s="54"/>
      <c r="H119" s="54"/>
      <c r="I119" s="56">
        <f t="shared" si="4"/>
        <v>46.919999999999987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16</v>
      </c>
      <c r="B120" s="63">
        <v>248.88</v>
      </c>
      <c r="C120" s="63"/>
      <c r="D120" s="63"/>
      <c r="E120" s="93"/>
      <c r="F120" s="93"/>
      <c r="G120" s="93"/>
      <c r="H120" s="93"/>
      <c r="I120" s="56">
        <f t="shared" si="4"/>
        <v>51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17</v>
      </c>
      <c r="B121" s="63">
        <v>303.95999999999998</v>
      </c>
      <c r="C121" s="63"/>
      <c r="D121" s="63"/>
      <c r="E121" s="93"/>
      <c r="F121" s="93"/>
      <c r="G121" s="93"/>
      <c r="H121" s="93"/>
      <c r="I121" s="56">
        <f t="shared" si="4"/>
        <v>55.079999999999984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18</v>
      </c>
      <c r="B122" s="63">
        <v>363.12</v>
      </c>
      <c r="C122" s="63"/>
      <c r="D122" s="63"/>
      <c r="E122" s="93"/>
      <c r="F122" s="93"/>
      <c r="G122" s="93"/>
      <c r="H122" s="93"/>
      <c r="I122" s="56">
        <f t="shared" si="4"/>
        <v>59.160000000000025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19</v>
      </c>
      <c r="B123" s="63">
        <v>422.28</v>
      </c>
      <c r="C123" s="63"/>
      <c r="D123" s="63"/>
      <c r="E123" s="93"/>
      <c r="F123" s="93"/>
      <c r="G123" s="93"/>
      <c r="H123" s="93"/>
      <c r="I123" s="56">
        <f t="shared" si="4"/>
        <v>59.159999999999968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20</v>
      </c>
      <c r="B124" s="63">
        <v>481.44</v>
      </c>
      <c r="C124" s="63">
        <v>1</v>
      </c>
      <c r="D124" s="63">
        <f>B124</f>
        <v>481.44</v>
      </c>
      <c r="E124" s="93">
        <v>0.78</v>
      </c>
      <c r="F124" s="93"/>
      <c r="G124" s="93"/>
      <c r="H124" s="93">
        <v>0.22</v>
      </c>
      <c r="I124" s="56">
        <f t="shared" si="4"/>
        <v>59.160000000000025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Peuplier Koster</v>
      </c>
      <c r="C136" s="25" t="s">
        <v>328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7</v>
      </c>
      <c r="B140" s="63">
        <v>14.28</v>
      </c>
      <c r="C140" s="53"/>
      <c r="D140" s="63"/>
      <c r="E140" s="54"/>
      <c r="F140" s="54"/>
      <c r="G140" s="54"/>
      <c r="H140" s="54"/>
      <c r="I140" s="60">
        <f>IFERROR(B140/A140,"")</f>
        <v>2.04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8</v>
      </c>
      <c r="B141" s="63">
        <v>34.68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20.399999999999999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9</v>
      </c>
      <c r="B142" s="63">
        <v>57.12</v>
      </c>
      <c r="C142" s="53"/>
      <c r="D142" s="63"/>
      <c r="E142" s="54"/>
      <c r="F142" s="54"/>
      <c r="G142" s="54"/>
      <c r="H142" s="54"/>
      <c r="I142" s="60">
        <f t="shared" si="5"/>
        <v>22.439999999999998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10</v>
      </c>
      <c r="B143" s="63">
        <v>81.599999999999994</v>
      </c>
      <c r="C143" s="53"/>
      <c r="D143" s="63"/>
      <c r="E143" s="54"/>
      <c r="F143" s="54"/>
      <c r="G143" s="54"/>
      <c r="H143" s="54"/>
      <c r="I143" s="60">
        <f t="shared" si="5"/>
        <v>24.479999999999997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11</v>
      </c>
      <c r="B144" s="63">
        <v>106.08</v>
      </c>
      <c r="C144" s="53"/>
      <c r="D144" s="63"/>
      <c r="E144" s="54"/>
      <c r="F144" s="54"/>
      <c r="G144" s="54"/>
      <c r="H144" s="54"/>
      <c r="I144" s="60">
        <f t="shared" si="5"/>
        <v>24.480000000000004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12</v>
      </c>
      <c r="B145" s="63">
        <v>132.6</v>
      </c>
      <c r="C145" s="53"/>
      <c r="D145" s="63"/>
      <c r="E145" s="54"/>
      <c r="F145" s="54"/>
      <c r="G145" s="54"/>
      <c r="H145" s="54"/>
      <c r="I145" s="60">
        <f t="shared" si="5"/>
        <v>26.519999999999996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13</v>
      </c>
      <c r="B146" s="63">
        <v>159.12</v>
      </c>
      <c r="C146" s="53"/>
      <c r="D146" s="63"/>
      <c r="E146" s="54"/>
      <c r="F146" s="54"/>
      <c r="G146" s="54"/>
      <c r="H146" s="54"/>
      <c r="I146" s="60">
        <f t="shared" si="5"/>
        <v>26.52000000000001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14</v>
      </c>
      <c r="B147" s="63">
        <v>185.64</v>
      </c>
      <c r="C147" s="53"/>
      <c r="D147" s="63"/>
      <c r="E147" s="54"/>
      <c r="F147" s="54"/>
      <c r="G147" s="54"/>
      <c r="H147" s="54"/>
      <c r="I147" s="60">
        <f>IF(A147&lt;&gt;0,(B147-(B146-D146))/(A147-A146),"")</f>
        <v>26.519999999999982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15</v>
      </c>
      <c r="B148" s="63">
        <v>212.16</v>
      </c>
      <c r="C148" s="53"/>
      <c r="D148" s="63"/>
      <c r="E148" s="54"/>
      <c r="F148" s="54"/>
      <c r="G148" s="54"/>
      <c r="H148" s="54"/>
      <c r="I148" s="60">
        <f t="shared" si="5"/>
        <v>26.52000000000001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16</v>
      </c>
      <c r="B149" s="63">
        <v>236.64</v>
      </c>
      <c r="C149" s="53"/>
      <c r="D149" s="63"/>
      <c r="E149" s="54"/>
      <c r="F149" s="54"/>
      <c r="G149" s="54"/>
      <c r="H149" s="54"/>
      <c r="I149" s="60">
        <f t="shared" si="5"/>
        <v>24.47999999999999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17</v>
      </c>
      <c r="B150" s="63">
        <v>259.08</v>
      </c>
      <c r="C150" s="53"/>
      <c r="D150" s="63"/>
      <c r="E150" s="54"/>
      <c r="F150" s="54"/>
      <c r="G150" s="54"/>
      <c r="H150" s="54"/>
      <c r="I150" s="60">
        <f t="shared" si="5"/>
        <v>22.439999999999998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18</v>
      </c>
      <c r="B151" s="63">
        <v>279.48</v>
      </c>
      <c r="C151" s="53"/>
      <c r="D151" s="63"/>
      <c r="E151" s="54"/>
      <c r="F151" s="54"/>
      <c r="G151" s="54"/>
      <c r="H151" s="54"/>
      <c r="I151" s="60">
        <f t="shared" si="5"/>
        <v>20.400000000000034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19</v>
      </c>
      <c r="B152" s="63">
        <v>299.88</v>
      </c>
      <c r="C152" s="53"/>
      <c r="D152" s="63"/>
      <c r="E152" s="57"/>
      <c r="F152" s="57"/>
      <c r="G152" s="57"/>
      <c r="H152" s="57"/>
      <c r="I152" s="60">
        <f t="shared" si="5"/>
        <v>20.399999999999977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20</v>
      </c>
      <c r="B153" s="63">
        <v>318.24</v>
      </c>
      <c r="C153" s="53">
        <v>1</v>
      </c>
      <c r="D153" s="63">
        <f>B153</f>
        <v>318.24</v>
      </c>
      <c r="E153" s="54">
        <v>0.78</v>
      </c>
      <c r="F153" s="54"/>
      <c r="G153" s="54"/>
      <c r="H153" s="54">
        <v>0.22</v>
      </c>
      <c r="I153" s="60">
        <f t="shared" si="5"/>
        <v>18.360000000000014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I-214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Soligo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Peuplier I-214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Peuplier Koster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165.19099635782419</v>
      </c>
      <c r="T3" s="62">
        <f>IF('Données projet'!E9&gt;30,$R$33-$H$33,LOOKUP('Données projet'!$E$9,$A$3:$A$203,R3:R203)-LOOKUP('Données projet'!$E$9,$A$3:$A$203,$H$3:$H$203))</f>
        <v>468.71862739748036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181.69555132674151</v>
      </c>
      <c r="AO3" s="62">
        <f>IF('Données projet'!E10&gt;30,$AM$33-$H$33,LOOKUP('Données projet'!$E$10,$A$3:$A$203,AM3:AM203)-LOOKUP('Données projet'!$E$10,$A$3:$A$203,$H$3:$H$203))</f>
        <v>530.11374429932334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151.03956183898487</v>
      </c>
      <c r="BJ3" s="62">
        <f>IF('Données projet'!E11&gt;30,$BH$33-$H$33,LOOKUP('Données projet'!$E$11,$A$3:$A$203,BH3:BH203)-LOOKUP('Données projet'!$E$11,$A$3:$A$203,$H$3:$H$203))</f>
        <v>426.35692026548253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125.47747759193066</v>
      </c>
      <c r="CE3" s="62">
        <f>IF('Données projet'!E12&gt;30,$CC$33-$H$33,LOOKUP('Données projet'!$E$12,$A$3:$A$203,CC3:CC203)-LOOKUP('Données projet'!$E$12,$A$3:$A$203,$H$3:$H$203))</f>
        <v>484.45822907419284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141.04553907945331</v>
      </c>
      <c r="CZ3" s="62">
        <f>IF('Données projet'!E13&gt;30,$CX$33-$H$33,LOOKUP('Données projet'!$E$13,$A$3:$A$203,CX3:CX203)-LOOKUP('Données projet'!$E$13,$A$3:$A$203,$H$3:$H$203))</f>
        <v>378.18098796234966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0.87428571428571433</v>
      </c>
      <c r="N4" s="14">
        <f>IF('Données projet'!$A$36&gt;35,N3+M4-V3,IF(A4&lt;'Données projet'!$A$36,$K$205^A4,IF(A4='Données projet'!$A$36,'Données projet'!$B$36,N3+M4-V3)))</f>
        <v>1.2953676898250646</v>
      </c>
      <c r="O4" s="14">
        <f>N4*VLOOKUP('Données projet'!$B$9,Paramètres!$A$1:$I$89,3,0)*VLOOKUP('Données projet'!$B$9,Paramètres!$A$1:$I$89,5,0)</f>
        <v>0.65877219233743489</v>
      </c>
      <c r="P4" s="14">
        <f>EXP(-1.0587+0.8836*LN(O4)+0.284)</f>
        <v>0.3187032846636963</v>
      </c>
      <c r="Q4" s="22">
        <f t="shared" ref="Q4:Q34" si="2">(O4+P4)*0.475*44/12</f>
        <v>1.7024364557769698</v>
      </c>
      <c r="R4" s="62">
        <f t="shared" si="0"/>
        <v>259.59132534466585</v>
      </c>
      <c r="S4" s="62">
        <f ca="1">AVERAGE(OFFSET($R$3,0,0,'Données projet'!$E$9+1,1))-AVERAGE(OFFSET($H$3,0,0,'Données projet'!$E$9+1,1))</f>
        <v>165.19099635782419</v>
      </c>
      <c r="T4" s="62">
        <f>$T$3</f>
        <v>468.71862739748036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1.1657142857142857</v>
      </c>
      <c r="AI4" s="14">
        <f>IF('Données projet'!$A$62&gt;35,AI3+AH4-AQ3,IF(A4&lt;'Données projet'!$A$62,$AF$205^A4,IF(A4='Données projet'!$A$62,'Données projet'!$B$62,AI3+AH4-AQ3)))</f>
        <v>1.3497130632781826</v>
      </c>
      <c r="AJ4" s="14">
        <f>AI4*VLOOKUP('Données projet'!$B$10,Paramètres!$A$1:$I$89,3,0)*VLOOKUP('Données projet'!$B$10,Paramètres!$A$1:$I$89,5,0)</f>
        <v>0.59376577079733805</v>
      </c>
      <c r="AK4" s="14">
        <f>EXP(-1.0587+0.8836*LN(AJ4)+0.284)</f>
        <v>0.29074912634172129</v>
      </c>
      <c r="AL4" s="22">
        <f t="shared" ref="AL4:AL67" si="4">(AJ4+AK4)*0.475*44/12</f>
        <v>1.5405301125171948</v>
      </c>
      <c r="AM4" s="62">
        <f t="shared" ref="AM4:AM67" si="5">AL4+(AD4+AE4)*44/12</f>
        <v>259.42941900140607</v>
      </c>
      <c r="AN4" s="62">
        <f ca="1">AVERAGE(OFFSET($AM$3,0,0,'Données projet'!$E$10+1,1))-AVERAGE(OFFSET($H$3,0,0,'Données projet'!$E$10+1,1))</f>
        <v>181.69555132674151</v>
      </c>
      <c r="AO4" s="62">
        <f>$AO$3</f>
        <v>530.11374429932334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0.58285714285714285</v>
      </c>
      <c r="BD4" s="13">
        <f>IF('Données projet'!$A$88&gt;35,BD3+BC4-BL3,IF(A4&lt;'Données projet'!$A$88,$BA$205^A4,IF(A4='Données projet'!$A$88,'Données projet'!$B$88,BD3+BC4-BL3)))</f>
        <v>1.2224670613771778</v>
      </c>
      <c r="BE4" s="14">
        <f>BD4*VLOOKUP('Données projet'!$B$11,Paramètres!$A$1:$I$89,3,0)*VLOOKUP('Données projet'!$B$11,Paramètres!$A$1:$I$89,5,0)</f>
        <v>0.68653750166942296</v>
      </c>
      <c r="BF4" s="14">
        <f>EXP(-1.0587+0.8836*LN(BE4)+0.284)</f>
        <v>0.33054349110079773</v>
      </c>
      <c r="BG4" s="22">
        <f t="shared" ref="BG4:BG67" si="7">(BE4+BF4)*0.475*44/12</f>
        <v>1.7714160624081343</v>
      </c>
      <c r="BH4" s="62">
        <f t="shared" ref="BH4:BH67" si="8">BG4+(AY4+AZ4)*44/12</f>
        <v>259.66030495129701</v>
      </c>
      <c r="BI4" s="62">
        <f ca="1">AVERAGE(OFFSET($BH$3,0,0,'Données projet'!$E$11+1,1))-AVERAGE(OFFSET($H$3,0,0,'Données projet'!$E$11+1,1))</f>
        <v>151.03956183898487</v>
      </c>
      <c r="BJ4" s="62">
        <f>$BJ$3</f>
        <v>426.35692026548253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1.6320000000000001</v>
      </c>
      <c r="BY4" s="13">
        <f>IF('Données projet'!$A$114&gt;35,BY3+BX4-CG3,IF(A4&lt;'Données projet'!$A$114,$BV$205^A4,IF(A4='Données projet'!$A$114,'Données projet'!$B$114,BY3+BX4-CG3)))</f>
        <v>1.3221234720045154</v>
      </c>
      <c r="BZ4" s="14">
        <f>BY4*VLOOKUP('Données projet'!$B$12,Paramètres!$A$1:$I$89,3,0)*VLOOKUP('Données projet'!$B$12,Paramètres!$A$1:$I$89,5,0)</f>
        <v>0.5816285578042264</v>
      </c>
      <c r="CA4" s="14">
        <f>EXP(-1.0587+0.8836*LN(BZ4)+0.284)</f>
        <v>0.28549139646436666</v>
      </c>
      <c r="CB4" s="22">
        <f t="shared" ref="CB4:CB67" si="10">(BZ4+CA4)*0.475*44/12</f>
        <v>1.5102339203511328</v>
      </c>
      <c r="CC4" s="62">
        <f t="shared" ref="CC4:CC67" si="11">CB4+(BT4+BU4)*44/12</f>
        <v>259.39912280924</v>
      </c>
      <c r="CD4" s="62">
        <f ca="1">AVERAGE(OFFSET($CC$3,0,0,'Données projet'!$E$12+1,1))-AVERAGE(OFFSET($H$3,0,0,'Données projet'!$E$12+1,1))</f>
        <v>125.47747759193066</v>
      </c>
      <c r="CE4" s="62">
        <f>$CE$3</f>
        <v>484.45822907419284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2.04</v>
      </c>
      <c r="CT4" s="13">
        <f>IF('Données projet'!$A$140&gt;35,CT3+CS4-DB3,IF(A4&lt;'Données projet'!$A$140,$CQ$205^A4,IF(A4='Données projet'!$A$140,'Données projet'!$B$140,CT3+CS4-DB3)))</f>
        <v>1.4620464563349369</v>
      </c>
      <c r="CU4" s="18">
        <f>CT4*VLOOKUP('Données projet'!$B$13,Paramètres!$A$1:$I$89,3,0)*VLOOKUP('Données projet'!$B$13,Paramètres!$A$1:$I$89,5,0)</f>
        <v>0.7435383458336956</v>
      </c>
      <c r="CV4" s="14">
        <f>EXP(-1.0587+0.8836*LN(CU4)+0.284)</f>
        <v>0.35467920260702018</v>
      </c>
      <c r="CW4" s="22">
        <f t="shared" ref="CW4:CW67" si="13">(CU4+CV4)*0.475*44/12</f>
        <v>1.9127288968675797</v>
      </c>
      <c r="CX4" s="62">
        <f t="shared" ref="CX4:CX67" si="14">CW4+(CO4+CP4)*44/12</f>
        <v>259.80161778575643</v>
      </c>
      <c r="CY4" s="62">
        <f ca="1">AVERAGE(OFFSET($CX$3,0,0,'Données projet'!$E$13+1,1))-AVERAGE(OFFSET($H$3,0,0,'Données projet'!$E$13+1,1))</f>
        <v>141.04553907945331</v>
      </c>
      <c r="CZ4" s="62">
        <f>$CZ$3</f>
        <v>378.18098796234966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0.87428571428571433</v>
      </c>
      <c r="N5" s="14">
        <f>IF('Données projet'!$A$36&gt;35,N4+M5-V4,IF(A5&lt;'Données projet'!$A$36,$K$205^A5,IF(A5='Données projet'!$A$36,'Données projet'!$B$36,N4+M5-V4)))</f>
        <v>1.6779774518427246</v>
      </c>
      <c r="O5" s="14">
        <f>N5*VLOOKUP('Données projet'!$B$9,Paramètres!$A$1:$I$89,3,0)*VLOOKUP('Données projet'!$B$9,Paramètres!$A$1:$I$89,5,0)</f>
        <v>0.8533522129091361</v>
      </c>
      <c r="P5" s="14">
        <f t="shared" ref="P5:P68" si="33">EXP(-1.0587+0.8836*LN(O5)+0.284)</f>
        <v>0.4005871810374898</v>
      </c>
      <c r="Q5" s="22">
        <f t="shared" si="2"/>
        <v>2.1839444444570399</v>
      </c>
      <c r="R5" s="62">
        <f t="shared" si="0"/>
        <v>261.29505555556818</v>
      </c>
      <c r="S5" s="62">
        <f ca="1">AVERAGE(OFFSET($R$3,0,0,'Données projet'!$E$9+1,1))-AVERAGE(OFFSET($H$3,0,0,'Données projet'!$E$9+1,1))</f>
        <v>165.19099635782419</v>
      </c>
      <c r="T5" s="62">
        <f t="shared" ref="T5:T68" si="34">$T$3</f>
        <v>468.71862739748036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1.1657142857142857</v>
      </c>
      <c r="AI5" s="14">
        <f>IF('Données projet'!$A$62&gt;35,AI4+AH5-AQ4,IF(A5&lt;'Données projet'!$A$62,$AF$205^A5,IF(A5='Données projet'!$A$62,'Données projet'!$B$62,AI4+AH5-AQ4)))</f>
        <v>1.8217253531837754</v>
      </c>
      <c r="AJ5" s="14">
        <f>AI5*VLOOKUP('Données projet'!$B$10,Paramètres!$A$1:$I$89,3,0)*VLOOKUP('Données projet'!$B$10,Paramètres!$A$1:$I$89,5,0)</f>
        <v>0.80141341737260641</v>
      </c>
      <c r="AK5" s="14">
        <f t="shared" ref="AK5:AK68" si="35">EXP(-1.0587+0.8836*LN(AJ5)+0.284)</f>
        <v>0.37896557850838331</v>
      </c>
      <c r="AL5" s="22">
        <f t="shared" si="4"/>
        <v>2.0558267511593904</v>
      </c>
      <c r="AM5" s="62">
        <f t="shared" si="5"/>
        <v>261.16693786227052</v>
      </c>
      <c r="AN5" s="62">
        <f ca="1">AVERAGE(OFFSET($AM$3,0,0,'Données projet'!$E$10+1,1))-AVERAGE(OFFSET($H$3,0,0,'Données projet'!$E$10+1,1))</f>
        <v>181.69555132674151</v>
      </c>
      <c r="AO5" s="62">
        <f t="shared" ref="AO5:AO68" si="36">$AO$3</f>
        <v>530.11374429932334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0.58285714285714285</v>
      </c>
      <c r="BD5" s="13">
        <f>IF('Données projet'!$A$88&gt;35,BD4+BC5-BL4,IF(A5&lt;'Données projet'!$A$88,$BA$205^A5,IF(A5='Données projet'!$A$88,'Données projet'!$B$88,BD4+BC5-BL4)))</f>
        <v>1.4944257161521526</v>
      </c>
      <c r="BE5" s="14">
        <f>BD5*VLOOKUP('Données projet'!$B$11,Paramètres!$A$1:$I$89,3,0)*VLOOKUP('Données projet'!$B$11,Paramètres!$A$1:$I$89,5,0)</f>
        <v>0.83926948219104891</v>
      </c>
      <c r="BF5" s="14">
        <f t="shared" ref="BF5:BF68" si="37">EXP(-1.0587+0.8836*LN(BE5)+0.284)</f>
        <v>0.39474021169086254</v>
      </c>
      <c r="BG5" s="22">
        <f t="shared" si="7"/>
        <v>2.1492335501776623</v>
      </c>
      <c r="BH5" s="62">
        <f t="shared" si="8"/>
        <v>261.2603446612888</v>
      </c>
      <c r="BI5" s="62">
        <f ca="1">AVERAGE(OFFSET($BH$3,0,0,'Données projet'!$E$11+1,1))-AVERAGE(OFFSET($H$3,0,0,'Données projet'!$E$11+1,1))</f>
        <v>151.03956183898487</v>
      </c>
      <c r="BJ5" s="62">
        <f t="shared" ref="BJ5:BJ68" si="38">$BJ$3</f>
        <v>426.35692026548253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1.6320000000000001</v>
      </c>
      <c r="BY5" s="13">
        <f>IF('Données projet'!$A$114&gt;35,BY4+BX5-CG4,IF(A5&lt;'Données projet'!$A$114,$BV$205^A5,IF(A5='Données projet'!$A$114,'Données projet'!$B$114,BY4+BX5-CG4)))</f>
        <v>1.7480104752252748</v>
      </c>
      <c r="BZ5" s="14">
        <f>BY5*VLOOKUP('Données projet'!$B$12,Paramètres!$A$1:$I$89,3,0)*VLOOKUP('Données projet'!$B$12,Paramètres!$A$1:$I$89,5,0)</f>
        <v>0.76898476826110285</v>
      </c>
      <c r="CA5" s="14">
        <f t="shared" ref="CA5:CA68" si="39">EXP(-1.0587+0.8836*LN(BZ5)+0.284)</f>
        <v>0.36538353886954794</v>
      </c>
      <c r="CB5" s="22">
        <f t="shared" si="10"/>
        <v>1.9756914682525499</v>
      </c>
      <c r="CC5" s="62">
        <f t="shared" si="11"/>
        <v>261.08680257936368</v>
      </c>
      <c r="CD5" s="62">
        <f ca="1">AVERAGE(OFFSET($CC$3,0,0,'Données projet'!$E$12+1,1))-AVERAGE(OFFSET($H$3,0,0,'Données projet'!$E$12+1,1))</f>
        <v>125.47747759193066</v>
      </c>
      <c r="CE5" s="62">
        <f t="shared" ref="CE5:CE68" si="40">$CE$3</f>
        <v>484.45822907419284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2.04</v>
      </c>
      <c r="CT5" s="13">
        <f>IF('Données projet'!$A$140&gt;35,CT4+CS5-DB4,IF(A5&lt;'Données projet'!$A$140,$CQ$205^A5,IF(A5='Données projet'!$A$140,'Données projet'!$B$140,CT4+CS5-DB4)))</f>
        <v>2.1375798404815467</v>
      </c>
      <c r="CU5" s="18">
        <f>CT5*VLOOKUP('Données projet'!$B$13,Paramètres!$A$1:$I$89,3,0)*VLOOKUP('Données projet'!$B$13,Paramètres!$A$1:$I$89,5,0)</f>
        <v>1.0870876036752954</v>
      </c>
      <c r="CV5" s="14">
        <f t="shared" ref="CV5:CV68" si="41">EXP(-1.0587+0.8836*LN(CU5)+0.284)</f>
        <v>0.49612991622206787</v>
      </c>
      <c r="CW5" s="22">
        <f t="shared" si="13"/>
        <v>2.7574371804879072</v>
      </c>
      <c r="CX5" s="62">
        <f t="shared" si="14"/>
        <v>261.86854829159904</v>
      </c>
      <c r="CY5" s="62">
        <f ca="1">AVERAGE(OFFSET($CX$3,0,0,'Données projet'!$E$13+1,1))-AVERAGE(OFFSET($H$3,0,0,'Données projet'!$E$13+1,1))</f>
        <v>141.04553907945331</v>
      </c>
      <c r="CZ5" s="62">
        <f t="shared" ref="CZ5:CZ68" si="42">$CZ$3</f>
        <v>378.18098796234966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0.87428571428571433</v>
      </c>
      <c r="N6" s="14">
        <f>IF('Données projet'!$A$36&gt;35,N5+M6-V5,IF(A6&lt;'Données projet'!$A$36,$K$205^A6,IF(A6='Données projet'!$A$36,'Données projet'!$B$36,N5+M6-V5)))</f>
        <v>2.1735977753720586</v>
      </c>
      <c r="O6" s="14">
        <f>N6*VLOOKUP('Données projet'!$B$9,Paramètres!$A$1:$I$89,3,0)*VLOOKUP('Données projet'!$B$9,Paramètres!$A$1:$I$89,5,0)</f>
        <v>1.1054048846432141</v>
      </c>
      <c r="P6" s="14">
        <f t="shared" si="33"/>
        <v>0.50350936853661454</v>
      </c>
      <c r="Q6" s="22">
        <f t="shared" si="2"/>
        <v>2.8021923242882014</v>
      </c>
      <c r="R6" s="62">
        <f t="shared" si="0"/>
        <v>263.13552565762154</v>
      </c>
      <c r="S6" s="62">
        <f ca="1">AVERAGE(OFFSET($R$3,0,0,'Données projet'!$E$9+1,1))-AVERAGE(OFFSET($H$3,0,0,'Données projet'!$E$9+1,1))</f>
        <v>165.19099635782419</v>
      </c>
      <c r="T6" s="62">
        <f t="shared" si="34"/>
        <v>468.71862739748036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1.1657142857142857</v>
      </c>
      <c r="AI6" s="14">
        <f>IF('Données projet'!$A$62&gt;35,AI5+AH6-AQ5,IF(A6&lt;'Données projet'!$A$62,$AF$205^A6,IF(A6='Données projet'!$A$62,'Données projet'!$B$62,AI5+AH6-AQ5)))</f>
        <v>2.4588065068972025</v>
      </c>
      <c r="AJ6" s="14">
        <f>AI6*VLOOKUP('Données projet'!$B$10,Paramètres!$A$1:$I$89,3,0)*VLOOKUP('Données projet'!$B$10,Paramètres!$A$1:$I$89,5,0)</f>
        <v>1.0816781585142172</v>
      </c>
      <c r="AK6" s="14">
        <f t="shared" si="35"/>
        <v>0.49394786323588508</v>
      </c>
      <c r="AL6" s="22">
        <f t="shared" si="4"/>
        <v>2.7442153212147615</v>
      </c>
      <c r="AM6" s="62">
        <f t="shared" si="5"/>
        <v>263.07754865454808</v>
      </c>
      <c r="AN6" s="62">
        <f ca="1">AVERAGE(OFFSET($AM$3,0,0,'Données projet'!$E$10+1,1))-AVERAGE(OFFSET($H$3,0,0,'Données projet'!$E$10+1,1))</f>
        <v>181.69555132674151</v>
      </c>
      <c r="AO6" s="62">
        <f t="shared" si="36"/>
        <v>530.11374429932334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0.58285714285714285</v>
      </c>
      <c r="BD6" s="13">
        <f>IF('Données projet'!$A$88&gt;35,BD5+BC6-BL5,IF(A6&lt;'Données projet'!$A$88,$BA$205^A6,IF(A6='Données projet'!$A$88,'Données projet'!$B$88,BD5+BC6-BL5)))</f>
        <v>1.8268862136710062</v>
      </c>
      <c r="BE6" s="14">
        <f>BD6*VLOOKUP('Données projet'!$B$11,Paramètres!$A$1:$I$89,3,0)*VLOOKUP('Données projet'!$B$11,Paramètres!$A$1:$I$89,5,0)</f>
        <v>1.0259792975976372</v>
      </c>
      <c r="BF6" s="14">
        <f t="shared" si="37"/>
        <v>0.4714049404113978</v>
      </c>
      <c r="BG6" s="22">
        <f t="shared" si="7"/>
        <v>2.6079442145324028</v>
      </c>
      <c r="BH6" s="62">
        <f t="shared" si="8"/>
        <v>262.9412775478657</v>
      </c>
      <c r="BI6" s="62">
        <f ca="1">AVERAGE(OFFSET($BH$3,0,0,'Données projet'!$E$11+1,1))-AVERAGE(OFFSET($H$3,0,0,'Données projet'!$E$11+1,1))</f>
        <v>151.03956183898487</v>
      </c>
      <c r="BJ6" s="62">
        <f t="shared" si="38"/>
        <v>426.35692026548253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1.6320000000000001</v>
      </c>
      <c r="BY6" s="13">
        <f>IF('Données projet'!$A$114&gt;35,BY5+BX6-CG5,IF(A6&lt;'Données projet'!$A$114,$BV$205^A6,IF(A6='Données projet'!$A$114,'Données projet'!$B$114,BY5+BX6-CG5)))</f>
        <v>2.3110856786051031</v>
      </c>
      <c r="BZ6" s="14">
        <f>BY6*VLOOKUP('Données projet'!$B$12,Paramètres!$A$1:$I$89,3,0)*VLOOKUP('Données projet'!$B$12,Paramètres!$A$1:$I$89,5,0)</f>
        <v>1.0166928117319569</v>
      </c>
      <c r="CA6" s="14">
        <f t="shared" si="39"/>
        <v>0.46763276277398352</v>
      </c>
      <c r="CB6" s="22">
        <f t="shared" si="10"/>
        <v>2.5852003755978461</v>
      </c>
      <c r="CC6" s="62">
        <f t="shared" si="11"/>
        <v>262.91853370893114</v>
      </c>
      <c r="CD6" s="62">
        <f ca="1">AVERAGE(OFFSET($CC$3,0,0,'Données projet'!$E$12+1,1))-AVERAGE(OFFSET($H$3,0,0,'Données projet'!$E$12+1,1))</f>
        <v>125.47747759193066</v>
      </c>
      <c r="CE6" s="62">
        <f t="shared" si="40"/>
        <v>484.45822907419284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2.04</v>
      </c>
      <c r="CT6" s="13">
        <f>IF('Données projet'!$A$140&gt;35,CT5+CS6-DB5,IF(A6&lt;'Données projet'!$A$140,$CQ$205^A6,IF(A6='Données projet'!$A$140,'Données projet'!$B$140,CT5+CS6-DB5)))</f>
        <v>3.125241030909045</v>
      </c>
      <c r="CU6" s="18">
        <f>CT6*VLOOKUP('Données projet'!$B$13,Paramètres!$A$1:$I$89,3,0)*VLOOKUP('Données projet'!$B$13,Paramètres!$A$1:$I$89,5,0)</f>
        <v>1.589372578679104</v>
      </c>
      <c r="CV6" s="14">
        <f t="shared" si="41"/>
        <v>0.69399302795670648</v>
      </c>
      <c r="CW6" s="22">
        <f t="shared" si="13"/>
        <v>3.9768617648907032</v>
      </c>
      <c r="CX6" s="62">
        <f t="shared" si="14"/>
        <v>264.31019509822403</v>
      </c>
      <c r="CY6" s="62">
        <f ca="1">AVERAGE(OFFSET($CX$3,0,0,'Données projet'!$E$13+1,1))-AVERAGE(OFFSET($H$3,0,0,'Données projet'!$E$13+1,1))</f>
        <v>141.04553907945331</v>
      </c>
      <c r="CZ6" s="62">
        <f t="shared" si="42"/>
        <v>378.18098796234966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0.87428571428571433</v>
      </c>
      <c r="N7" s="14">
        <f>IF('Données projet'!$A$36&gt;35,N6+M7-V6,IF(A7&lt;'Données projet'!$A$36,$K$205^A7,IF(A7='Données projet'!$A$36,'Données projet'!$B$36,N6+M7-V6)))</f>
        <v>2.815608328892603</v>
      </c>
      <c r="O7" s="14">
        <f>N7*VLOOKUP('Données projet'!$B$9,Paramètres!$A$1:$I$89,3,0)*VLOOKUP('Données projet'!$B$9,Paramètres!$A$1:$I$89,5,0)</f>
        <v>1.4319057717416224</v>
      </c>
      <c r="P7" s="14">
        <f t="shared" si="33"/>
        <v>0.63287517974873486</v>
      </c>
      <c r="Q7" s="22">
        <f t="shared" si="2"/>
        <v>3.5961601571790389</v>
      </c>
      <c r="R7" s="62">
        <f t="shared" si="0"/>
        <v>265.15171571273459</v>
      </c>
      <c r="S7" s="62">
        <f ca="1">AVERAGE(OFFSET($R$3,0,0,'Données projet'!$E$9+1,1))-AVERAGE(OFFSET($H$3,0,0,'Données projet'!$E$9+1,1))</f>
        <v>165.19099635782419</v>
      </c>
      <c r="T7" s="62">
        <f t="shared" si="34"/>
        <v>468.71862739748036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1.1657142857142857</v>
      </c>
      <c r="AI7" s="14">
        <f>IF('Données projet'!$A$62&gt;35,AI6+AH7-AQ6,IF(A7&lt;'Données projet'!$A$62,$AF$205^A7,IF(A7='Données projet'!$A$62,'Données projet'!$B$62,AI6+AH7-AQ6)))</f>
        <v>3.3186832624325513</v>
      </c>
      <c r="AJ7" s="14">
        <f>AI7*VLOOKUP('Données projet'!$B$10,Paramètres!$A$1:$I$89,3,0)*VLOOKUP('Données projet'!$B$10,Paramètres!$A$1:$I$89,5,0)</f>
        <v>1.4599551408093279</v>
      </c>
      <c r="AK7" s="14">
        <f t="shared" si="35"/>
        <v>0.64381702569300592</v>
      </c>
      <c r="AL7" s="22">
        <f t="shared" si="4"/>
        <v>3.6640698566582315</v>
      </c>
      <c r="AM7" s="62">
        <f t="shared" si="5"/>
        <v>265.21962541221376</v>
      </c>
      <c r="AN7" s="62">
        <f ca="1">AVERAGE(OFFSET($AM$3,0,0,'Données projet'!$E$10+1,1))-AVERAGE(OFFSET($H$3,0,0,'Données projet'!$E$10+1,1))</f>
        <v>181.69555132674151</v>
      </c>
      <c r="AO7" s="62">
        <f t="shared" si="36"/>
        <v>530.11374429932334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0.58285714285714285</v>
      </c>
      <c r="BD7" s="13">
        <f>IF('Données projet'!$A$88&gt;35,BD6+BC7-BL6,IF(A7&lt;'Données projet'!$A$88,$BA$205^A7,IF(A7='Données projet'!$A$88,'Données projet'!$B$88,BD6+BC7-BL6)))</f>
        <v>2.2333082210968742</v>
      </c>
      <c r="BE7" s="14">
        <f>BD7*VLOOKUP('Données projet'!$B$11,Paramètres!$A$1:$I$89,3,0)*VLOOKUP('Données projet'!$B$11,Paramètres!$A$1:$I$89,5,0)</f>
        <v>1.2542258969680045</v>
      </c>
      <c r="BF7" s="14">
        <f t="shared" si="37"/>
        <v>0.56295915962649701</v>
      </c>
      <c r="BG7" s="22">
        <f t="shared" si="7"/>
        <v>3.1649306402354234</v>
      </c>
      <c r="BH7" s="62">
        <f t="shared" si="8"/>
        <v>264.72048619579095</v>
      </c>
      <c r="BI7" s="62">
        <f ca="1">AVERAGE(OFFSET($BH$3,0,0,'Données projet'!$E$11+1,1))-AVERAGE(OFFSET($H$3,0,0,'Données projet'!$E$11+1,1))</f>
        <v>151.03956183898487</v>
      </c>
      <c r="BJ7" s="62">
        <f t="shared" si="38"/>
        <v>426.35692026548253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1.6320000000000001</v>
      </c>
      <c r="BY7" s="13">
        <f>IF('Données projet'!$A$114&gt;35,BY6+BX7-CG6,IF(A7&lt;'Données projet'!$A$114,$BV$205^A7,IF(A7='Données projet'!$A$114,'Données projet'!$B$114,BY6+BX7-CG6)))</f>
        <v>3.0555406214972907</v>
      </c>
      <c r="BZ7" s="14">
        <f>BY7*VLOOKUP('Données projet'!$B$12,Paramètres!$A$1:$I$89,3,0)*VLOOKUP('Données projet'!$B$12,Paramètres!$A$1:$I$89,5,0)</f>
        <v>1.3441934302090879</v>
      </c>
      <c r="CA7" s="14">
        <f t="shared" si="39"/>
        <v>0.59849549187738216</v>
      </c>
      <c r="CB7" s="22">
        <f t="shared" si="10"/>
        <v>3.3835165393006021</v>
      </c>
      <c r="CC7" s="62">
        <f t="shared" si="11"/>
        <v>264.93907209485616</v>
      </c>
      <c r="CD7" s="62">
        <f ca="1">AVERAGE(OFFSET($CC$3,0,0,'Données projet'!$E$12+1,1))-AVERAGE(OFFSET($H$3,0,0,'Données projet'!$E$12+1,1))</f>
        <v>125.47747759193066</v>
      </c>
      <c r="CE7" s="62">
        <f t="shared" si="40"/>
        <v>484.45822907419284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2.04</v>
      </c>
      <c r="CT7" s="13">
        <f>IF('Données projet'!$A$140&gt;35,CT6+CS7-DB6,IF(A7&lt;'Données projet'!$A$140,$CQ$205^A7,IF(A7='Données projet'!$A$140,'Données projet'!$B$140,CT6+CS7-DB6)))</f>
        <v>4.5692475744331142</v>
      </c>
      <c r="CU7" s="18">
        <f>CT7*VLOOKUP('Données projet'!$B$13,Paramètres!$A$1:$I$89,3,0)*VLOOKUP('Données projet'!$B$13,Paramètres!$A$1:$I$89,5,0)</f>
        <v>2.3237365464537048</v>
      </c>
      <c r="CV7" s="14">
        <f t="shared" si="41"/>
        <v>0.97076654139304486</v>
      </c>
      <c r="CW7" s="22">
        <f t="shared" si="13"/>
        <v>5.7379262113330887</v>
      </c>
      <c r="CX7" s="62">
        <f t="shared" si="14"/>
        <v>267.29348176688865</v>
      </c>
      <c r="CY7" s="62">
        <f ca="1">AVERAGE(OFFSET($CX$3,0,0,'Données projet'!$E$13+1,1))-AVERAGE(OFFSET($H$3,0,0,'Données projet'!$E$13+1,1))</f>
        <v>141.04553907945331</v>
      </c>
      <c r="CZ7" s="62">
        <f t="shared" si="42"/>
        <v>378.18098796234966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0.87428571428571433</v>
      </c>
      <c r="N8" s="14">
        <f>IF('Données projet'!$A$36&gt;35,N7+M8-V7,IF(A8&lt;'Données projet'!$A$36,$K$205^A8,IF(A8='Données projet'!$A$36,'Données projet'!$B$36,N7+M8-V7)))</f>
        <v>3.647248056449822</v>
      </c>
      <c r="O8" s="14">
        <f>N8*VLOOKUP('Données projet'!$B$9,Paramètres!$A$1:$I$89,3,0)*VLOOKUP('Données projet'!$B$9,Paramètres!$A$1:$I$89,5,0)</f>
        <v>1.8548444715881216</v>
      </c>
      <c r="P8" s="14">
        <f t="shared" si="33"/>
        <v>0.79547873022916238</v>
      </c>
      <c r="Q8" s="22">
        <f t="shared" si="2"/>
        <v>4.6159795764984359</v>
      </c>
      <c r="R8" s="62">
        <f t="shared" si="0"/>
        <v>267.3937573542762</v>
      </c>
      <c r="S8" s="62">
        <f ca="1">AVERAGE(OFFSET($R$3,0,0,'Données projet'!$E$9+1,1))-AVERAGE(OFFSET($H$3,0,0,'Données projet'!$E$9+1,1))</f>
        <v>165.19099635782419</v>
      </c>
      <c r="T8" s="62">
        <f t="shared" si="34"/>
        <v>468.71862739748036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1.1657142857142857</v>
      </c>
      <c r="AI8" s="14">
        <f>IF('Données projet'!$A$62&gt;35,AI7+AH8-AQ7,IF(A8&lt;'Données projet'!$A$62,$AF$205^A8,IF(A8='Données projet'!$A$62,'Données projet'!$B$62,AI7+AH8-AQ7)))</f>
        <v>4.4792701521878717</v>
      </c>
      <c r="AJ8" s="14">
        <f>AI8*VLOOKUP('Données projet'!$B$10,Paramètres!$A$1:$I$89,3,0)*VLOOKUP('Données projet'!$B$10,Paramètres!$A$1:$I$89,5,0)</f>
        <v>1.9705205253504883</v>
      </c>
      <c r="AK8" s="14">
        <f t="shared" si="35"/>
        <v>0.83915812461819217</v>
      </c>
      <c r="AL8" s="22">
        <f t="shared" si="4"/>
        <v>4.8935236486954521</v>
      </c>
      <c r="AM8" s="62">
        <f t="shared" si="5"/>
        <v>267.67130142647324</v>
      </c>
      <c r="AN8" s="62">
        <f ca="1">AVERAGE(OFFSET($AM$3,0,0,'Données projet'!$E$10+1,1))-AVERAGE(OFFSET($H$3,0,0,'Données projet'!$E$10+1,1))</f>
        <v>181.69555132674151</v>
      </c>
      <c r="AO8" s="62">
        <f t="shared" si="36"/>
        <v>530.11374429932334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0.58285714285714285</v>
      </c>
      <c r="BD8" s="13">
        <f>IF('Données projet'!$A$88&gt;35,BD7+BC8-BL7,IF(A8&lt;'Données projet'!$A$88,$BA$205^A8,IF(A8='Données projet'!$A$88,'Données projet'!$B$88,BD7+BC8-BL7)))</f>
        <v>2.7301457381937881</v>
      </c>
      <c r="BE8" s="14">
        <f>BD8*VLOOKUP('Données projet'!$B$11,Paramètres!$A$1:$I$89,3,0)*VLOOKUP('Données projet'!$B$11,Paramètres!$A$1:$I$89,5,0)</f>
        <v>1.5332498465696314</v>
      </c>
      <c r="BF8" s="14">
        <f t="shared" si="37"/>
        <v>0.67229464148337348</v>
      </c>
      <c r="BG8" s="22">
        <f t="shared" si="7"/>
        <v>3.8413233166923164</v>
      </c>
      <c r="BH8" s="62">
        <f t="shared" si="8"/>
        <v>266.61910109447007</v>
      </c>
      <c r="BI8" s="62">
        <f ca="1">AVERAGE(OFFSET($BH$3,0,0,'Données projet'!$E$11+1,1))-AVERAGE(OFFSET($H$3,0,0,'Données projet'!$E$11+1,1))</f>
        <v>151.03956183898487</v>
      </c>
      <c r="BJ8" s="62">
        <f t="shared" si="38"/>
        <v>426.35692026548253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1.6320000000000001</v>
      </c>
      <c r="BY8" s="13">
        <f>IF('Données projet'!$A$114&gt;35,BY7+BX8-CG7,IF(A8&lt;'Données projet'!$A$114,$BV$205^A8,IF(A8='Données projet'!$A$114,'Données projet'!$B$114,BY7+BX8-CG7)))</f>
        <v>4.0398019753448331</v>
      </c>
      <c r="BZ8" s="14">
        <f>BY8*VLOOKUP('Données projet'!$B$12,Paramètres!$A$1:$I$89,3,0)*VLOOKUP('Données projet'!$B$12,Paramètres!$A$1:$I$89,5,0)</f>
        <v>1.7771896849936988</v>
      </c>
      <c r="CA8" s="14">
        <f t="shared" si="39"/>
        <v>0.76597895252834036</v>
      </c>
      <c r="CB8" s="22">
        <f t="shared" si="10"/>
        <v>4.4293520436842178</v>
      </c>
      <c r="CC8" s="62">
        <f t="shared" si="11"/>
        <v>267.20712982146199</v>
      </c>
      <c r="CD8" s="62">
        <f ca="1">AVERAGE(OFFSET($CC$3,0,0,'Données projet'!$E$12+1,1))-AVERAGE(OFFSET($H$3,0,0,'Données projet'!$E$12+1,1))</f>
        <v>125.47747759193066</v>
      </c>
      <c r="CE8" s="62">
        <f t="shared" si="40"/>
        <v>484.45822907419284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2.04</v>
      </c>
      <c r="CT8" s="13">
        <f>IF('Données projet'!$A$140&gt;35,CT7+CS8-DB7,IF(A8&lt;'Données projet'!$A$140,$CQ$205^A8,IF(A8='Données projet'!$A$140,'Données projet'!$B$140,CT7+CS8-DB7)))</f>
        <v>6.6804522243169409</v>
      </c>
      <c r="CU8" s="18">
        <f>CT8*VLOOKUP('Données projet'!$B$13,Paramètres!$A$1:$I$89,3,0)*VLOOKUP('Données projet'!$B$13,Paramètres!$A$1:$I$89,5,0)</f>
        <v>3.397410783198624</v>
      </c>
      <c r="CV8" s="14">
        <f t="shared" si="41"/>
        <v>1.3579209587491756</v>
      </c>
      <c r="CW8" s="22">
        <f t="shared" si="13"/>
        <v>8.2822027838924175</v>
      </c>
      <c r="CX8" s="62">
        <f t="shared" si="14"/>
        <v>271.05998056167022</v>
      </c>
      <c r="CY8" s="62">
        <f ca="1">AVERAGE(OFFSET($CX$3,0,0,'Données projet'!$E$13+1,1))-AVERAGE(OFFSET($H$3,0,0,'Données projet'!$E$13+1,1))</f>
        <v>141.04553907945331</v>
      </c>
      <c r="CZ8" s="62">
        <f t="shared" si="42"/>
        <v>378.18098796234966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0.87428571428571433</v>
      </c>
      <c r="N9" s="14">
        <f>IF('Données projet'!$A$36&gt;35,N8+M9-V8,IF(A9&lt;'Données projet'!$A$36,$K$205^A9,IF(A9='Données projet'!$A$36,'Données projet'!$B$36,N8+M9-V8)))</f>
        <v>4.7245272891023617</v>
      </c>
      <c r="O9" s="14">
        <f>N9*VLOOKUP('Données projet'!$B$9,Paramètres!$A$1:$I$89,3,0)*VLOOKUP('Données projet'!$B$9,Paramètres!$A$1:$I$89,5,0)</f>
        <v>2.4027055981458973</v>
      </c>
      <c r="P9" s="14">
        <f t="shared" si="33"/>
        <v>0.99985973616192414</v>
      </c>
      <c r="Q9" s="22">
        <f t="shared" si="2"/>
        <v>5.9261346239194559</v>
      </c>
      <c r="R9" s="62">
        <f t="shared" si="0"/>
        <v>269.92613462391944</v>
      </c>
      <c r="S9" s="62">
        <f ca="1">AVERAGE(OFFSET($R$3,0,0,'Données projet'!$E$9+1,1))-AVERAGE(OFFSET($H$3,0,0,'Données projet'!$E$9+1,1))</f>
        <v>165.19099635782419</v>
      </c>
      <c r="T9" s="62">
        <f t="shared" si="34"/>
        <v>468.71862739748036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1.1657142857142857</v>
      </c>
      <c r="AI9" s="14">
        <f>IF('Données projet'!$A$62&gt;35,AI8+AH9-AQ8,IF(A9&lt;'Données projet'!$A$62,$AF$205^A9,IF(A9='Données projet'!$A$62,'Données projet'!$B$62,AI8+AH9-AQ8)))</f>
        <v>6.0457294383600235</v>
      </c>
      <c r="AJ9" s="14">
        <f>AI9*VLOOKUP('Données projet'!$B$10,Paramètres!$A$1:$I$89,3,0)*VLOOKUP('Données projet'!$B$10,Paramètres!$A$1:$I$89,5,0)</f>
        <v>2.6596372945233417</v>
      </c>
      <c r="AK9" s="14">
        <f t="shared" si="35"/>
        <v>1.0937678408779792</v>
      </c>
      <c r="AL9" s="22">
        <f t="shared" si="4"/>
        <v>6.5371806108239667</v>
      </c>
      <c r="AM9" s="62">
        <f t="shared" si="5"/>
        <v>270.53718061082395</v>
      </c>
      <c r="AN9" s="62">
        <f ca="1">AVERAGE(OFFSET($AM$3,0,0,'Données projet'!$E$10+1,1))-AVERAGE(OFFSET($H$3,0,0,'Données projet'!$E$10+1,1))</f>
        <v>181.69555132674151</v>
      </c>
      <c r="AO9" s="62">
        <f t="shared" si="36"/>
        <v>530.11374429932334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0.58285714285714285</v>
      </c>
      <c r="BD9" s="13">
        <f>IF('Données projet'!$A$88&gt;35,BD8+BC9-BL8,IF(A9&lt;'Données projet'!$A$88,$BA$205^A9,IF(A9='Données projet'!$A$88,'Données projet'!$B$88,BD8+BC9-BL8)))</f>
        <v>3.3375132377011862</v>
      </c>
      <c r="BE9" s="14">
        <f>BD9*VLOOKUP('Données projet'!$B$11,Paramètres!$A$1:$I$89,3,0)*VLOOKUP('Données projet'!$B$11,Paramètres!$A$1:$I$89,5,0)</f>
        <v>1.874347434292986</v>
      </c>
      <c r="BF9" s="14">
        <f t="shared" si="37"/>
        <v>0.80286478555057184</v>
      </c>
      <c r="BG9" s="22">
        <f t="shared" si="7"/>
        <v>4.6628112828941966</v>
      </c>
      <c r="BH9" s="62">
        <f t="shared" si="8"/>
        <v>268.66281128289421</v>
      </c>
      <c r="BI9" s="62">
        <f ca="1">AVERAGE(OFFSET($BH$3,0,0,'Données projet'!$E$11+1,1))-AVERAGE(OFFSET($H$3,0,0,'Données projet'!$E$11+1,1))</f>
        <v>151.03956183898487</v>
      </c>
      <c r="BJ9" s="62">
        <f t="shared" si="38"/>
        <v>426.35692026548253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1.6320000000000001</v>
      </c>
      <c r="BY9" s="13">
        <f>IF('Données projet'!$A$114&gt;35,BY8+BX9-CG8,IF(A9&lt;'Données projet'!$A$114,$BV$205^A9,IF(A9='Données projet'!$A$114,'Données projet'!$B$114,BY8+BX9-CG8)))</f>
        <v>5.3411170138536104</v>
      </c>
      <c r="BZ9" s="14">
        <f>BY9*VLOOKUP('Données projet'!$B$12,Paramètres!$A$1:$I$89,3,0)*VLOOKUP('Données projet'!$B$12,Paramètres!$A$1:$I$89,5,0)</f>
        <v>2.34966419673448</v>
      </c>
      <c r="CA9" s="14">
        <f t="shared" si="39"/>
        <v>0.98033111974821596</v>
      </c>
      <c r="CB9" s="22">
        <f t="shared" si="10"/>
        <v>5.7997418428740284</v>
      </c>
      <c r="CC9" s="62">
        <f t="shared" si="11"/>
        <v>269.79974184287403</v>
      </c>
      <c r="CD9" s="62">
        <f ca="1">AVERAGE(OFFSET($CC$3,0,0,'Données projet'!$E$12+1,1))-AVERAGE(OFFSET($H$3,0,0,'Données projet'!$E$12+1,1))</f>
        <v>125.47747759193066</v>
      </c>
      <c r="CE9" s="62">
        <f t="shared" si="40"/>
        <v>484.45822907419284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2.04</v>
      </c>
      <c r="CT9" s="13">
        <f>IF('Données projet'!$A$140&gt;35,CT8+CS9-DB8,IF(A9&lt;'Données projet'!$A$140,$CQ$205^A9,IF(A9='Données projet'!$A$140,'Données projet'!$B$140,CT8+CS9-DB8)))</f>
        <v>9.7671315012774311</v>
      </c>
      <c r="CU9" s="18">
        <f>CT9*VLOOKUP('Données projet'!$B$13,Paramètres!$A$1:$I$89,3,0)*VLOOKUP('Données projet'!$B$13,Paramètres!$A$1:$I$89,5,0)</f>
        <v>4.9671723962896506</v>
      </c>
      <c r="CV9" s="14">
        <f t="shared" si="41"/>
        <v>1.8994776309082748</v>
      </c>
      <c r="CW9" s="22">
        <f t="shared" si="13"/>
        <v>11.959415464036384</v>
      </c>
      <c r="CX9" s="62">
        <f t="shared" si="14"/>
        <v>275.9594154640364</v>
      </c>
      <c r="CY9" s="62">
        <f ca="1">AVERAGE(OFFSET($CX$3,0,0,'Données projet'!$E$13+1,1))-AVERAGE(OFFSET($H$3,0,0,'Données projet'!$E$13+1,1))</f>
        <v>141.04553907945331</v>
      </c>
      <c r="CZ9" s="62">
        <f t="shared" si="42"/>
        <v>378.18098796234966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6.12</v>
      </c>
      <c r="L10" s="13">
        <f>VLOOKUP(A10,'Données projet'!$A$35:$I$55,9,0)</f>
        <v>0.87428571428571433</v>
      </c>
      <c r="M10" s="13">
        <f t="array" ref="M10">INDEX(L:L,MIN(IF(ISNUMBER(L10:L206),ROW(L10:L206),"")))</f>
        <v>0.87428571428571433</v>
      </c>
      <c r="N10" s="14">
        <f>IF('Données projet'!$A$36&gt;35,N9+M10-V9,IF(A10&lt;'Données projet'!$A$36,$K$205^A10,IF(A10='Données projet'!$A$36,'Données projet'!$B$36,N9+M10-V9)))</f>
        <v>6.12</v>
      </c>
      <c r="O10" s="14">
        <f>N10*VLOOKUP('Données projet'!$B$9,Paramètres!$A$1:$I$89,3,0)*VLOOKUP('Données projet'!$B$9,Paramètres!$A$1:$I$89,5,0)</f>
        <v>3.1123872000000001</v>
      </c>
      <c r="P10" s="14">
        <f t="shared" si="33"/>
        <v>1.2567520085795281</v>
      </c>
      <c r="Q10" s="22">
        <f t="shared" si="2"/>
        <v>7.6095841216093447</v>
      </c>
      <c r="R10" s="62">
        <f t="shared" si="0"/>
        <v>272.83180634383154</v>
      </c>
      <c r="S10" s="62">
        <f ca="1">AVERAGE(OFFSET($R$3,0,0,'Données projet'!$E$9+1,1))-AVERAGE(OFFSET($H$3,0,0,'Données projet'!$E$9+1,1))</f>
        <v>165.19099635782419</v>
      </c>
      <c r="T10" s="62">
        <f t="shared" si="34"/>
        <v>468.71862739748036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8.16</v>
      </c>
      <c r="AG10" s="13">
        <f>VLOOKUP(A10,'Données projet'!$A$61:$I$81,9,0)</f>
        <v>1.1657142857142857</v>
      </c>
      <c r="AH10" s="13">
        <f t="array" ref="AH10">INDEX(AG:AG,MIN(IF(ISNUMBER(AG10:AG206),ROW(AG10:AG206),"")))</f>
        <v>1.1657142857142857</v>
      </c>
      <c r="AI10" s="14">
        <f>IF('Données projet'!$A$62&gt;35,AI9+AH10-AQ9,IF(A10&lt;'Données projet'!$A$62,$AF$205^A10,IF(A10='Données projet'!$A$62,'Données projet'!$B$62,AI9+AH10-AQ9)))</f>
        <v>8.16</v>
      </c>
      <c r="AJ10" s="14">
        <f>AI10*VLOOKUP('Données projet'!$B$10,Paramètres!$A$1:$I$89,3,0)*VLOOKUP('Données projet'!$B$10,Paramètres!$A$1:$I$89,5,0)</f>
        <v>3.5897471999999997</v>
      </c>
      <c r="AK10" s="14">
        <f t="shared" si="35"/>
        <v>1.4256289186060054</v>
      </c>
      <c r="AL10" s="22">
        <f t="shared" si="4"/>
        <v>8.7351134065721254</v>
      </c>
      <c r="AM10" s="62">
        <f t="shared" si="5"/>
        <v>273.95733562879434</v>
      </c>
      <c r="AN10" s="62">
        <f ca="1">AVERAGE(OFFSET($AM$3,0,0,'Données projet'!$E$10+1,1))-AVERAGE(OFFSET($H$3,0,0,'Données projet'!$E$10+1,1))</f>
        <v>181.69555132674151</v>
      </c>
      <c r="AO10" s="62">
        <f t="shared" si="36"/>
        <v>530.11374429932334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>
        <f>VLOOKUP(A10,'Données projet'!$A$87:$I$107,2,0)</f>
        <v>4.08</v>
      </c>
      <c r="BB10" s="13">
        <f>VLOOKUP(A10,'Données projet'!$A$87:$I$107,9,0)</f>
        <v>0.58285714285714285</v>
      </c>
      <c r="BC10" s="13">
        <f t="array" ref="BC10">INDEX(BB:BB,MIN(IF(ISNUMBER(BB10:BB206),ROW(BB10:BB206),"")))</f>
        <v>0.58285714285714285</v>
      </c>
      <c r="BD10" s="13">
        <f>IF('Données projet'!$A$88&gt;35,BD9+BC10-BL9,IF(A10&lt;'Données projet'!$A$88,$BA$205^A10,IF(A10='Données projet'!$A$88,'Données projet'!$B$88,BD9+BC10-BL9)))</f>
        <v>4.08</v>
      </c>
      <c r="BE10" s="14">
        <f>BD10*VLOOKUP('Données projet'!$B$11,Paramètres!$A$1:$I$89,3,0)*VLOOKUP('Données projet'!$B$11,Paramètres!$A$1:$I$89,5,0)</f>
        <v>2.291328</v>
      </c>
      <c r="BF10" s="14">
        <f t="shared" si="37"/>
        <v>0.95879369565540007</v>
      </c>
      <c r="BG10" s="22">
        <f t="shared" si="7"/>
        <v>5.6606286199331555</v>
      </c>
      <c r="BH10" s="62">
        <f t="shared" si="8"/>
        <v>270.88285084215539</v>
      </c>
      <c r="BI10" s="62">
        <f ca="1">AVERAGE(OFFSET($BH$3,0,0,'Données projet'!$E$11+1,1))-AVERAGE(OFFSET($H$3,0,0,'Données projet'!$E$11+1,1))</f>
        <v>151.03956183898487</v>
      </c>
      <c r="BJ10" s="62">
        <f t="shared" si="38"/>
        <v>426.35692026548253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1.6320000000000001</v>
      </c>
      <c r="BY10" s="13">
        <f>IF('Données projet'!$A$114&gt;35,BY9+BX10-CG9,IF(A10&lt;'Données projet'!$A$114,$BV$205^A10,IF(A10='Données projet'!$A$114,'Données projet'!$B$114,BY9+BX10-CG9)))</f>
        <v>7.0616161707385245</v>
      </c>
      <c r="BZ10" s="14">
        <f>BY10*VLOOKUP('Données projet'!$B$12,Paramètres!$A$1:$I$89,3,0)*VLOOKUP('Données projet'!$B$12,Paramètres!$A$1:$I$89,5,0)</f>
        <v>3.1065461858312915</v>
      </c>
      <c r="CA10" s="14">
        <f t="shared" si="39"/>
        <v>1.2546677701450724</v>
      </c>
      <c r="CB10" s="22">
        <f t="shared" si="10"/>
        <v>7.5957809733255006</v>
      </c>
      <c r="CC10" s="62">
        <f t="shared" si="11"/>
        <v>272.8180031955477</v>
      </c>
      <c r="CD10" s="62">
        <f ca="1">AVERAGE(OFFSET($CC$3,0,0,'Données projet'!$E$12+1,1))-AVERAGE(OFFSET($H$3,0,0,'Données projet'!$E$12+1,1))</f>
        <v>125.47747759193066</v>
      </c>
      <c r="CE10" s="62">
        <f t="shared" si="40"/>
        <v>484.45822907419284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>
        <f>VLOOKUP(A10,'Données projet'!$A$139:$I$159,2,0)</f>
        <v>14.28</v>
      </c>
      <c r="CR10" s="13">
        <f>VLOOKUP(A10,'Données projet'!$A$139:$I$159,9,0)</f>
        <v>2.04</v>
      </c>
      <c r="CS10" s="13">
        <f t="array" ref="CS10">INDEX(CR:CR,MIN(IF(ISNUMBER(CR10:CR206),ROW(CR10:CR206),"")))</f>
        <v>2.04</v>
      </c>
      <c r="CT10" s="13">
        <f>IF('Données projet'!$A$140&gt;35,CT9+CS10-DB9,IF(A10&lt;'Données projet'!$A$140,$CQ$205^A10,IF(A10='Données projet'!$A$140,'Données projet'!$B$140,CT9+CS10-DB9)))</f>
        <v>14.28</v>
      </c>
      <c r="CU10" s="18">
        <f>CT10*VLOOKUP('Données projet'!$B$13,Paramètres!$A$1:$I$89,3,0)*VLOOKUP('Données projet'!$B$13,Paramètres!$A$1:$I$89,5,0)</f>
        <v>7.262236800000001</v>
      </c>
      <c r="CV10" s="14">
        <f t="shared" si="41"/>
        <v>2.6570142003289874</v>
      </c>
      <c r="CW10" s="22">
        <f t="shared" si="13"/>
        <v>17.276028825572983</v>
      </c>
      <c r="CX10" s="62">
        <f t="shared" si="14"/>
        <v>282.49825104779524</v>
      </c>
      <c r="CY10" s="62">
        <f ca="1">AVERAGE(OFFSET($CX$3,0,0,'Données projet'!$E$13+1,1))-AVERAGE(OFFSET($H$3,0,0,'Données projet'!$E$13+1,1))</f>
        <v>141.04553907945331</v>
      </c>
      <c r="CZ10" s="62">
        <f t="shared" si="42"/>
        <v>378.18098796234966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28.56</v>
      </c>
      <c r="L11" s="13">
        <f>VLOOKUP(A11,'Données projet'!$A$35:$I$55,9,0)</f>
        <v>22.439999999999998</v>
      </c>
      <c r="M11" s="13">
        <f t="array" ref="M11">INDEX(L:L,MIN(IF(ISNUMBER(L11:L207),ROW(L11:L207),"")))</f>
        <v>22.439999999999998</v>
      </c>
      <c r="N11" s="14">
        <f>IF('Données projet'!$A$36&gt;35,N10+M11-V10,IF(A11&lt;'Données projet'!$A$36,$K$205^A11,IF(A11='Données projet'!$A$36,'Données projet'!$B$36,N10+M11-V10)))</f>
        <v>28.56</v>
      </c>
      <c r="O11" s="14">
        <f>N11*VLOOKUP('Données projet'!$B$9,Paramètres!$A$1:$I$89,3,0)*VLOOKUP('Données projet'!$B$9,Paramètres!$A$1:$I$89,5,0)</f>
        <v>14.524473600000002</v>
      </c>
      <c r="P11" s="14">
        <f t="shared" si="33"/>
        <v>4.9021204676273573</v>
      </c>
      <c r="Q11" s="22">
        <f t="shared" si="2"/>
        <v>33.834651334450989</v>
      </c>
      <c r="R11" s="62">
        <f t="shared" si="0"/>
        <v>300.27909577889545</v>
      </c>
      <c r="S11" s="62">
        <f ca="1">AVERAGE(OFFSET($R$3,0,0,'Données projet'!$E$9+1,1))-AVERAGE(OFFSET($H$3,0,0,'Données projet'!$E$9+1,1))</f>
        <v>165.19099635782419</v>
      </c>
      <c r="T11" s="62">
        <f t="shared" si="34"/>
        <v>468.71862739748036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32.64</v>
      </c>
      <c r="AG11" s="13">
        <f>VLOOKUP(A11,'Données projet'!$A$61:$I$81,9,0)</f>
        <v>24.48</v>
      </c>
      <c r="AH11" s="13">
        <f t="array" ref="AH11">INDEX(AG:AG,MIN(IF(ISNUMBER(AG11:AG207),ROW(AG11:AG207),"")))</f>
        <v>24.48</v>
      </c>
      <c r="AI11" s="14">
        <f>IF('Données projet'!$A$62&gt;35,AI10+AH11-AQ10,IF(A11&lt;'Données projet'!$A$62,$AF$205^A11,IF(A11='Données projet'!$A$62,'Données projet'!$B$62,AI10+AH11-AQ10)))</f>
        <v>32.64</v>
      </c>
      <c r="AJ11" s="14">
        <f>AI11*VLOOKUP('Données projet'!$B$10,Paramètres!$A$1:$I$89,3,0)*VLOOKUP('Données projet'!$B$10,Paramètres!$A$1:$I$89,5,0)</f>
        <v>14.358988799999999</v>
      </c>
      <c r="AK11" s="14">
        <f t="shared" si="35"/>
        <v>4.8527364397980959</v>
      </c>
      <c r="AL11" s="22">
        <f t="shared" si="4"/>
        <v>33.460421459315015</v>
      </c>
      <c r="AM11" s="62">
        <f t="shared" si="5"/>
        <v>299.90486590375946</v>
      </c>
      <c r="AN11" s="62">
        <f ca="1">AVERAGE(OFFSET($AM$3,0,0,'Données projet'!$E$10+1,1))-AVERAGE(OFFSET($H$3,0,0,'Données projet'!$E$10+1,1))</f>
        <v>181.69555132674151</v>
      </c>
      <c r="AO11" s="62">
        <f t="shared" si="36"/>
        <v>530.11374429932334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>
        <f>VLOOKUP(A11,'Données projet'!$A$87:$I$107,2,0)</f>
        <v>22.44</v>
      </c>
      <c r="BB11" s="13">
        <f>VLOOKUP(A11,'Données projet'!$A$87:$I$107,9,0)</f>
        <v>18.36</v>
      </c>
      <c r="BC11" s="13">
        <f t="array" ref="BC11">INDEX(BB:BB,MIN(IF(ISNUMBER(BB11:BB207),ROW(BB11:BB207),"")))</f>
        <v>18.36</v>
      </c>
      <c r="BD11" s="13">
        <f>IF('Données projet'!$A$88&gt;35,BD10+BC11-BL10,IF(A11&lt;'Données projet'!$A$88,$BA$205^A11,IF(A11='Données projet'!$A$88,'Données projet'!$B$88,BD10+BC11-BL10)))</f>
        <v>22.439999999999998</v>
      </c>
      <c r="BE11" s="14">
        <f>BD11*VLOOKUP('Données projet'!$B$11,Paramètres!$A$1:$I$89,3,0)*VLOOKUP('Données projet'!$B$11,Paramètres!$A$1:$I$89,5,0)</f>
        <v>12.602303999999998</v>
      </c>
      <c r="BF11" s="14">
        <f t="shared" si="37"/>
        <v>4.324238530684867</v>
      </c>
      <c r="BG11" s="22">
        <f t="shared" si="7"/>
        <v>29.480394907609469</v>
      </c>
      <c r="BH11" s="62">
        <f t="shared" si="8"/>
        <v>295.92483935205394</v>
      </c>
      <c r="BI11" s="62">
        <f ca="1">AVERAGE(OFFSET($BH$3,0,0,'Données projet'!$E$11+1,1))-AVERAGE(OFFSET($H$3,0,0,'Données projet'!$E$11+1,1))</f>
        <v>151.03956183898487</v>
      </c>
      <c r="BJ11" s="62">
        <f t="shared" si="38"/>
        <v>426.35692026548253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1.6320000000000001</v>
      </c>
      <c r="BY11" s="13">
        <f>IF('Données projet'!$A$114&gt;35,BY10+BX11-CG10,IF(A11&lt;'Données projet'!$A$114,$BV$205^A11,IF(A11='Données projet'!$A$114,'Données projet'!$B$114,BY10+BX11-CG10)))</f>
        <v>9.3363284896200494</v>
      </c>
      <c r="BZ11" s="14">
        <f>BY11*VLOOKUP('Données projet'!$B$12,Paramètres!$A$1:$I$89,3,0)*VLOOKUP('Données projet'!$B$12,Paramètres!$A$1:$I$89,5,0)</f>
        <v>4.1072376291536523</v>
      </c>
      <c r="CA11" s="14">
        <f t="shared" si="39"/>
        <v>1.6057750098202703</v>
      </c>
      <c r="CB11" s="22">
        <f t="shared" si="10"/>
        <v>9.9501636795462485</v>
      </c>
      <c r="CC11" s="62">
        <f t="shared" si="11"/>
        <v>276.39460812399068</v>
      </c>
      <c r="CD11" s="62">
        <f ca="1">AVERAGE(OFFSET($CC$3,0,0,'Données projet'!$E$12+1,1))-AVERAGE(OFFSET($H$3,0,0,'Données projet'!$E$12+1,1))</f>
        <v>125.47747759193066</v>
      </c>
      <c r="CE11" s="62">
        <f t="shared" si="40"/>
        <v>484.45822907419284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>
        <f>VLOOKUP(A11,'Données projet'!$A$139:$I$159,2,0)</f>
        <v>34.68</v>
      </c>
      <c r="CR11" s="13">
        <f>VLOOKUP(A11,'Données projet'!$A$139:$I$159,9,0)</f>
        <v>20.399999999999999</v>
      </c>
      <c r="CS11" s="13">
        <f t="array" ref="CS11">INDEX(CR:CR,MIN(IF(ISNUMBER(CR11:CR207),ROW(CR11:CR207),"")))</f>
        <v>20.399999999999999</v>
      </c>
      <c r="CT11" s="13">
        <f>IF('Données projet'!$A$140&gt;35,CT10+CS11-DB10,IF(A11&lt;'Données projet'!$A$140,$CQ$205^A11,IF(A11='Données projet'!$A$140,'Données projet'!$B$140,CT10+CS11-DB10)))</f>
        <v>34.68</v>
      </c>
      <c r="CU11" s="18">
        <f>CT11*VLOOKUP('Données projet'!$B$13,Paramètres!$A$1:$I$89,3,0)*VLOOKUP('Données projet'!$B$13,Paramètres!$A$1:$I$89,5,0)</f>
        <v>17.636860800000001</v>
      </c>
      <c r="CV11" s="14">
        <f t="shared" si="41"/>
        <v>5.8195568391214927</v>
      </c>
      <c r="CW11" s="22">
        <f t="shared" si="13"/>
        <v>40.853260721469937</v>
      </c>
      <c r="CX11" s="62">
        <f t="shared" si="14"/>
        <v>307.29770516591441</v>
      </c>
      <c r="CY11" s="62">
        <f ca="1">AVERAGE(OFFSET($CX$3,0,0,'Données projet'!$E$13+1,1))-AVERAGE(OFFSET($H$3,0,0,'Données projet'!$E$13+1,1))</f>
        <v>141.04553907945331</v>
      </c>
      <c r="CZ11" s="62">
        <f t="shared" si="42"/>
        <v>378.18098796234966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53.04</v>
      </c>
      <c r="L12" s="13">
        <f>VLOOKUP(A12,'Données projet'!$A$35:$I$55,9,0)</f>
        <v>24.48</v>
      </c>
      <c r="M12" s="13">
        <f t="array" ref="M12">INDEX(L:L,MIN(IF(ISNUMBER(L12:L208),ROW(L12:L208),"")))</f>
        <v>24.48</v>
      </c>
      <c r="N12" s="14">
        <f>IF('Données projet'!$A$36&gt;35,N11+M12-V11,IF(A12&lt;'Données projet'!$A$36,$K$205^A12,IF(A12='Données projet'!$A$36,'Données projet'!$B$36,N11+M12-V11)))</f>
        <v>53.04</v>
      </c>
      <c r="O12" s="14">
        <f>N12*VLOOKUP('Données projet'!$B$9,Paramètres!$A$1:$I$89,3,0)*VLOOKUP('Données projet'!$B$9,Paramètres!$A$1:$I$89,5,0)</f>
        <v>26.974022399999999</v>
      </c>
      <c r="P12" s="14">
        <f t="shared" si="33"/>
        <v>8.4710198145533333</v>
      </c>
      <c r="Q12" s="22">
        <f t="shared" si="2"/>
        <v>61.73344852368038</v>
      </c>
      <c r="R12" s="62">
        <f t="shared" si="0"/>
        <v>329.40011519034704</v>
      </c>
      <c r="S12" s="62">
        <f ca="1">AVERAGE(OFFSET($R$3,0,0,'Données projet'!$E$9+1,1))-AVERAGE(OFFSET($H$3,0,0,'Données projet'!$E$9+1,1))</f>
        <v>165.19099635782419</v>
      </c>
      <c r="T12" s="62">
        <f t="shared" si="34"/>
        <v>468.71862739748036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63.24</v>
      </c>
      <c r="AG12" s="13">
        <f>VLOOKUP(A12,'Données projet'!$A$61:$I$81,9,0)</f>
        <v>30.6</v>
      </c>
      <c r="AH12" s="13">
        <f t="array" ref="AH12">INDEX(AG:AG,MIN(IF(ISNUMBER(AG12:AG208),ROW(AG12:AG208),"")))</f>
        <v>30.6</v>
      </c>
      <c r="AI12" s="14">
        <f>IF('Données projet'!$A$62&gt;35,AI11+AH12-AQ11,IF(A12&lt;'Données projet'!$A$62,$AF$205^A12,IF(A12='Données projet'!$A$62,'Données projet'!$B$62,AI11+AH12-AQ11)))</f>
        <v>63.24</v>
      </c>
      <c r="AJ12" s="14">
        <f>AI12*VLOOKUP('Données projet'!$B$10,Paramètres!$A$1:$I$89,3,0)*VLOOKUP('Données projet'!$B$10,Paramètres!$A$1:$I$89,5,0)</f>
        <v>27.820540799999996</v>
      </c>
      <c r="AK12" s="14">
        <f t="shared" si="35"/>
        <v>8.7054952060491377</v>
      </c>
      <c r="AL12" s="22">
        <f t="shared" si="4"/>
        <v>63.616179377202229</v>
      </c>
      <c r="AM12" s="62">
        <f t="shared" si="5"/>
        <v>331.28284604386891</v>
      </c>
      <c r="AN12" s="62">
        <f ca="1">AVERAGE(OFFSET($AM$3,0,0,'Données projet'!$E$10+1,1))-AVERAGE(OFFSET($H$3,0,0,'Données projet'!$E$10+1,1))</f>
        <v>181.69555132674151</v>
      </c>
      <c r="AO12" s="62">
        <f t="shared" si="36"/>
        <v>530.11374429932334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44.88</v>
      </c>
      <c r="BB12" s="13">
        <f>VLOOKUP(A12,'Données projet'!$A$87:$I$107,9,0)</f>
        <v>22.44</v>
      </c>
      <c r="BC12" s="13">
        <f t="array" ref="BC12">INDEX(BB:BB,MIN(IF(ISNUMBER(BB12:BB208),ROW(BB12:BB208),"")))</f>
        <v>22.44</v>
      </c>
      <c r="BD12" s="13">
        <f>IF('Données projet'!$A$88&gt;35,BD11+BC12-BL11,IF(A12&lt;'Données projet'!$A$88,$BA$205^A12,IF(A12='Données projet'!$A$88,'Données projet'!$B$88,BD11+BC12-BL11)))</f>
        <v>44.879999999999995</v>
      </c>
      <c r="BE12" s="14">
        <f>BD12*VLOOKUP('Données projet'!$B$11,Paramètres!$A$1:$I$89,3,0)*VLOOKUP('Données projet'!$B$11,Paramètres!$A$1:$I$89,5,0)</f>
        <v>25.204607999999997</v>
      </c>
      <c r="BF12" s="14">
        <f t="shared" si="37"/>
        <v>7.9781049742031636</v>
      </c>
      <c r="BG12" s="22">
        <f t="shared" si="7"/>
        <v>57.793225096737181</v>
      </c>
      <c r="BH12" s="62">
        <f t="shared" si="8"/>
        <v>325.45989176340385</v>
      </c>
      <c r="BI12" s="62">
        <f ca="1">AVERAGE(OFFSET($BH$3,0,0,'Données projet'!$E$11+1,1))-AVERAGE(OFFSET($H$3,0,0,'Données projet'!$E$11+1,1))</f>
        <v>151.03956183898487</v>
      </c>
      <c r="BJ12" s="62">
        <f t="shared" si="38"/>
        <v>426.35692026548253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1.6320000000000001</v>
      </c>
      <c r="BY12" s="13">
        <f>IF('Données projet'!$A$114&gt;35,BY11+BX12-CG11,IF(A12&lt;'Données projet'!$A$114,$BV$205^A12,IF(A12='Données projet'!$A$114,'Données projet'!$B$114,BY11+BX12-CG11)))</f>
        <v>12.343779038471133</v>
      </c>
      <c r="BZ12" s="14">
        <f>BY12*VLOOKUP('Données projet'!$B$12,Paramètres!$A$1:$I$89,3,0)*VLOOKUP('Données projet'!$B$12,Paramètres!$A$1:$I$89,5,0)</f>
        <v>5.4302752746042211</v>
      </c>
      <c r="CA12" s="14">
        <f t="shared" si="39"/>
        <v>2.055136382331034</v>
      </c>
      <c r="CB12" s="22">
        <f t="shared" si="10"/>
        <v>13.037091969162235</v>
      </c>
      <c r="CC12" s="62">
        <f t="shared" si="11"/>
        <v>280.70375863582893</v>
      </c>
      <c r="CD12" s="62">
        <f ca="1">AVERAGE(OFFSET($CC$3,0,0,'Données projet'!$E$12+1,1))-AVERAGE(OFFSET($H$3,0,0,'Données projet'!$E$12+1,1))</f>
        <v>125.47747759193066</v>
      </c>
      <c r="CE12" s="62">
        <f t="shared" si="40"/>
        <v>484.45822907419284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>
        <f>VLOOKUP(A12,'Données projet'!$A$139:$I$159,2,0)</f>
        <v>57.12</v>
      </c>
      <c r="CR12" s="13">
        <f>VLOOKUP(A12,'Données projet'!$A$139:$I$159,9,0)</f>
        <v>22.439999999999998</v>
      </c>
      <c r="CS12" s="13">
        <f t="array" ref="CS12">INDEX(CR:CR,MIN(IF(ISNUMBER(CR12:CR208),ROW(CR12:CR208),"")))</f>
        <v>22.439999999999998</v>
      </c>
      <c r="CT12" s="13">
        <f>IF('Données projet'!$A$140&gt;35,CT11+CS12-DB11,IF(A12&lt;'Données projet'!$A$140,$CQ$205^A12,IF(A12='Données projet'!$A$140,'Données projet'!$B$140,CT11+CS12-DB11)))</f>
        <v>57.12</v>
      </c>
      <c r="CU12" s="18">
        <f>CT12*VLOOKUP('Données projet'!$B$13,Paramètres!$A$1:$I$89,3,0)*VLOOKUP('Données projet'!$B$13,Paramètres!$A$1:$I$89,5,0)</f>
        <v>29.048947200000004</v>
      </c>
      <c r="CV12" s="14">
        <f t="shared" si="41"/>
        <v>9.0442817641530073</v>
      </c>
      <c r="CW12" s="22">
        <f t="shared" si="13"/>
        <v>66.345707112566487</v>
      </c>
      <c r="CX12" s="62">
        <f t="shared" si="14"/>
        <v>334.01237377923314</v>
      </c>
      <c r="CY12" s="62">
        <f ca="1">AVERAGE(OFFSET($CX$3,0,0,'Données projet'!$E$13+1,1))-AVERAGE(OFFSET($H$3,0,0,'Données projet'!$E$13+1,1))</f>
        <v>141.04553907945331</v>
      </c>
      <c r="CZ12" s="62">
        <f t="shared" si="42"/>
        <v>378.18098796234966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83.64</v>
      </c>
      <c r="L13" s="13">
        <f>VLOOKUP(A13,'Données projet'!$A$35:$I$55,9,0)</f>
        <v>30.6</v>
      </c>
      <c r="M13" s="13">
        <f t="array" ref="M13">INDEX(L:L,MIN(IF(ISNUMBER(L13:L209),ROW(L13:L209),"")))</f>
        <v>30.6</v>
      </c>
      <c r="N13" s="14">
        <f>IF('Données projet'!$A$36&gt;35,N12+M13-V12,IF(A13&lt;'Données projet'!$A$36,$K$205^A13,IF(A13='Données projet'!$A$36,'Données projet'!$B$36,N12+M13-V12)))</f>
        <v>83.64</v>
      </c>
      <c r="O13" s="14">
        <f>N13*VLOOKUP('Données projet'!$B$9,Paramètres!$A$1:$I$89,3,0)*VLOOKUP('Données projet'!$B$9,Paramètres!$A$1:$I$89,5,0)</f>
        <v>42.535958400000005</v>
      </c>
      <c r="P13" s="14">
        <f t="shared" si="33"/>
        <v>12.668379450525292</v>
      </c>
      <c r="Q13" s="22">
        <f t="shared" si="2"/>
        <v>96.147555089664891</v>
      </c>
      <c r="R13" s="62">
        <f t="shared" si="0"/>
        <v>365.03644397855373</v>
      </c>
      <c r="S13" s="62">
        <f ca="1">AVERAGE(OFFSET($R$3,0,0,'Données projet'!$E$9+1,1))-AVERAGE(OFFSET($H$3,0,0,'Données projet'!$E$9+1,1))</f>
        <v>165.19099635782419</v>
      </c>
      <c r="T13" s="62">
        <f t="shared" si="34"/>
        <v>468.71862739748036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102</v>
      </c>
      <c r="AG13" s="13">
        <f>VLOOKUP(A13,'Données projet'!$A$61:$I$81,9,0)</f>
        <v>38.76</v>
      </c>
      <c r="AH13" s="13">
        <f t="array" ref="AH13">INDEX(AG:AG,MIN(IF(ISNUMBER(AG13:AG209),ROW(AG13:AG209),"")))</f>
        <v>38.76</v>
      </c>
      <c r="AI13" s="14">
        <f>IF('Données projet'!$A$62&gt;35,AI12+AH13-AQ12,IF(A13&lt;'Données projet'!$A$62,$AF$205^A13,IF(A13='Données projet'!$A$62,'Données projet'!$B$62,AI12+AH13-AQ12)))</f>
        <v>102</v>
      </c>
      <c r="AJ13" s="14">
        <f>AI13*VLOOKUP('Données projet'!$B$10,Paramètres!$A$1:$I$89,3,0)*VLOOKUP('Données projet'!$B$10,Paramètres!$A$1:$I$89,5,0)</f>
        <v>44.871839999999992</v>
      </c>
      <c r="AK13" s="14">
        <f t="shared" si="35"/>
        <v>13.281165355306836</v>
      </c>
      <c r="AL13" s="22">
        <f t="shared" si="4"/>
        <v>101.28315099382606</v>
      </c>
      <c r="AM13" s="62">
        <f t="shared" si="5"/>
        <v>370.1720398827149</v>
      </c>
      <c r="AN13" s="62">
        <f ca="1">AVERAGE(OFFSET($AM$3,0,0,'Données projet'!$E$10+1,1))-AVERAGE(OFFSET($H$3,0,0,'Données projet'!$E$10+1,1))</f>
        <v>181.69555132674151</v>
      </c>
      <c r="AO13" s="62">
        <f t="shared" si="36"/>
        <v>530.11374429932334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69.36</v>
      </c>
      <c r="BB13" s="13">
        <f>VLOOKUP(A13,'Données projet'!$A$87:$I$107,9,0)</f>
        <v>24.479999999999997</v>
      </c>
      <c r="BC13" s="13">
        <f t="array" ref="BC13">INDEX(BB:BB,MIN(IF(ISNUMBER(BB13:BB209),ROW(BB13:BB209),"")))</f>
        <v>24.479999999999997</v>
      </c>
      <c r="BD13" s="13">
        <f>IF('Données projet'!$A$88&gt;35,BD12+BC13-BL12,IF(A13&lt;'Données projet'!$A$88,$BA$205^A13,IF(A13='Données projet'!$A$88,'Données projet'!$B$88,BD12+BC13-BL12)))</f>
        <v>69.359999999999985</v>
      </c>
      <c r="BE13" s="14">
        <f>BD13*VLOOKUP('Données projet'!$B$11,Paramètres!$A$1:$I$89,3,0)*VLOOKUP('Données projet'!$B$11,Paramètres!$A$1:$I$89,5,0)</f>
        <v>38.952575999999993</v>
      </c>
      <c r="BF13" s="14">
        <f t="shared" si="37"/>
        <v>11.720599786007011</v>
      </c>
      <c r="BG13" s="22">
        <f t="shared" si="7"/>
        <v>88.255781160628871</v>
      </c>
      <c r="BH13" s="62">
        <f t="shared" si="8"/>
        <v>357.14467004951774</v>
      </c>
      <c r="BI13" s="62">
        <f ca="1">AVERAGE(OFFSET($BH$3,0,0,'Données projet'!$E$11+1,1))-AVERAGE(OFFSET($H$3,0,0,'Données projet'!$E$11+1,1))</f>
        <v>151.03956183898487</v>
      </c>
      <c r="BJ13" s="62">
        <f t="shared" si="38"/>
        <v>426.35692026548253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16.32</v>
      </c>
      <c r="BW13" s="13">
        <f>VLOOKUP(A13,'Données projet'!$A$113:$I$133,9,0)</f>
        <v>1.6320000000000001</v>
      </c>
      <c r="BX13" s="13">
        <f t="array" ref="BX13">INDEX(BW:BW,MIN(IF(ISNUMBER(BW13:BW209),ROW(BW13:BW209),"")))</f>
        <v>1.6320000000000001</v>
      </c>
      <c r="BY13" s="13">
        <f>IF('Données projet'!$A$114&gt;35,BY12+BX13-CG12,IF(A13&lt;'Données projet'!$A$114,$BV$205^A13,IF(A13='Données projet'!$A$114,'Données projet'!$B$114,BY12+BX13-CG12)))</f>
        <v>16.32</v>
      </c>
      <c r="BZ13" s="14">
        <f>BY13*VLOOKUP('Données projet'!$B$12,Paramètres!$A$1:$I$89,3,0)*VLOOKUP('Données projet'!$B$12,Paramètres!$A$1:$I$89,5,0)</f>
        <v>7.1794943999999994</v>
      </c>
      <c r="CA13" s="14">
        <f t="shared" si="39"/>
        <v>2.6302474033727923</v>
      </c>
      <c r="CB13" s="22">
        <f t="shared" si="10"/>
        <v>17.085300307540944</v>
      </c>
      <c r="CC13" s="62">
        <f t="shared" si="11"/>
        <v>285.97418919642979</v>
      </c>
      <c r="CD13" s="62">
        <f ca="1">AVERAGE(OFFSET($CC$3,0,0,'Données projet'!$E$12+1,1))-AVERAGE(OFFSET($H$3,0,0,'Données projet'!$E$12+1,1))</f>
        <v>125.47747759193066</v>
      </c>
      <c r="CE13" s="62">
        <f t="shared" si="40"/>
        <v>484.45822907419284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81.599999999999994</v>
      </c>
      <c r="CR13" s="13">
        <f>VLOOKUP(A13,'Données projet'!$A$139:$I$159,9,0)</f>
        <v>24.479999999999997</v>
      </c>
      <c r="CS13" s="13">
        <f t="array" ref="CS13">INDEX(CR:CR,MIN(IF(ISNUMBER(CR13:CR209),ROW(CR13:CR209),"")))</f>
        <v>24.479999999999997</v>
      </c>
      <c r="CT13" s="13">
        <f>IF('Données projet'!$A$140&gt;35,CT12+CS13-DB12,IF(A13&lt;'Données projet'!$A$140,$CQ$205^A13,IF(A13='Données projet'!$A$140,'Données projet'!$B$140,CT12+CS13-DB12)))</f>
        <v>81.599999999999994</v>
      </c>
      <c r="CU13" s="18">
        <f>CT13*VLOOKUP('Données projet'!$B$13,Paramètres!$A$1:$I$89,3,0)*VLOOKUP('Données projet'!$B$13,Paramètres!$A$1:$I$89,5,0)</f>
        <v>41.498495999999996</v>
      </c>
      <c r="CV13" s="14">
        <f t="shared" si="41"/>
        <v>12.394969306587219</v>
      </c>
      <c r="CW13" s="22">
        <f t="shared" si="13"/>
        <v>93.864452075639406</v>
      </c>
      <c r="CX13" s="62">
        <f t="shared" si="14"/>
        <v>362.75334096452826</v>
      </c>
      <c r="CY13" s="62">
        <f ca="1">AVERAGE(OFFSET($CX$3,0,0,'Données projet'!$E$13+1,1))-AVERAGE(OFFSET($H$3,0,0,'Données projet'!$E$13+1,1))</f>
        <v>141.04553907945331</v>
      </c>
      <c r="CZ13" s="62">
        <f t="shared" si="42"/>
        <v>378.18098796234966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116.28</v>
      </c>
      <c r="L14" s="13">
        <f>VLOOKUP(A14,'Données projet'!$A$35:$I$55,9,0)</f>
        <v>32.64</v>
      </c>
      <c r="M14" s="13">
        <f t="array" ref="M14">INDEX(L:L,MIN(IF(ISNUMBER(L14:L210),ROW(L14:L210),"")))</f>
        <v>32.64</v>
      </c>
      <c r="N14" s="14">
        <f>IF('Données projet'!$A$36&gt;35,N13+M14-V13,IF(A14&lt;'Données projet'!$A$36,$K$205^A14,IF(A14='Données projet'!$A$36,'Données projet'!$B$36,N13+M14-V13)))</f>
        <v>116.28</v>
      </c>
      <c r="O14" s="14">
        <f>N14*VLOOKUP('Données projet'!$B$9,Paramètres!$A$1:$I$89,3,0)*VLOOKUP('Données projet'!$B$9,Paramètres!$A$1:$I$89,5,0)</f>
        <v>59.135356800000004</v>
      </c>
      <c r="P14" s="14">
        <f t="shared" si="33"/>
        <v>16.949475744394793</v>
      </c>
      <c r="Q14" s="22">
        <f t="shared" si="2"/>
        <v>132.51441668148763</v>
      </c>
      <c r="R14" s="62">
        <f t="shared" si="0"/>
        <v>402.62552779259875</v>
      </c>
      <c r="S14" s="62">
        <f ca="1">AVERAGE(OFFSET($R$3,0,0,'Données projet'!$E$9+1,1))-AVERAGE(OFFSET($H$3,0,0,'Données projet'!$E$9+1,1))</f>
        <v>165.19099635782419</v>
      </c>
      <c r="T14" s="62">
        <f t="shared" si="34"/>
        <v>468.71862739748036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142.80000000000001</v>
      </c>
      <c r="AG14" s="13">
        <f>VLOOKUP(A14,'Données projet'!$A$61:$I$81,9,0)</f>
        <v>40.800000000000011</v>
      </c>
      <c r="AH14" s="13">
        <f t="array" ref="AH14">INDEX(AG:AG,MIN(IF(ISNUMBER(AG14:AG210),ROW(AG14:AG210),"")))</f>
        <v>40.800000000000011</v>
      </c>
      <c r="AI14" s="14">
        <f>IF('Données projet'!$A$62&gt;35,AI13+AH14-AQ13,IF(A14&lt;'Données projet'!$A$62,$AF$205^A14,IF(A14='Données projet'!$A$62,'Données projet'!$B$62,AI13+AH14-AQ13)))</f>
        <v>142.80000000000001</v>
      </c>
      <c r="AJ14" s="14">
        <f>AI14*VLOOKUP('Données projet'!$B$10,Paramètres!$A$1:$I$89,3,0)*VLOOKUP('Données projet'!$B$10,Paramètres!$A$1:$I$89,5,0)</f>
        <v>62.820575999999996</v>
      </c>
      <c r="AK14" s="14">
        <f t="shared" si="35"/>
        <v>17.879481333576699</v>
      </c>
      <c r="AL14" s="22">
        <f t="shared" si="4"/>
        <v>140.55259985597942</v>
      </c>
      <c r="AM14" s="62">
        <f t="shared" si="5"/>
        <v>410.66371096709054</v>
      </c>
      <c r="AN14" s="62">
        <f ca="1">AVERAGE(OFFSET($AM$3,0,0,'Données projet'!$E$10+1,1))-AVERAGE(OFFSET($H$3,0,0,'Données projet'!$E$10+1,1))</f>
        <v>181.69555132674151</v>
      </c>
      <c r="AO14" s="62">
        <f t="shared" si="36"/>
        <v>530.11374429932334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97.92</v>
      </c>
      <c r="BB14" s="13">
        <f>VLOOKUP(A14,'Données projet'!$A$87:$I$107,9,0)</f>
        <v>28.560000000000002</v>
      </c>
      <c r="BC14" s="13">
        <f t="array" ref="BC14">INDEX(BB:BB,MIN(IF(ISNUMBER(BB14:BB210),ROW(BB14:BB210),"")))</f>
        <v>28.560000000000002</v>
      </c>
      <c r="BD14" s="13">
        <f>IF('Données projet'!$A$88&gt;35,BD13+BC14-BL13,IF(A14&lt;'Données projet'!$A$88,$BA$205^A14,IF(A14='Données projet'!$A$88,'Données projet'!$B$88,BD13+BC14-BL13)))</f>
        <v>97.919999999999987</v>
      </c>
      <c r="BE14" s="14">
        <f>BD14*VLOOKUP('Données projet'!$B$11,Paramètres!$A$1:$I$89,3,0)*VLOOKUP('Données projet'!$B$11,Paramètres!$A$1:$I$89,5,0)</f>
        <v>54.991872000000001</v>
      </c>
      <c r="BF14" s="14">
        <f t="shared" si="37"/>
        <v>15.895706046855533</v>
      </c>
      <c r="BG14" s="22">
        <f t="shared" si="7"/>
        <v>123.46253176494004</v>
      </c>
      <c r="BH14" s="62">
        <f t="shared" si="8"/>
        <v>393.57364287605117</v>
      </c>
      <c r="BI14" s="62">
        <f ca="1">AVERAGE(OFFSET($BH$3,0,0,'Données projet'!$E$11+1,1))-AVERAGE(OFFSET($H$3,0,0,'Données projet'!$E$11+1,1))</f>
        <v>151.03956183898487</v>
      </c>
      <c r="BJ14" s="62">
        <f t="shared" si="38"/>
        <v>426.35692026548253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>
        <f>VLOOKUP(A14,'Données projet'!$A$113:$I$133,2,0)</f>
        <v>40.799999999999997</v>
      </c>
      <c r="BW14" s="13">
        <f>VLOOKUP(A14,'Données projet'!$A$113:$I$133,9,0)</f>
        <v>24.479999999999997</v>
      </c>
      <c r="BX14" s="13">
        <f t="array" ref="BX14">INDEX(BW:BW,MIN(IF(ISNUMBER(BW14:BW210),ROW(BW14:BW210),"")))</f>
        <v>24.479999999999997</v>
      </c>
      <c r="BY14" s="13">
        <f>IF('Données projet'!$A$114&gt;35,BY13+BX14-CG13,IF(A14&lt;'Données projet'!$A$114,$BV$205^A14,IF(A14='Données projet'!$A$114,'Données projet'!$B$114,BY13+BX14-CG13)))</f>
        <v>40.799999999999997</v>
      </c>
      <c r="BZ14" s="14">
        <f>BY14*VLOOKUP('Données projet'!$B$12,Paramètres!$A$1:$I$89,3,0)*VLOOKUP('Données projet'!$B$12,Paramètres!$A$1:$I$89,5,0)</f>
        <v>17.948735999999997</v>
      </c>
      <c r="CA14" s="14">
        <f t="shared" si="39"/>
        <v>5.9103934462572383</v>
      </c>
      <c r="CB14" s="22">
        <f t="shared" si="10"/>
        <v>41.55465045223135</v>
      </c>
      <c r="CC14" s="62">
        <f t="shared" si="11"/>
        <v>311.66576156334247</v>
      </c>
      <c r="CD14" s="62">
        <f ca="1">AVERAGE(OFFSET($CC$3,0,0,'Données projet'!$E$12+1,1))-AVERAGE(OFFSET($H$3,0,0,'Données projet'!$E$12+1,1))</f>
        <v>125.47747759193066</v>
      </c>
      <c r="CE14" s="62">
        <f t="shared" si="40"/>
        <v>484.45822907419284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>
        <f>VLOOKUP(A14,'Données projet'!$A$139:$I$159,2,0)</f>
        <v>106.08</v>
      </c>
      <c r="CR14" s="13">
        <f>VLOOKUP(A14,'Données projet'!$A$139:$I$159,9,0)</f>
        <v>24.480000000000004</v>
      </c>
      <c r="CS14" s="13">
        <f t="array" ref="CS14">INDEX(CR:CR,MIN(IF(ISNUMBER(CR14:CR210),ROW(CR14:CR210),"")))</f>
        <v>24.480000000000004</v>
      </c>
      <c r="CT14" s="13">
        <f>IF('Données projet'!$A$140&gt;35,CT13+CS14-DB13,IF(A14&lt;'Données projet'!$A$140,$CQ$205^A14,IF(A14='Données projet'!$A$140,'Données projet'!$B$140,CT13+CS14-DB13)))</f>
        <v>106.08</v>
      </c>
      <c r="CU14" s="18">
        <f>CT14*VLOOKUP('Données projet'!$B$13,Paramètres!$A$1:$I$89,3,0)*VLOOKUP('Données projet'!$B$13,Paramètres!$A$1:$I$89,5,0)</f>
        <v>53.948044799999998</v>
      </c>
      <c r="CV14" s="14">
        <f t="shared" si="41"/>
        <v>15.628806052093029</v>
      </c>
      <c r="CW14" s="22">
        <f t="shared" si="13"/>
        <v>121.17968190072868</v>
      </c>
      <c r="CX14" s="62">
        <f t="shared" si="14"/>
        <v>391.29079301183981</v>
      </c>
      <c r="CY14" s="62">
        <f ca="1">AVERAGE(OFFSET($CX$3,0,0,'Données projet'!$E$13+1,1))-AVERAGE(OFFSET($H$3,0,0,'Données projet'!$E$13+1,1))</f>
        <v>141.04553907945331</v>
      </c>
      <c r="CZ14" s="62">
        <f t="shared" si="42"/>
        <v>378.18098796234966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153</v>
      </c>
      <c r="L15" s="13">
        <f>VLOOKUP(A15,'Données projet'!$A$35:$I$55,9,0)</f>
        <v>36.72</v>
      </c>
      <c r="M15" s="13">
        <f t="array" ref="M15">INDEX(L:L,MIN(IF(ISNUMBER(L15:L211),ROW(L15:L211),"")))</f>
        <v>36.72</v>
      </c>
      <c r="N15" s="14">
        <f>IF('Données projet'!$A$36&gt;35,N14+M15-V14,IF(A15&lt;'Données projet'!$A$36,$K$205^A15,IF(A15='Données projet'!$A$36,'Données projet'!$B$36,N14+M15-V14)))</f>
        <v>153</v>
      </c>
      <c r="O15" s="14">
        <f>N15*VLOOKUP('Données projet'!$B$9,Paramètres!$A$1:$I$89,3,0)*VLOOKUP('Données projet'!$B$9,Paramètres!$A$1:$I$89,5,0)</f>
        <v>77.80968</v>
      </c>
      <c r="P15" s="14">
        <f t="shared" si="33"/>
        <v>21.600777311280577</v>
      </c>
      <c r="Q15" s="22">
        <f t="shared" si="2"/>
        <v>173.13987981714698</v>
      </c>
      <c r="R15" s="62">
        <f t="shared" si="0"/>
        <v>444.47321315048032</v>
      </c>
      <c r="S15" s="62">
        <f ca="1">AVERAGE(OFFSET($R$3,0,0,'Données projet'!$E$9+1,1))-AVERAGE(OFFSET($H$3,0,0,'Données projet'!$E$9+1,1))</f>
        <v>165.19099635782419</v>
      </c>
      <c r="T15" s="62">
        <f t="shared" si="34"/>
        <v>468.71862739748036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187.68</v>
      </c>
      <c r="AG15" s="13">
        <f>VLOOKUP(A15,'Données projet'!$A$61:$I$81,9,0)</f>
        <v>44.879999999999995</v>
      </c>
      <c r="AH15" s="13">
        <f t="array" ref="AH15">INDEX(AG:AG,MIN(IF(ISNUMBER(AG15:AG211),ROW(AG15:AG211),"")))</f>
        <v>44.879999999999995</v>
      </c>
      <c r="AI15" s="14">
        <f>IF('Données projet'!$A$62&gt;35,AI14+AH15-AQ14,IF(A15&lt;'Données projet'!$A$62,$AF$205^A15,IF(A15='Données projet'!$A$62,'Données projet'!$B$62,AI14+AH15-AQ14)))</f>
        <v>187.68</v>
      </c>
      <c r="AJ15" s="14">
        <f>AI15*VLOOKUP('Données projet'!$B$10,Paramètres!$A$1:$I$89,3,0)*VLOOKUP('Données projet'!$B$10,Paramètres!$A$1:$I$89,5,0)</f>
        <v>82.564185600000002</v>
      </c>
      <c r="AK15" s="14">
        <f t="shared" si="35"/>
        <v>22.762985003191208</v>
      </c>
      <c r="AL15" s="22">
        <f t="shared" si="4"/>
        <v>183.44482213389134</v>
      </c>
      <c r="AM15" s="62">
        <f t="shared" si="5"/>
        <v>454.77815546722468</v>
      </c>
      <c r="AN15" s="62">
        <f ca="1">AVERAGE(OFFSET($AM$3,0,0,'Données projet'!$E$10+1,1))-AVERAGE(OFFSET($H$3,0,0,'Données projet'!$E$10+1,1))</f>
        <v>181.69555132674151</v>
      </c>
      <c r="AO15" s="62">
        <f t="shared" si="36"/>
        <v>530.11374429932334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126.48</v>
      </c>
      <c r="BB15" s="13">
        <f>VLOOKUP(A15,'Données projet'!$A$87:$I$107,9,0)</f>
        <v>28.560000000000002</v>
      </c>
      <c r="BC15" s="13">
        <f t="array" ref="BC15">INDEX(BB:BB,MIN(IF(ISNUMBER(BB15:BB211),ROW(BB15:BB211),"")))</f>
        <v>28.560000000000002</v>
      </c>
      <c r="BD15" s="13">
        <f>IF('Données projet'!$A$88&gt;35,BD14+BC15-BL14,IF(A15&lt;'Données projet'!$A$88,$BA$205^A15,IF(A15='Données projet'!$A$88,'Données projet'!$B$88,BD14+BC15-BL14)))</f>
        <v>126.47999999999999</v>
      </c>
      <c r="BE15" s="14">
        <f>BD15*VLOOKUP('Données projet'!$B$11,Paramètres!$A$1:$I$89,3,0)*VLOOKUP('Données projet'!$B$11,Paramètres!$A$1:$I$89,5,0)</f>
        <v>71.031167999999994</v>
      </c>
      <c r="BF15" s="14">
        <f t="shared" si="37"/>
        <v>19.929314578632006</v>
      </c>
      <c r="BG15" s="22">
        <f t="shared" si="7"/>
        <v>158.4228404911174</v>
      </c>
      <c r="BH15" s="62">
        <f t="shared" si="8"/>
        <v>429.75617382445068</v>
      </c>
      <c r="BI15" s="62">
        <f ca="1">AVERAGE(OFFSET($BH$3,0,0,'Données projet'!$E$11+1,1))-AVERAGE(OFFSET($H$3,0,0,'Données projet'!$E$11+1,1))</f>
        <v>151.03956183898487</v>
      </c>
      <c r="BJ15" s="62">
        <f t="shared" si="38"/>
        <v>426.35692026548253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71.400000000000006</v>
      </c>
      <c r="BW15" s="13">
        <f>VLOOKUP(A15,'Données projet'!$A$113:$I$133,9,0)</f>
        <v>30.600000000000009</v>
      </c>
      <c r="BX15" s="13">
        <f t="array" ref="BX15">INDEX(BW:BW,MIN(IF(ISNUMBER(BW15:BW211),ROW(BW15:BW211),"")))</f>
        <v>30.600000000000009</v>
      </c>
      <c r="BY15" s="13">
        <f>IF('Données projet'!$A$114&gt;35,BY14+BX15-CG14,IF(A15&lt;'Données projet'!$A$114,$BV$205^A15,IF(A15='Données projet'!$A$114,'Données projet'!$B$114,BY14+BX15-CG14)))</f>
        <v>71.400000000000006</v>
      </c>
      <c r="BZ15" s="14">
        <f>BY15*VLOOKUP('Données projet'!$B$12,Paramètres!$A$1:$I$89,3,0)*VLOOKUP('Données projet'!$B$12,Paramètres!$A$1:$I$89,5,0)</f>
        <v>31.410287999999998</v>
      </c>
      <c r="CA15" s="14">
        <f t="shared" si="39"/>
        <v>9.6909156173437427</v>
      </c>
      <c r="CB15" s="22">
        <f t="shared" si="10"/>
        <v>71.584596300207025</v>
      </c>
      <c r="CC15" s="62">
        <f t="shared" si="11"/>
        <v>342.91792963354033</v>
      </c>
      <c r="CD15" s="62">
        <f ca="1">AVERAGE(OFFSET($CC$3,0,0,'Données projet'!$E$12+1,1))-AVERAGE(OFFSET($H$3,0,0,'Données projet'!$E$12+1,1))</f>
        <v>125.47747759193066</v>
      </c>
      <c r="CE15" s="62">
        <f t="shared" si="40"/>
        <v>484.45822907419284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>
        <f>VLOOKUP(A15,'Données projet'!$A$139:$I$159,2,0)</f>
        <v>132.6</v>
      </c>
      <c r="CR15" s="13">
        <f>VLOOKUP(A15,'Données projet'!$A$139:$I$159,9,0)</f>
        <v>26.519999999999996</v>
      </c>
      <c r="CS15" s="13">
        <f t="array" ref="CS15">INDEX(CR:CR,MIN(IF(ISNUMBER(CR15:CR211),ROW(CR15:CR211),"")))</f>
        <v>26.519999999999996</v>
      </c>
      <c r="CT15" s="13">
        <f>IF('Données projet'!$A$140&gt;35,CT14+CS15-DB14,IF(A15&lt;'Données projet'!$A$140,$CQ$205^A15,IF(A15='Données projet'!$A$140,'Données projet'!$B$140,CT14+CS15-DB14)))</f>
        <v>132.6</v>
      </c>
      <c r="CU15" s="18">
        <f>CT15*VLOOKUP('Données projet'!$B$13,Paramètres!$A$1:$I$89,3,0)*VLOOKUP('Données projet'!$B$13,Paramètres!$A$1:$I$89,5,0)</f>
        <v>67.435056000000003</v>
      </c>
      <c r="CV15" s="14">
        <f t="shared" si="41"/>
        <v>19.035114313143975</v>
      </c>
      <c r="CW15" s="22">
        <f t="shared" si="13"/>
        <v>150.60221329539243</v>
      </c>
      <c r="CX15" s="62">
        <f t="shared" si="14"/>
        <v>421.93554662872577</v>
      </c>
      <c r="CY15" s="62">
        <f ca="1">AVERAGE(OFFSET($CX$3,0,0,'Données projet'!$E$13+1,1))-AVERAGE(OFFSET($H$3,0,0,'Données projet'!$E$13+1,1))</f>
        <v>141.04553907945331</v>
      </c>
      <c r="CZ15" s="62">
        <f t="shared" si="42"/>
        <v>378.18098796234966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187.68</v>
      </c>
      <c r="L16" s="13">
        <f>VLOOKUP(A16,'Données projet'!$A$35:$I$55,9,0)</f>
        <v>34.680000000000007</v>
      </c>
      <c r="M16" s="13">
        <f t="array" ref="M16">INDEX(L:L,MIN(IF(ISNUMBER(L16:L212),ROW(L16:L212),"")))</f>
        <v>34.680000000000007</v>
      </c>
      <c r="N16" s="14">
        <f>IF('Données projet'!$A$36&gt;35,N15+M16-V15,IF(A16&lt;'Données projet'!$A$36,$K$205^A16,IF(A16='Données projet'!$A$36,'Données projet'!$B$36,N15+M16-V15)))</f>
        <v>187.68</v>
      </c>
      <c r="O16" s="14">
        <f>N16*VLOOKUP('Données projet'!$B$9,Paramètres!$A$1:$I$89,3,0)*VLOOKUP('Données projet'!$B$9,Paramètres!$A$1:$I$89,5,0)</f>
        <v>95.446540800000008</v>
      </c>
      <c r="P16" s="14">
        <f t="shared" si="33"/>
        <v>25.874273922763695</v>
      </c>
      <c r="Q16" s="22">
        <f t="shared" si="2"/>
        <v>211.30041897548008</v>
      </c>
      <c r="R16" s="62">
        <f t="shared" si="0"/>
        <v>483.8559745310356</v>
      </c>
      <c r="S16" s="62">
        <f ca="1">AVERAGE(OFFSET($R$3,0,0,'Données projet'!$E$9+1,1))-AVERAGE(OFFSET($H$3,0,0,'Données projet'!$E$9+1,1))</f>
        <v>165.19099635782419</v>
      </c>
      <c r="T16" s="62">
        <f t="shared" si="34"/>
        <v>468.71862739748036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236.64</v>
      </c>
      <c r="AG16" s="13">
        <f>VLOOKUP(A16,'Données projet'!$A$61:$I$81,9,0)</f>
        <v>48.95999999999998</v>
      </c>
      <c r="AH16" s="13">
        <f t="array" ref="AH16">INDEX(AG:AG,MIN(IF(ISNUMBER(AG16:AG212),ROW(AG16:AG212),"")))</f>
        <v>48.95999999999998</v>
      </c>
      <c r="AI16" s="14">
        <f>IF('Données projet'!$A$62&gt;35,AI15+AH16-AQ15,IF(A16&lt;'Données projet'!$A$62,$AF$205^A16,IF(A16='Données projet'!$A$62,'Données projet'!$B$62,AI15+AH16-AQ15)))</f>
        <v>236.64</v>
      </c>
      <c r="AJ16" s="14">
        <f>AI16*VLOOKUP('Données projet'!$B$10,Paramètres!$A$1:$I$89,3,0)*VLOOKUP('Données projet'!$B$10,Paramètres!$A$1:$I$89,5,0)</f>
        <v>104.10266879999999</v>
      </c>
      <c r="AK16" s="14">
        <f t="shared" si="35"/>
        <v>27.937102892167736</v>
      </c>
      <c r="AL16" s="22">
        <f t="shared" si="4"/>
        <v>229.96926903052545</v>
      </c>
      <c r="AM16" s="62">
        <f t="shared" si="5"/>
        <v>502.52482458608097</v>
      </c>
      <c r="AN16" s="62">
        <f ca="1">AVERAGE(OFFSET($AM$3,0,0,'Données projet'!$E$10+1,1))-AVERAGE(OFFSET($H$3,0,0,'Données projet'!$E$10+1,1))</f>
        <v>181.69555132674151</v>
      </c>
      <c r="AO16" s="62">
        <f t="shared" si="36"/>
        <v>530.11374429932334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155.04</v>
      </c>
      <c r="BB16" s="13">
        <f>VLOOKUP(A16,'Données projet'!$A$87:$I$107,9,0)</f>
        <v>28.559999999999988</v>
      </c>
      <c r="BC16" s="13">
        <f t="array" ref="BC16">INDEX(BB:BB,MIN(IF(ISNUMBER(BB16:BB212),ROW(BB16:BB212),"")))</f>
        <v>28.559999999999988</v>
      </c>
      <c r="BD16" s="13">
        <f>IF('Données projet'!$A$88&gt;35,BD15+BC16-BL15,IF(A16&lt;'Données projet'!$A$88,$BA$205^A16,IF(A16='Données projet'!$A$88,'Données projet'!$B$88,BD15+BC16-BL15)))</f>
        <v>155.03999999999996</v>
      </c>
      <c r="BE16" s="14">
        <f>BD16*VLOOKUP('Données projet'!$B$11,Paramètres!$A$1:$I$89,3,0)*VLOOKUP('Données projet'!$B$11,Paramètres!$A$1:$I$89,5,0)</f>
        <v>87.070463999999973</v>
      </c>
      <c r="BF16" s="14">
        <f t="shared" si="37"/>
        <v>23.857336474975106</v>
      </c>
      <c r="BG16" s="22">
        <f t="shared" si="7"/>
        <v>193.19925249391494</v>
      </c>
      <c r="BH16" s="62">
        <f t="shared" si="8"/>
        <v>465.75480804947051</v>
      </c>
      <c r="BI16" s="62">
        <f ca="1">AVERAGE(OFFSET($BH$3,0,0,'Données projet'!$E$11+1,1))-AVERAGE(OFFSET($H$3,0,0,'Données projet'!$E$11+1,1))</f>
        <v>151.03956183898487</v>
      </c>
      <c r="BJ16" s="62">
        <f t="shared" si="38"/>
        <v>426.35692026548253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108.12</v>
      </c>
      <c r="BW16" s="13">
        <f>VLOOKUP(A16,'Données projet'!$A$113:$I$133,9,0)</f>
        <v>36.72</v>
      </c>
      <c r="BX16" s="13">
        <f t="array" ref="BX16">INDEX(BW:BW,MIN(IF(ISNUMBER(BW16:BW212),ROW(BW16:BW212),"")))</f>
        <v>36.72</v>
      </c>
      <c r="BY16" s="13">
        <f>IF('Données projet'!$A$114&gt;35,BY15+BX16-CG15,IF(A16&lt;'Données projet'!$A$114,$BV$205^A16,IF(A16='Données projet'!$A$114,'Données projet'!$B$114,BY15+BX16-CG15)))</f>
        <v>108.12</v>
      </c>
      <c r="BZ16" s="14">
        <f>BY16*VLOOKUP('Données projet'!$B$12,Paramètres!$A$1:$I$89,3,0)*VLOOKUP('Données projet'!$B$12,Paramètres!$A$1:$I$89,5,0)</f>
        <v>47.564150399999995</v>
      </c>
      <c r="CA16" s="14">
        <f t="shared" si="39"/>
        <v>13.982874069900168</v>
      </c>
      <c r="CB16" s="22">
        <f t="shared" si="10"/>
        <v>107.19440095174279</v>
      </c>
      <c r="CC16" s="62">
        <f t="shared" si="11"/>
        <v>379.74995650729835</v>
      </c>
      <c r="CD16" s="62">
        <f ca="1">AVERAGE(OFFSET($CC$3,0,0,'Données projet'!$E$12+1,1))-AVERAGE(OFFSET($H$3,0,0,'Données projet'!$E$12+1,1))</f>
        <v>125.47747759193066</v>
      </c>
      <c r="CE16" s="62">
        <f t="shared" si="40"/>
        <v>484.45822907419284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>
        <f>VLOOKUP(A16,'Données projet'!$A$139:$I$159,2,0)</f>
        <v>159.12</v>
      </c>
      <c r="CR16" s="13">
        <f>VLOOKUP(A16,'Données projet'!$A$139:$I$159,9,0)</f>
        <v>26.52000000000001</v>
      </c>
      <c r="CS16" s="13">
        <f t="array" ref="CS16">INDEX(CR:CR,MIN(IF(ISNUMBER(CR16:CR212),ROW(CR16:CR212),"")))</f>
        <v>26.52000000000001</v>
      </c>
      <c r="CT16" s="13">
        <f>IF('Données projet'!$A$140&gt;35,CT15+CS16-DB15,IF(A16&lt;'Données projet'!$A$140,$CQ$205^A16,IF(A16='Données projet'!$A$140,'Données projet'!$B$140,CT15+CS16-DB15)))</f>
        <v>159.12</v>
      </c>
      <c r="CU16" s="18">
        <f>CT16*VLOOKUP('Données projet'!$B$13,Paramètres!$A$1:$I$89,3,0)*VLOOKUP('Données projet'!$B$13,Paramètres!$A$1:$I$89,5,0)</f>
        <v>80.922067200000001</v>
      </c>
      <c r="CV16" s="14">
        <f t="shared" si="41"/>
        <v>22.362483764459178</v>
      </c>
      <c r="CW16" s="22">
        <f t="shared" si="13"/>
        <v>179.88725959643307</v>
      </c>
      <c r="CX16" s="62">
        <f t="shared" si="14"/>
        <v>452.44281515198861</v>
      </c>
      <c r="CY16" s="62">
        <f ca="1">AVERAGE(OFFSET($CX$3,0,0,'Données projet'!$E$13+1,1))-AVERAGE(OFFSET($H$3,0,0,'Données projet'!$E$13+1,1))</f>
        <v>141.04553907945331</v>
      </c>
      <c r="CZ16" s="62">
        <f t="shared" si="42"/>
        <v>378.18098796234966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224.4</v>
      </c>
      <c r="L17" s="13">
        <f>VLOOKUP(A17,'Données projet'!$A$35:$I$55,9,0)</f>
        <v>36.72</v>
      </c>
      <c r="M17" s="13">
        <f t="array" ref="M17">INDEX(L:L,MIN(IF(ISNUMBER(L17:L213),ROW(L17:L213),"")))</f>
        <v>36.72</v>
      </c>
      <c r="N17" s="14">
        <f>IF('Données projet'!$A$36&gt;35,N16+M17-V16,IF(A17&lt;'Données projet'!$A$36,$K$205^A17,IF(A17='Données projet'!$A$36,'Données projet'!$B$36,N16+M17-V16)))</f>
        <v>224.4</v>
      </c>
      <c r="O17" s="14">
        <f>N17*VLOOKUP('Données projet'!$B$9,Paramètres!$A$1:$I$89,3,0)*VLOOKUP('Données projet'!$B$9,Paramètres!$A$1:$I$89,5,0)</f>
        <v>114.12086400000003</v>
      </c>
      <c r="P17" s="14">
        <f t="shared" si="33"/>
        <v>30.299804330932464</v>
      </c>
      <c r="Q17" s="22">
        <f t="shared" si="2"/>
        <v>251.53266400970745</v>
      </c>
      <c r="R17" s="62">
        <f t="shared" si="0"/>
        <v>525.31044178748516</v>
      </c>
      <c r="S17" s="62">
        <f ca="1">AVERAGE(OFFSET($R$3,0,0,'Données projet'!$E$9+1,1))-AVERAGE(OFFSET($H$3,0,0,'Données projet'!$E$9+1,1))</f>
        <v>165.19099635782419</v>
      </c>
      <c r="T17" s="62">
        <f t="shared" si="34"/>
        <v>468.71862739748036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283.56</v>
      </c>
      <c r="AG17" s="13">
        <f>VLOOKUP(A17,'Données projet'!$A$61:$I$81,9,0)</f>
        <v>46.920000000000016</v>
      </c>
      <c r="AH17" s="13">
        <f t="array" ref="AH17">INDEX(AG:AG,MIN(IF(ISNUMBER(AG17:AG213),ROW(AG17:AG213),"")))</f>
        <v>46.920000000000016</v>
      </c>
      <c r="AI17" s="14">
        <f>IF('Données projet'!$A$62&gt;35,AI16+AH17-AQ16,IF(A17&lt;'Données projet'!$A$62,$AF$205^A17,IF(A17='Données projet'!$A$62,'Données projet'!$B$62,AI16+AH17-AQ16)))</f>
        <v>283.56</v>
      </c>
      <c r="AJ17" s="14">
        <f>AI17*VLOOKUP('Données projet'!$B$10,Paramètres!$A$1:$I$89,3,0)*VLOOKUP('Données projet'!$B$10,Paramètres!$A$1:$I$89,5,0)</f>
        <v>124.74371519999998</v>
      </c>
      <c r="AK17" s="14">
        <f t="shared" si="35"/>
        <v>32.778884163508032</v>
      </c>
      <c r="AL17" s="22">
        <f t="shared" si="4"/>
        <v>274.35186055810976</v>
      </c>
      <c r="AM17" s="62">
        <f t="shared" si="5"/>
        <v>548.12963833588753</v>
      </c>
      <c r="AN17" s="62">
        <f ca="1">AVERAGE(OFFSET($AM$3,0,0,'Données projet'!$E$10+1,1))-AVERAGE(OFFSET($H$3,0,0,'Données projet'!$E$10+1,1))</f>
        <v>181.69555132674151</v>
      </c>
      <c r="AO17" s="62">
        <f t="shared" si="36"/>
        <v>530.11374429932334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183.6</v>
      </c>
      <c r="BB17" s="13">
        <f>VLOOKUP(A17,'Données projet'!$A$87:$I$107,9,0)</f>
        <v>28.560000000000002</v>
      </c>
      <c r="BC17" s="13">
        <f t="array" ref="BC17">INDEX(BB:BB,MIN(IF(ISNUMBER(BB17:BB213),ROW(BB17:BB213),"")))</f>
        <v>28.560000000000002</v>
      </c>
      <c r="BD17" s="13">
        <f>IF('Données projet'!$A$88&gt;35,BD16+BC17-BL16,IF(A17&lt;'Données projet'!$A$88,$BA$205^A17,IF(A17='Données projet'!$A$88,'Données projet'!$B$88,BD16+BC17-BL16)))</f>
        <v>183.59999999999997</v>
      </c>
      <c r="BE17" s="14">
        <f>BD17*VLOOKUP('Données projet'!$B$11,Paramètres!$A$1:$I$89,3,0)*VLOOKUP('Données projet'!$B$11,Paramètres!$A$1:$I$89,5,0)</f>
        <v>103.10975999999998</v>
      </c>
      <c r="BF17" s="14">
        <f t="shared" si="37"/>
        <v>27.701529389122925</v>
      </c>
      <c r="BG17" s="22">
        <f t="shared" si="7"/>
        <v>227.82966235272238</v>
      </c>
      <c r="BH17" s="62">
        <f t="shared" si="8"/>
        <v>501.60744013050015</v>
      </c>
      <c r="BI17" s="62">
        <f ca="1">AVERAGE(OFFSET($BH$3,0,0,'Données projet'!$E$11+1,1))-AVERAGE(OFFSET($H$3,0,0,'Données projet'!$E$11+1,1))</f>
        <v>151.03956183898487</v>
      </c>
      <c r="BJ17" s="62">
        <f t="shared" si="38"/>
        <v>426.35692026548253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150.96</v>
      </c>
      <c r="BW17" s="13">
        <f>VLOOKUP(A17,'Données projet'!$A$113:$I$133,9,0)</f>
        <v>42.84</v>
      </c>
      <c r="BX17" s="13">
        <f t="array" ref="BX17">INDEX(BW:BW,MIN(IF(ISNUMBER(BW17:BW213),ROW(BW17:BW213),"")))</f>
        <v>42.84</v>
      </c>
      <c r="BY17" s="13">
        <f>IF('Données projet'!$A$114&gt;35,BY16+BX17-CG16,IF(A17&lt;'Données projet'!$A$114,$BV$205^A17,IF(A17='Données projet'!$A$114,'Données projet'!$B$114,BY16+BX17-CG16)))</f>
        <v>150.96</v>
      </c>
      <c r="BZ17" s="14">
        <f>BY17*VLOOKUP('Données projet'!$B$12,Paramètres!$A$1:$I$89,3,0)*VLOOKUP('Données projet'!$B$12,Paramètres!$A$1:$I$89,5,0)</f>
        <v>66.410323200000008</v>
      </c>
      <c r="CA17" s="14">
        <f t="shared" si="39"/>
        <v>18.779301544142573</v>
      </c>
      <c r="CB17" s="22">
        <f t="shared" si="10"/>
        <v>148.37192976271498</v>
      </c>
      <c r="CC17" s="62">
        <f t="shared" si="11"/>
        <v>422.14970754049273</v>
      </c>
      <c r="CD17" s="62">
        <f ca="1">AVERAGE(OFFSET($CC$3,0,0,'Données projet'!$E$12+1,1))-AVERAGE(OFFSET($H$3,0,0,'Données projet'!$E$12+1,1))</f>
        <v>125.47747759193066</v>
      </c>
      <c r="CE17" s="62">
        <f t="shared" si="40"/>
        <v>484.45822907419284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>
        <f>VLOOKUP(A17,'Données projet'!$A$139:$I$159,2,0)</f>
        <v>185.64</v>
      </c>
      <c r="CR17" s="13">
        <f>VLOOKUP(A17,'Données projet'!$A$139:$I$159,9,0)</f>
        <v>26.519999999999982</v>
      </c>
      <c r="CS17" s="13">
        <f t="array" ref="CS17">INDEX(CR:CR,MIN(IF(ISNUMBER(CR17:CR213),ROW(CR17:CR213),"")))</f>
        <v>26.519999999999982</v>
      </c>
      <c r="CT17" s="13">
        <f>IF('Données projet'!$A$140&gt;35,CT16+CS17-DB16,IF(A17&lt;'Données projet'!$A$140,$CQ$205^A17,IF(A17='Données projet'!$A$140,'Données projet'!$B$140,CT16+CS17-DB16)))</f>
        <v>185.64</v>
      </c>
      <c r="CU17" s="18">
        <f>CT17*VLOOKUP('Données projet'!$B$13,Paramètres!$A$1:$I$89,3,0)*VLOOKUP('Données projet'!$B$13,Paramètres!$A$1:$I$89,5,0)</f>
        <v>94.409078399999999</v>
      </c>
      <c r="CV17" s="14">
        <f t="shared" si="41"/>
        <v>25.62561054993305</v>
      </c>
      <c r="CW17" s="22">
        <f t="shared" si="13"/>
        <v>209.06041658780001</v>
      </c>
      <c r="CX17" s="62">
        <f t="shared" si="14"/>
        <v>482.83819436557781</v>
      </c>
      <c r="CY17" s="62">
        <f ca="1">AVERAGE(OFFSET($CX$3,0,0,'Données projet'!$E$13+1,1))-AVERAGE(OFFSET($H$3,0,0,'Données projet'!$E$13+1,1))</f>
        <v>141.04553907945331</v>
      </c>
      <c r="CZ17" s="62">
        <f t="shared" si="42"/>
        <v>378.18098796234966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259.08</v>
      </c>
      <c r="L18" s="13">
        <f>VLOOKUP(A18,'Données projet'!$A$35:$I$55,9,0)</f>
        <v>34.679999999999978</v>
      </c>
      <c r="M18" s="13">
        <f t="array" ref="M18">INDEX(L:L,MIN(IF(ISNUMBER(L18:L214),ROW(L18:L214),"")))</f>
        <v>34.679999999999978</v>
      </c>
      <c r="N18" s="14">
        <f>IF('Données projet'!$A$36&gt;35,N17+M18-V17,IF(A18&lt;'Données projet'!$A$36,$K$205^A18,IF(A18='Données projet'!$A$36,'Données projet'!$B$36,N17+M18-V17)))</f>
        <v>259.08</v>
      </c>
      <c r="O18" s="14">
        <f>N18*VLOOKUP('Données projet'!$B$9,Paramètres!$A$1:$I$89,3,0)*VLOOKUP('Données projet'!$B$9,Paramètres!$A$1:$I$89,5,0)</f>
        <v>131.75772480000001</v>
      </c>
      <c r="P18" s="14">
        <f t="shared" si="33"/>
        <v>34.402199908053767</v>
      </c>
      <c r="Q18" s="22">
        <f t="shared" si="2"/>
        <v>289.39520219986031</v>
      </c>
      <c r="R18" s="62">
        <f t="shared" si="0"/>
        <v>564.39520219986025</v>
      </c>
      <c r="S18" s="62">
        <f ca="1">AVERAGE(OFFSET($R$3,0,0,'Données projet'!$E$9+1,1))-AVERAGE(OFFSET($H$3,0,0,'Données projet'!$E$9+1,1))</f>
        <v>165.19099635782419</v>
      </c>
      <c r="T18" s="62">
        <f t="shared" si="34"/>
        <v>468.71862739748036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330.48</v>
      </c>
      <c r="AG18" s="13">
        <f>VLOOKUP(A18,'Données projet'!$A$61:$I$81,9,0)</f>
        <v>46.920000000000016</v>
      </c>
      <c r="AH18" s="13">
        <f t="array" ref="AH18">INDEX(AG:AG,MIN(IF(ISNUMBER(AG18:AG214),ROW(AG18:AG214),"")))</f>
        <v>46.920000000000016</v>
      </c>
      <c r="AI18" s="14">
        <f>IF('Données projet'!$A$62&gt;35,AI17+AH18-AQ17,IF(A18&lt;'Données projet'!$A$62,$AF$205^A18,IF(A18='Données projet'!$A$62,'Données projet'!$B$62,AI17+AH18-AQ17)))</f>
        <v>330.48</v>
      </c>
      <c r="AJ18" s="14">
        <f>AI18*VLOOKUP('Données projet'!$B$10,Paramètres!$A$1:$I$89,3,0)*VLOOKUP('Données projet'!$B$10,Paramètres!$A$1:$I$89,5,0)</f>
        <v>145.38476159999999</v>
      </c>
      <c r="AK18" s="14">
        <f t="shared" si="35"/>
        <v>37.527856119641235</v>
      </c>
      <c r="AL18" s="22">
        <f t="shared" si="4"/>
        <v>318.57280919504177</v>
      </c>
      <c r="AM18" s="62">
        <f t="shared" si="5"/>
        <v>593.57280919504183</v>
      </c>
      <c r="AN18" s="62">
        <f ca="1">AVERAGE(OFFSET($AM$3,0,0,'Données projet'!$E$10+1,1))-AVERAGE(OFFSET($H$3,0,0,'Données projet'!$E$10+1,1))</f>
        <v>181.69555132674151</v>
      </c>
      <c r="AO18" s="62">
        <f t="shared" si="36"/>
        <v>530.11374429932334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212.16</v>
      </c>
      <c r="BB18" s="13">
        <f>VLOOKUP(A18,'Données projet'!$A$87:$I$107,9,0)</f>
        <v>28.560000000000002</v>
      </c>
      <c r="BC18" s="13">
        <f t="array" ref="BC18">INDEX(BB:BB,MIN(IF(ISNUMBER(BB18:BB214),ROW(BB18:BB214),"")))</f>
        <v>28.560000000000002</v>
      </c>
      <c r="BD18" s="13">
        <f>IF('Données projet'!$A$88&gt;35,BD17+BC18-BL17,IF(A18&lt;'Données projet'!$A$88,$BA$205^A18,IF(A18='Données projet'!$A$88,'Données projet'!$B$88,BD17+BC18-BL17)))</f>
        <v>212.15999999999997</v>
      </c>
      <c r="BE18" s="14">
        <f>BD18*VLOOKUP('Données projet'!$B$11,Paramètres!$A$1:$I$89,3,0)*VLOOKUP('Données projet'!$B$11,Paramètres!$A$1:$I$89,5,0)</f>
        <v>119.14905599999999</v>
      </c>
      <c r="BF18" s="14">
        <f t="shared" si="37"/>
        <v>31.476448453652193</v>
      </c>
      <c r="BG18" s="22">
        <f t="shared" si="7"/>
        <v>262.33942025677754</v>
      </c>
      <c r="BH18" s="62">
        <f t="shared" si="8"/>
        <v>537.33942025677754</v>
      </c>
      <c r="BI18" s="62">
        <f ca="1">AVERAGE(OFFSET($BH$3,0,0,'Données projet'!$E$11+1,1))-AVERAGE(OFFSET($H$3,0,0,'Données projet'!$E$11+1,1))</f>
        <v>151.03956183898487</v>
      </c>
      <c r="BJ18" s="62">
        <f t="shared" si="38"/>
        <v>426.35692026548253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197.88</v>
      </c>
      <c r="BW18" s="13">
        <f>VLOOKUP(A18,'Données projet'!$A$113:$I$133,9,0)</f>
        <v>46.919999999999987</v>
      </c>
      <c r="BX18" s="13">
        <f t="array" ref="BX18">INDEX(BW:BW,MIN(IF(ISNUMBER(BW18:BW214),ROW(BW18:BW214),"")))</f>
        <v>46.919999999999987</v>
      </c>
      <c r="BY18" s="13">
        <f>IF('Données projet'!$A$114&gt;35,BY17+BX18-CG17,IF(A18&lt;'Données projet'!$A$114,$BV$205^A18,IF(A18='Données projet'!$A$114,'Données projet'!$B$114,BY17+BX18-CG17)))</f>
        <v>197.88</v>
      </c>
      <c r="BZ18" s="14">
        <f>BY18*VLOOKUP('Données projet'!$B$12,Paramètres!$A$1:$I$89,3,0)*VLOOKUP('Données projet'!$B$12,Paramètres!$A$1:$I$89,5,0)</f>
        <v>87.051369599999987</v>
      </c>
      <c r="CA18" s="14">
        <f t="shared" si="39"/>
        <v>23.852713533838493</v>
      </c>
      <c r="CB18" s="22">
        <f t="shared" si="10"/>
        <v>193.15794479143537</v>
      </c>
      <c r="CC18" s="62">
        <f t="shared" si="11"/>
        <v>468.1579447914354</v>
      </c>
      <c r="CD18" s="62">
        <f ca="1">AVERAGE(OFFSET($CC$3,0,0,'Données projet'!$E$12+1,1))-AVERAGE(OFFSET($H$3,0,0,'Données projet'!$E$12+1,1))</f>
        <v>125.47747759193066</v>
      </c>
      <c r="CE18" s="62">
        <f t="shared" si="40"/>
        <v>484.45822907419284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212.16</v>
      </c>
      <c r="CR18" s="13">
        <f>VLOOKUP(A18,'Données projet'!$A$139:$I$159,9,0)</f>
        <v>26.52000000000001</v>
      </c>
      <c r="CS18" s="13">
        <f t="array" ref="CS18">INDEX(CR:CR,MIN(IF(ISNUMBER(CR18:CR214),ROW(CR18:CR214),"")))</f>
        <v>26.52000000000001</v>
      </c>
      <c r="CT18" s="13">
        <f>IF('Données projet'!$A$140&gt;35,CT17+CS18-DB17,IF(A18&lt;'Données projet'!$A$140,$CQ$205^A18,IF(A18='Données projet'!$A$140,'Données projet'!$B$140,CT17+CS18-DB17)))</f>
        <v>212.16</v>
      </c>
      <c r="CU18" s="18">
        <f>CT18*VLOOKUP('Données projet'!$B$13,Paramètres!$A$1:$I$89,3,0)*VLOOKUP('Données projet'!$B$13,Paramètres!$A$1:$I$89,5,0)</f>
        <v>107.8960896</v>
      </c>
      <c r="CV18" s="14">
        <f t="shared" si="41"/>
        <v>28.834731113991523</v>
      </c>
      <c r="CW18" s="22">
        <f t="shared" si="13"/>
        <v>238.13951274353522</v>
      </c>
      <c r="CX18" s="62">
        <f t="shared" si="14"/>
        <v>513.13951274353519</v>
      </c>
      <c r="CY18" s="62">
        <f ca="1">AVERAGE(OFFSET($CX$3,0,0,'Données projet'!$E$13+1,1))-AVERAGE(OFFSET($H$3,0,0,'Données projet'!$E$13+1,1))</f>
        <v>141.04553907945331</v>
      </c>
      <c r="CZ18" s="62">
        <f t="shared" si="42"/>
        <v>378.18098796234966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291.72000000000003</v>
      </c>
      <c r="L19" s="13">
        <f>VLOOKUP(A19,'Données projet'!$A$35:$I$55,9,0)</f>
        <v>32.640000000000043</v>
      </c>
      <c r="M19" s="13">
        <f t="array" ref="M19">INDEX(L:L,MIN(IF(ISNUMBER(L19:L215),ROW(L19:L215),"")))</f>
        <v>32.640000000000043</v>
      </c>
      <c r="N19" s="14">
        <f>IF('Données projet'!$A$36&gt;35,N18+M19-V18,IF(A19&lt;'Données projet'!$A$36,$K$205^A19,IF(A19='Données projet'!$A$36,'Données projet'!$B$36,N18+M19-V18)))</f>
        <v>291.72000000000003</v>
      </c>
      <c r="O19" s="14">
        <f>N19*VLOOKUP('Données projet'!$B$9,Paramètres!$A$1:$I$89,3,0)*VLOOKUP('Données projet'!$B$9,Paramètres!$A$1:$I$89,5,0)</f>
        <v>148.35712320000002</v>
      </c>
      <c r="P19" s="14">
        <f t="shared" si="33"/>
        <v>38.204997010589381</v>
      </c>
      <c r="Q19" s="22">
        <f t="shared" si="2"/>
        <v>324.92902603344322</v>
      </c>
      <c r="R19" s="62">
        <f t="shared" si="0"/>
        <v>601.15124825566545</v>
      </c>
      <c r="S19" s="62">
        <f ca="1">AVERAGE(OFFSET($R$3,0,0,'Données projet'!$E$9+1,1))-AVERAGE(OFFSET($H$3,0,0,'Données projet'!$E$9+1,1))</f>
        <v>165.19099635782419</v>
      </c>
      <c r="T19" s="62">
        <f t="shared" si="34"/>
        <v>468.71862739748036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375.36</v>
      </c>
      <c r="AG19" s="13">
        <f>VLOOKUP(A19,'Données projet'!$A$61:$I$81,9,0)</f>
        <v>44.879999999999995</v>
      </c>
      <c r="AH19" s="13">
        <f t="array" ref="AH19">INDEX(AG:AG,MIN(IF(ISNUMBER(AG19:AG215),ROW(AG19:AG215),"")))</f>
        <v>44.879999999999995</v>
      </c>
      <c r="AI19" s="14">
        <f>IF('Données projet'!$A$62&gt;35,AI18+AH19-AQ18,IF(A19&lt;'Données projet'!$A$62,$AF$205^A19,IF(A19='Données projet'!$A$62,'Données projet'!$B$62,AI18+AH19-AQ18)))</f>
        <v>375.36</v>
      </c>
      <c r="AJ19" s="14">
        <f>AI19*VLOOKUP('Données projet'!$B$10,Paramètres!$A$1:$I$89,3,0)*VLOOKUP('Données projet'!$B$10,Paramètres!$A$1:$I$89,5,0)</f>
        <v>165.1283712</v>
      </c>
      <c r="AK19" s="14">
        <f t="shared" si="35"/>
        <v>41.997101360851424</v>
      </c>
      <c r="AL19" s="22">
        <f t="shared" si="4"/>
        <v>360.74353137681624</v>
      </c>
      <c r="AM19" s="62">
        <f t="shared" si="5"/>
        <v>636.96575359903841</v>
      </c>
      <c r="AN19" s="62">
        <f ca="1">AVERAGE(OFFSET($AM$3,0,0,'Données projet'!$E$10+1,1))-AVERAGE(OFFSET($H$3,0,0,'Données projet'!$E$10+1,1))</f>
        <v>181.69555132674151</v>
      </c>
      <c r="AO19" s="62">
        <f t="shared" si="36"/>
        <v>530.11374429932334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238.68</v>
      </c>
      <c r="BB19" s="13">
        <f>VLOOKUP(A19,'Données projet'!$A$87:$I$107,9,0)</f>
        <v>26.52000000000001</v>
      </c>
      <c r="BC19" s="13">
        <f t="array" ref="BC19">INDEX(BB:BB,MIN(IF(ISNUMBER(BB19:BB215),ROW(BB19:BB215),"")))</f>
        <v>26.52000000000001</v>
      </c>
      <c r="BD19" s="13">
        <f>IF('Données projet'!$A$88&gt;35,BD18+BC19-BL18,IF(A19&lt;'Données projet'!$A$88,$BA$205^A19,IF(A19='Données projet'!$A$88,'Données projet'!$B$88,BD18+BC19-BL18)))</f>
        <v>238.67999999999998</v>
      </c>
      <c r="BE19" s="14">
        <f>BD19*VLOOKUP('Données projet'!$B$11,Paramètres!$A$1:$I$89,3,0)*VLOOKUP('Données projet'!$B$11,Paramètres!$A$1:$I$89,5,0)</f>
        <v>134.042688</v>
      </c>
      <c r="BF19" s="14">
        <f t="shared" si="37"/>
        <v>34.928834389196382</v>
      </c>
      <c r="BG19" s="22">
        <f t="shared" si="7"/>
        <v>294.29206816118364</v>
      </c>
      <c r="BH19" s="62">
        <f t="shared" si="8"/>
        <v>570.51429038340586</v>
      </c>
      <c r="BI19" s="62">
        <f ca="1">AVERAGE(OFFSET($BH$3,0,0,'Données projet'!$E$11+1,1))-AVERAGE(OFFSET($H$3,0,0,'Données projet'!$E$11+1,1))</f>
        <v>151.03956183898487</v>
      </c>
      <c r="BJ19" s="62">
        <f t="shared" si="38"/>
        <v>426.35692026548253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248.88</v>
      </c>
      <c r="BW19" s="13">
        <f>VLOOKUP(A19,'Données projet'!$A$113:$I$133,9,0)</f>
        <v>51</v>
      </c>
      <c r="BX19" s="13">
        <f t="array" ref="BX19">INDEX(BW:BW,MIN(IF(ISNUMBER(BW19:BW215),ROW(BW19:BW215),"")))</f>
        <v>51</v>
      </c>
      <c r="BY19" s="13">
        <f>IF('Données projet'!$A$114&gt;35,BY18+BX19-CG18,IF(A19&lt;'Données projet'!$A$114,$BV$205^A19,IF(A19='Données projet'!$A$114,'Données projet'!$B$114,BY18+BX19-CG18)))</f>
        <v>248.88</v>
      </c>
      <c r="BZ19" s="14">
        <f>BY19*VLOOKUP('Données projet'!$B$12,Paramètres!$A$1:$I$89,3,0)*VLOOKUP('Données projet'!$B$12,Paramètres!$A$1:$I$89,5,0)</f>
        <v>109.4872896</v>
      </c>
      <c r="CA19" s="14">
        <f t="shared" si="39"/>
        <v>29.210153177268971</v>
      </c>
      <c r="CB19" s="22">
        <f t="shared" si="10"/>
        <v>241.56471283707677</v>
      </c>
      <c r="CC19" s="62">
        <f t="shared" si="11"/>
        <v>517.78693505929903</v>
      </c>
      <c r="CD19" s="62">
        <f ca="1">AVERAGE(OFFSET($CC$3,0,0,'Données projet'!$E$12+1,1))-AVERAGE(OFFSET($H$3,0,0,'Données projet'!$E$12+1,1))</f>
        <v>125.47747759193066</v>
      </c>
      <c r="CE19" s="62">
        <f t="shared" si="40"/>
        <v>484.45822907419284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>
        <f>VLOOKUP(A19,'Données projet'!$A$139:$I$159,2,0)</f>
        <v>236.64</v>
      </c>
      <c r="CR19" s="13">
        <f>VLOOKUP(A19,'Données projet'!$A$139:$I$159,9,0)</f>
        <v>24.47999999999999</v>
      </c>
      <c r="CS19" s="13">
        <f t="array" ref="CS19">INDEX(CR:CR,MIN(IF(ISNUMBER(CR19:CR215),ROW(CR19:CR215),"")))</f>
        <v>24.47999999999999</v>
      </c>
      <c r="CT19" s="13">
        <f>IF('Données projet'!$A$140&gt;35,CT18+CS19-DB18,IF(A19&lt;'Données projet'!$A$140,$CQ$205^A19,IF(A19='Données projet'!$A$140,'Données projet'!$B$140,CT18+CS19-DB18)))</f>
        <v>236.64</v>
      </c>
      <c r="CU19" s="18">
        <f>CT19*VLOOKUP('Données projet'!$B$13,Paramètres!$A$1:$I$89,3,0)*VLOOKUP('Données projet'!$B$13,Paramètres!$A$1:$I$89,5,0)</f>
        <v>120.3456384</v>
      </c>
      <c r="CV19" s="14">
        <f t="shared" si="41"/>
        <v>31.755600275580854</v>
      </c>
      <c r="CW19" s="22">
        <f t="shared" si="13"/>
        <v>264.90965735996997</v>
      </c>
      <c r="CX19" s="62">
        <f t="shared" si="14"/>
        <v>541.13187958219214</v>
      </c>
      <c r="CY19" s="62">
        <f ca="1">AVERAGE(OFFSET($CX$3,0,0,'Données projet'!$E$13+1,1))-AVERAGE(OFFSET($H$3,0,0,'Données projet'!$E$13+1,1))</f>
        <v>141.04553907945331</v>
      </c>
      <c r="CZ19" s="62">
        <f t="shared" si="42"/>
        <v>378.18098796234966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322.32</v>
      </c>
      <c r="L20" s="13">
        <f>VLOOKUP(A20,'Données projet'!$A$35:$I$55,9,0)</f>
        <v>30.599999999999966</v>
      </c>
      <c r="M20" s="13">
        <f t="array" ref="M20">INDEX(L:L,MIN(IF(ISNUMBER(L20:L216),ROW(L20:L216),"")))</f>
        <v>30.599999999999966</v>
      </c>
      <c r="N20" s="14">
        <f>IF('Données projet'!$A$36&gt;35,N19+M20-V19,IF(A20&lt;'Données projet'!$A$36,$K$205^A20,IF(A20='Données projet'!$A$36,'Données projet'!$B$36,N19+M20-V19)))</f>
        <v>322.32</v>
      </c>
      <c r="O20" s="14">
        <f>N20*VLOOKUP('Données projet'!$B$9,Paramètres!$A$1:$I$89,3,0)*VLOOKUP('Données projet'!$B$9,Paramètres!$A$1:$I$89,5,0)</f>
        <v>163.91905919999999</v>
      </c>
      <c r="P20" s="14">
        <f t="shared" si="33"/>
        <v>41.725221359640827</v>
      </c>
      <c r="Q20" s="22">
        <f t="shared" si="2"/>
        <v>358.16378864137442</v>
      </c>
      <c r="R20" s="62">
        <f t="shared" si="0"/>
        <v>635.60823308581894</v>
      </c>
      <c r="S20" s="62">
        <f ca="1">AVERAGE(OFFSET($R$3,0,0,'Données projet'!$E$9+1,1))-AVERAGE(OFFSET($H$3,0,0,'Données projet'!$E$9+1,1))</f>
        <v>165.19099635782419</v>
      </c>
      <c r="T20" s="62">
        <f t="shared" si="34"/>
        <v>468.71862739748036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420.24</v>
      </c>
      <c r="AG20" s="13">
        <f>VLOOKUP(A20,'Données projet'!$A$61:$I$81,9,0)</f>
        <v>44.879999999999995</v>
      </c>
      <c r="AH20" s="13">
        <f t="array" ref="AH20">INDEX(AG:AG,MIN(IF(ISNUMBER(AG20:AG216),ROW(AG20:AG216),"")))</f>
        <v>44.879999999999995</v>
      </c>
      <c r="AI20" s="14">
        <f>IF('Données projet'!$A$62&gt;35,AI19+AH20-AQ19,IF(A20&lt;'Données projet'!$A$62,$AF$205^A20,IF(A20='Données projet'!$A$62,'Données projet'!$B$62,AI19+AH20-AQ19)))</f>
        <v>420.24</v>
      </c>
      <c r="AJ20" s="14">
        <f>AI20*VLOOKUP('Données projet'!$B$10,Paramètres!$A$1:$I$89,3,0)*VLOOKUP('Données projet'!$B$10,Paramètres!$A$1:$I$89,5,0)</f>
        <v>184.87198079999999</v>
      </c>
      <c r="AK20" s="14">
        <f t="shared" si="35"/>
        <v>46.40442160962899</v>
      </c>
      <c r="AL20" s="22">
        <f t="shared" si="4"/>
        <v>402.80640086343715</v>
      </c>
      <c r="AM20" s="62">
        <f t="shared" si="5"/>
        <v>680.2508453078816</v>
      </c>
      <c r="AN20" s="62">
        <f ca="1">AVERAGE(OFFSET($AM$3,0,0,'Données projet'!$E$10+1,1))-AVERAGE(OFFSET($H$3,0,0,'Données projet'!$E$10+1,1))</f>
        <v>181.69555132674151</v>
      </c>
      <c r="AO20" s="62">
        <f t="shared" si="36"/>
        <v>530.11374429932334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263.16000000000003</v>
      </c>
      <c r="BB20" s="13">
        <f>VLOOKUP(A20,'Données projet'!$A$87:$I$107,9,0)</f>
        <v>24.480000000000018</v>
      </c>
      <c r="BC20" s="13">
        <f t="array" ref="BC20">INDEX(BB:BB,MIN(IF(ISNUMBER(BB20:BB216),ROW(BB20:BB216),"")))</f>
        <v>24.480000000000018</v>
      </c>
      <c r="BD20" s="13">
        <f>IF('Données projet'!$A$88&gt;35,BD19+BC20-BL19,IF(A20&lt;'Données projet'!$A$88,$BA$205^A20,IF(A20='Données projet'!$A$88,'Données projet'!$B$88,BD19+BC20-BL19)))</f>
        <v>263.15999999999997</v>
      </c>
      <c r="BE20" s="14">
        <f>BD20*VLOOKUP('Données projet'!$B$11,Paramètres!$A$1:$I$89,3,0)*VLOOKUP('Données projet'!$B$11,Paramètres!$A$1:$I$89,5,0)</f>
        <v>147.79065599999998</v>
      </c>
      <c r="BF20" s="14">
        <f t="shared" si="37"/>
        <v>38.076071494380123</v>
      </c>
      <c r="BG20" s="22">
        <f t="shared" si="7"/>
        <v>323.71788371937868</v>
      </c>
      <c r="BH20" s="62">
        <f t="shared" si="8"/>
        <v>601.16232816382308</v>
      </c>
      <c r="BI20" s="62">
        <f ca="1">AVERAGE(OFFSET($BH$3,0,0,'Données projet'!$E$11+1,1))-AVERAGE(OFFSET($H$3,0,0,'Données projet'!$E$11+1,1))</f>
        <v>151.03956183898487</v>
      </c>
      <c r="BJ20" s="62">
        <f t="shared" si="38"/>
        <v>426.35692026548253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303.95999999999998</v>
      </c>
      <c r="BW20" s="13">
        <f>VLOOKUP(A20,'Données projet'!$A$113:$I$133,9,0)</f>
        <v>55.079999999999984</v>
      </c>
      <c r="BX20" s="13">
        <f t="array" ref="BX20">INDEX(BW:BW,MIN(IF(ISNUMBER(BW20:BW216),ROW(BW20:BW216),"")))</f>
        <v>55.079999999999984</v>
      </c>
      <c r="BY20" s="13">
        <f>IF('Données projet'!$A$114&gt;35,BY19+BX20-CG19,IF(A20&lt;'Données projet'!$A$114,$BV$205^A20,IF(A20='Données projet'!$A$114,'Données projet'!$B$114,BY19+BX20-CG19)))</f>
        <v>303.95999999999998</v>
      </c>
      <c r="BZ20" s="14">
        <f>BY20*VLOOKUP('Données projet'!$B$12,Paramètres!$A$1:$I$89,3,0)*VLOOKUP('Données projet'!$B$12,Paramètres!$A$1:$I$89,5,0)</f>
        <v>133.71808319999997</v>
      </c>
      <c r="CA20" s="14">
        <f t="shared" si="39"/>
        <v>34.854084101253981</v>
      </c>
      <c r="CB20" s="22">
        <f t="shared" si="10"/>
        <v>293.59652471635064</v>
      </c>
      <c r="CC20" s="62">
        <f t="shared" si="11"/>
        <v>571.04096916079516</v>
      </c>
      <c r="CD20" s="62">
        <f ca="1">AVERAGE(OFFSET($CC$3,0,0,'Données projet'!$E$12+1,1))-AVERAGE(OFFSET($H$3,0,0,'Données projet'!$E$12+1,1))</f>
        <v>125.47747759193066</v>
      </c>
      <c r="CE20" s="62">
        <f t="shared" si="40"/>
        <v>484.45822907419284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259.08</v>
      </c>
      <c r="CR20" s="13">
        <f>VLOOKUP(A20,'Données projet'!$A$139:$I$159,9,0)</f>
        <v>22.439999999999998</v>
      </c>
      <c r="CS20" s="13">
        <f t="array" ref="CS20">INDEX(CR:CR,MIN(IF(ISNUMBER(CR20:CR216),ROW(CR20:CR216),"")))</f>
        <v>22.439999999999998</v>
      </c>
      <c r="CT20" s="13">
        <f>IF('Données projet'!$A$140&gt;35,CT19+CS20-DB19,IF(A20&lt;'Données projet'!$A$140,$CQ$205^A20,IF(A20='Données projet'!$A$140,'Données projet'!$B$140,CT19+CS20-DB19)))</f>
        <v>259.08</v>
      </c>
      <c r="CU20" s="18">
        <f>CT20*VLOOKUP('Données projet'!$B$13,Paramètres!$A$1:$I$89,3,0)*VLOOKUP('Données projet'!$B$13,Paramètres!$A$1:$I$89,5,0)</f>
        <v>131.75772480000001</v>
      </c>
      <c r="CV20" s="14">
        <f t="shared" si="41"/>
        <v>34.402199908053767</v>
      </c>
      <c r="CW20" s="22">
        <f t="shared" si="13"/>
        <v>289.39520219986031</v>
      </c>
      <c r="CX20" s="62">
        <f t="shared" si="14"/>
        <v>566.83964664430482</v>
      </c>
      <c r="CY20" s="62">
        <f ca="1">AVERAGE(OFFSET($CX$3,0,0,'Données projet'!$E$13+1,1))-AVERAGE(OFFSET($H$3,0,0,'Données projet'!$E$13+1,1))</f>
        <v>141.04553907945331</v>
      </c>
      <c r="CZ20" s="62">
        <f t="shared" si="42"/>
        <v>378.18098796234966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350.88</v>
      </c>
      <c r="L21" s="13">
        <f>VLOOKUP(A21,'Données projet'!$A$35:$I$55,9,0)</f>
        <v>28.560000000000002</v>
      </c>
      <c r="M21" s="13">
        <f t="array" ref="M21">INDEX(L:L,MIN(IF(ISNUMBER(L21:L217),ROW(L21:L217),"")))</f>
        <v>28.560000000000002</v>
      </c>
      <c r="N21" s="14">
        <f>IF('Données projet'!$A$36&gt;35,N20+M21-V20,IF(A21&lt;'Données projet'!$A$36,$K$205^A21,IF(A21='Données projet'!$A$36,'Données projet'!$B$36,N20+M21-V20)))</f>
        <v>350.88</v>
      </c>
      <c r="O21" s="14">
        <f>N21*VLOOKUP('Données projet'!$B$9,Paramètres!$A$1:$I$89,3,0)*VLOOKUP('Données projet'!$B$9,Paramètres!$A$1:$I$89,5,0)</f>
        <v>178.44353280000001</v>
      </c>
      <c r="P21" s="14">
        <f t="shared" si="33"/>
        <v>44.975726056672528</v>
      </c>
      <c r="Q21" s="22">
        <f t="shared" si="2"/>
        <v>389.12187584203798</v>
      </c>
      <c r="R21" s="62">
        <f t="shared" si="0"/>
        <v>667.78854250870472</v>
      </c>
      <c r="S21" s="62">
        <f ca="1">AVERAGE(OFFSET($R$3,0,0,'Données projet'!$E$9+1,1))-AVERAGE(OFFSET($H$3,0,0,'Données projet'!$E$9+1,1))</f>
        <v>165.19099635782419</v>
      </c>
      <c r="T21" s="62">
        <f t="shared" si="34"/>
        <v>468.71862739748036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459</v>
      </c>
      <c r="AG21" s="13">
        <f>VLOOKUP(A21,'Données projet'!$A$61:$I$81,9,0)</f>
        <v>38.759999999999991</v>
      </c>
      <c r="AH21" s="13">
        <f t="array" ref="AH21">INDEX(AG:AG,MIN(IF(ISNUMBER(AG21:AG217),ROW(AG21:AG217),"")))</f>
        <v>38.759999999999991</v>
      </c>
      <c r="AI21" s="14">
        <f>IF('Données projet'!$A$62&gt;35,AI20+AH21-AQ20,IF(A21&lt;'Données projet'!$A$62,$AF$205^A21,IF(A21='Données projet'!$A$62,'Données projet'!$B$62,AI20+AH21-AQ20)))</f>
        <v>459</v>
      </c>
      <c r="AJ21" s="14">
        <f>AI21*VLOOKUP('Données projet'!$B$10,Paramètres!$A$1:$I$89,3,0)*VLOOKUP('Données projet'!$B$10,Paramètres!$A$1:$I$89,5,0)</f>
        <v>201.92327999999998</v>
      </c>
      <c r="AK21" s="14">
        <f t="shared" si="35"/>
        <v>50.166610737265351</v>
      </c>
      <c r="AL21" s="22">
        <f t="shared" si="4"/>
        <v>439.05655970073713</v>
      </c>
      <c r="AM21" s="62">
        <f t="shared" si="5"/>
        <v>717.72322636740387</v>
      </c>
      <c r="AN21" s="62">
        <f ca="1">AVERAGE(OFFSET($AM$3,0,0,'Données projet'!$E$10+1,1))-AVERAGE(OFFSET($H$3,0,0,'Données projet'!$E$10+1,1))</f>
        <v>181.69555132674151</v>
      </c>
      <c r="AO21" s="62">
        <f t="shared" si="36"/>
        <v>530.11374429932334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287.64</v>
      </c>
      <c r="BB21" s="13">
        <f>VLOOKUP(A21,'Données projet'!$A$87:$I$107,9,0)</f>
        <v>24.479999999999961</v>
      </c>
      <c r="BC21" s="13">
        <f t="array" ref="BC21">INDEX(BB:BB,MIN(IF(ISNUMBER(BB21:BB217),ROW(BB21:BB217),"")))</f>
        <v>24.479999999999961</v>
      </c>
      <c r="BD21" s="13">
        <f>IF('Données projet'!$A$88&gt;35,BD20+BC21-BL20,IF(A21&lt;'Données projet'!$A$88,$BA$205^A21,IF(A21='Données projet'!$A$88,'Données projet'!$B$88,BD20+BC21-BL20)))</f>
        <v>287.63999999999993</v>
      </c>
      <c r="BE21" s="14">
        <f>BD21*VLOOKUP('Données projet'!$B$11,Paramètres!$A$1:$I$89,3,0)*VLOOKUP('Données projet'!$B$11,Paramètres!$A$1:$I$89,5,0)</f>
        <v>161.53862399999994</v>
      </c>
      <c r="BF21" s="14">
        <f t="shared" si="37"/>
        <v>41.189362806304501</v>
      </c>
      <c r="BG21" s="22">
        <f t="shared" si="7"/>
        <v>353.08457702098025</v>
      </c>
      <c r="BH21" s="62">
        <f t="shared" si="8"/>
        <v>631.75124368764693</v>
      </c>
      <c r="BI21" s="62">
        <f ca="1">AVERAGE(OFFSET($BH$3,0,0,'Données projet'!$E$11+1,1))-AVERAGE(OFFSET($H$3,0,0,'Données projet'!$E$11+1,1))</f>
        <v>151.03956183898487</v>
      </c>
      <c r="BJ21" s="62">
        <f t="shared" si="38"/>
        <v>426.35692026548253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363.12</v>
      </c>
      <c r="BW21" s="13">
        <f>VLOOKUP(A21,'Données projet'!$A$113:$I$133,9,0)</f>
        <v>59.160000000000025</v>
      </c>
      <c r="BX21" s="13">
        <f t="array" ref="BX21">INDEX(BW:BW,MIN(IF(ISNUMBER(BW21:BW217),ROW(BW21:BW217),"")))</f>
        <v>59.160000000000025</v>
      </c>
      <c r="BY21" s="13">
        <f>IF('Données projet'!$A$114&gt;35,BY20+BX21-CG20,IF(A21&lt;'Données projet'!$A$114,$BV$205^A21,IF(A21='Données projet'!$A$114,'Données projet'!$B$114,BY20+BX21-CG20)))</f>
        <v>363.12</v>
      </c>
      <c r="BZ21" s="14">
        <f>BY21*VLOOKUP('Données projet'!$B$12,Paramètres!$A$1:$I$89,3,0)*VLOOKUP('Données projet'!$B$12,Paramètres!$A$1:$I$89,5,0)</f>
        <v>159.74375040000001</v>
      </c>
      <c r="CA21" s="14">
        <f t="shared" si="39"/>
        <v>40.784712203544274</v>
      </c>
      <c r="CB21" s="22">
        <f t="shared" si="10"/>
        <v>349.25373903450628</v>
      </c>
      <c r="CC21" s="62">
        <f t="shared" si="11"/>
        <v>627.92040570117297</v>
      </c>
      <c r="CD21" s="62">
        <f ca="1">AVERAGE(OFFSET($CC$3,0,0,'Données projet'!$E$12+1,1))-AVERAGE(OFFSET($H$3,0,0,'Données projet'!$E$12+1,1))</f>
        <v>125.47747759193066</v>
      </c>
      <c r="CE21" s="62">
        <f t="shared" si="40"/>
        <v>484.45822907419284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>
        <f>VLOOKUP(A21,'Données projet'!$A$139:$I$159,2,0)</f>
        <v>279.48</v>
      </c>
      <c r="CR21" s="13">
        <f>VLOOKUP(A21,'Données projet'!$A$139:$I$159,9,0)</f>
        <v>20.400000000000034</v>
      </c>
      <c r="CS21" s="13">
        <f t="array" ref="CS21">INDEX(CR:CR,MIN(IF(ISNUMBER(CR21:CR217),ROW(CR21:CR217),"")))</f>
        <v>20.400000000000034</v>
      </c>
      <c r="CT21" s="13">
        <f>IF('Données projet'!$A$140&gt;35,CT20+CS21-DB20,IF(A21&lt;'Données projet'!$A$140,$CQ$205^A21,IF(A21='Données projet'!$A$140,'Données projet'!$B$140,CT20+CS21-DB20)))</f>
        <v>279.48</v>
      </c>
      <c r="CU21" s="18">
        <f>CT21*VLOOKUP('Données projet'!$B$13,Paramètres!$A$1:$I$89,3,0)*VLOOKUP('Données projet'!$B$13,Paramètres!$A$1:$I$89,5,0)</f>
        <v>142.13234880000002</v>
      </c>
      <c r="CV21" s="14">
        <f t="shared" si="41"/>
        <v>36.785066074482749</v>
      </c>
      <c r="CW21" s="22">
        <f t="shared" si="13"/>
        <v>311.61449757305746</v>
      </c>
      <c r="CX21" s="62">
        <f t="shared" si="14"/>
        <v>590.28116423972415</v>
      </c>
      <c r="CY21" s="62">
        <f ca="1">AVERAGE(OFFSET($CX$3,0,0,'Données projet'!$E$13+1,1))-AVERAGE(OFFSET($H$3,0,0,'Données projet'!$E$13+1,1))</f>
        <v>141.04553907945331</v>
      </c>
      <c r="CZ21" s="62">
        <f t="shared" si="42"/>
        <v>378.18098796234966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377.4</v>
      </c>
      <c r="L22" s="13">
        <f>VLOOKUP(A22,'Données projet'!$A$35:$I$55,9,0)</f>
        <v>26.519999999999982</v>
      </c>
      <c r="M22" s="13">
        <f t="array" ref="M22">INDEX(L:L,MIN(IF(ISNUMBER(L22:L218),ROW(L22:L218),"")))</f>
        <v>26.519999999999982</v>
      </c>
      <c r="N22" s="14">
        <f>IF('Données projet'!$A$36&gt;35,N21+M22-V21,IF(A22&lt;'Données projet'!$A$36,$K$205^A22,IF(A22='Données projet'!$A$36,'Données projet'!$B$36,N21+M22-V21)))</f>
        <v>377.4</v>
      </c>
      <c r="O22" s="14">
        <f>N22*VLOOKUP('Données projet'!$B$9,Paramètres!$A$1:$I$89,3,0)*VLOOKUP('Données projet'!$B$9,Paramètres!$A$1:$I$89,5,0)</f>
        <v>191.930544</v>
      </c>
      <c r="P22" s="14">
        <f t="shared" si="33"/>
        <v>47.966517268446125</v>
      </c>
      <c r="Q22" s="22">
        <f t="shared" si="2"/>
        <v>417.82071504254367</v>
      </c>
      <c r="R22" s="62">
        <f t="shared" si="0"/>
        <v>697.70960393143253</v>
      </c>
      <c r="S22" s="62">
        <f ca="1">AVERAGE(OFFSET($R$3,0,0,'Données projet'!$E$9+1,1))-AVERAGE(OFFSET($H$3,0,0,'Données projet'!$E$9+1,1))</f>
        <v>165.19099635782419</v>
      </c>
      <c r="T22" s="62">
        <f t="shared" si="34"/>
        <v>468.71862739748036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497.76</v>
      </c>
      <c r="AG22" s="13">
        <f>VLOOKUP(A22,'Données projet'!$A$61:$I$81,9,0)</f>
        <v>38.759999999999991</v>
      </c>
      <c r="AH22" s="13">
        <f t="array" ref="AH22">INDEX(AG:AG,MIN(IF(ISNUMBER(AG22:AG218),ROW(AG22:AG218),"")))</f>
        <v>38.759999999999991</v>
      </c>
      <c r="AI22" s="14">
        <f>IF('Données projet'!$A$62&gt;35,AI21+AH22-AQ21,IF(A22&lt;'Données projet'!$A$62,$AF$205^A22,IF(A22='Données projet'!$A$62,'Données projet'!$B$62,AI21+AH22-AQ21)))</f>
        <v>497.76</v>
      </c>
      <c r="AJ22" s="14">
        <f>AI22*VLOOKUP('Données projet'!$B$10,Paramètres!$A$1:$I$89,3,0)*VLOOKUP('Données projet'!$B$10,Paramètres!$A$1:$I$89,5,0)</f>
        <v>218.97457919999999</v>
      </c>
      <c r="AK22" s="14">
        <f t="shared" si="35"/>
        <v>53.891955012920427</v>
      </c>
      <c r="AL22" s="22">
        <f t="shared" si="4"/>
        <v>475.24254708750306</v>
      </c>
      <c r="AM22" s="62">
        <f t="shared" si="5"/>
        <v>755.13143597639191</v>
      </c>
      <c r="AN22" s="62">
        <f ca="1">AVERAGE(OFFSET($AM$3,0,0,'Données projet'!$E$10+1,1))-AVERAGE(OFFSET($H$3,0,0,'Données projet'!$E$10+1,1))</f>
        <v>181.69555132674151</v>
      </c>
      <c r="AO22" s="62">
        <f t="shared" si="36"/>
        <v>530.11374429932334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308.04000000000002</v>
      </c>
      <c r="BB22" s="13">
        <f>VLOOKUP(A22,'Données projet'!$A$87:$I$107,9,0)</f>
        <v>20.400000000000034</v>
      </c>
      <c r="BC22" s="13">
        <f t="array" ref="BC22">INDEX(BB:BB,MIN(IF(ISNUMBER(BB22:BB218),ROW(BB22:BB218),"")))</f>
        <v>20.400000000000034</v>
      </c>
      <c r="BD22" s="13">
        <f>IF('Données projet'!$A$88&gt;35,BD21+BC22-BL21,IF(A22&lt;'Données projet'!$A$88,$BA$205^A22,IF(A22='Données projet'!$A$88,'Données projet'!$B$88,BD21+BC22-BL21)))</f>
        <v>308.03999999999996</v>
      </c>
      <c r="BE22" s="14">
        <f>BD22*VLOOKUP('Données projet'!$B$11,Paramètres!$A$1:$I$89,3,0)*VLOOKUP('Données projet'!$B$11,Paramètres!$A$1:$I$89,5,0)</f>
        <v>172.99526399999996</v>
      </c>
      <c r="BF22" s="14">
        <f t="shared" si="37"/>
        <v>43.760179646763774</v>
      </c>
      <c r="BG22" s="22">
        <f t="shared" si="7"/>
        <v>377.51573101811351</v>
      </c>
      <c r="BH22" s="62">
        <f t="shared" si="8"/>
        <v>657.40461990700237</v>
      </c>
      <c r="BI22" s="62">
        <f ca="1">AVERAGE(OFFSET($BH$3,0,0,'Données projet'!$E$11+1,1))-AVERAGE(OFFSET($H$3,0,0,'Données projet'!$E$11+1,1))</f>
        <v>151.03956183898487</v>
      </c>
      <c r="BJ22" s="62">
        <f t="shared" si="38"/>
        <v>426.35692026548253</v>
      </c>
      <c r="BK22" s="16">
        <f>IF(ISNA(VLOOKUP(A22,'Données projet'!$A$87:$I$107,3,0)),0,VLOOKUP(A22,'Données projet'!$A$87:$I$107,3,0))</f>
        <v>1</v>
      </c>
      <c r="BL22" s="16">
        <f>IF(ISNA(VLOOKUP(A22,'Données projet'!$A$87:$I$107,4,0)),0,VLOOKUP(A22,'Données projet'!$A$87:$I$107,4,0))</f>
        <v>308.04000000000002</v>
      </c>
      <c r="BM22" s="17">
        <f>IF(ISNA(VLOOKUP(A22,'Données projet'!$A$87:$I$107,5,0)),0%,VLOOKUP(A22,'Données projet'!$A$87:$I$107,5,0)*VLOOKUP('Données projet'!$B$11,Paramètres!$A$1:$I$89,7,0))</f>
        <v>0.46799999999999997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89.500853590893996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89.500853590893996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422.28</v>
      </c>
      <c r="BW22" s="13">
        <f>VLOOKUP(A22,'Données projet'!$A$113:$I$133,9,0)</f>
        <v>59.159999999999968</v>
      </c>
      <c r="BX22" s="13">
        <f t="array" ref="BX22">INDEX(BW:BW,MIN(IF(ISNUMBER(BW22:BW218),ROW(BW22:BW218),"")))</f>
        <v>59.159999999999968</v>
      </c>
      <c r="BY22" s="13">
        <f>IF('Données projet'!$A$114&gt;35,BY21+BX22-CG21,IF(A22&lt;'Données projet'!$A$114,$BV$205^A22,IF(A22='Données projet'!$A$114,'Données projet'!$B$114,BY21+BX22-CG21)))</f>
        <v>422.28</v>
      </c>
      <c r="BZ22" s="14">
        <f>BY22*VLOOKUP('Données projet'!$B$12,Paramètres!$A$1:$I$89,3,0)*VLOOKUP('Données projet'!$B$12,Paramètres!$A$1:$I$89,5,0)</f>
        <v>185.7694176</v>
      </c>
      <c r="CA22" s="14">
        <f t="shared" si="39"/>
        <v>46.60340890807425</v>
      </c>
      <c r="CB22" s="22">
        <f t="shared" si="10"/>
        <v>404.71600616822928</v>
      </c>
      <c r="CC22" s="62">
        <f t="shared" si="11"/>
        <v>684.60489505711814</v>
      </c>
      <c r="CD22" s="62">
        <f ca="1">AVERAGE(OFFSET($CC$3,0,0,'Données projet'!$E$12+1,1))-AVERAGE(OFFSET($H$3,0,0,'Données projet'!$E$12+1,1))</f>
        <v>125.47747759193066</v>
      </c>
      <c r="CE22" s="62">
        <f t="shared" si="40"/>
        <v>484.45822907419284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>
        <f>VLOOKUP(A22,'Données projet'!$A$139:$I$159,2,0)</f>
        <v>299.88</v>
      </c>
      <c r="CR22" s="13">
        <f>VLOOKUP(A22,'Données projet'!$A$139:$I$159,9,0)</f>
        <v>20.399999999999977</v>
      </c>
      <c r="CS22" s="13">
        <f t="array" ref="CS22">INDEX(CR:CR,MIN(IF(ISNUMBER(CR22:CR218),ROW(CR22:CR218),"")))</f>
        <v>20.399999999999977</v>
      </c>
      <c r="CT22" s="13">
        <f>IF('Données projet'!$A$140&gt;35,CT21+CS22-DB21,IF(A22&lt;'Données projet'!$A$140,$CQ$205^A22,IF(A22='Données projet'!$A$140,'Données projet'!$B$140,CT21+CS22-DB21)))</f>
        <v>299.88</v>
      </c>
      <c r="CU22" s="18">
        <f>CT22*VLOOKUP('Données projet'!$B$13,Paramètres!$A$1:$I$89,3,0)*VLOOKUP('Données projet'!$B$13,Paramètres!$A$1:$I$89,5,0)</f>
        <v>152.5069728</v>
      </c>
      <c r="CV22" s="14">
        <f t="shared" si="41"/>
        <v>39.147753433730564</v>
      </c>
      <c r="CW22" s="22">
        <f t="shared" si="13"/>
        <v>333.79864819041404</v>
      </c>
      <c r="CX22" s="62">
        <f t="shared" si="14"/>
        <v>613.68753707930296</v>
      </c>
      <c r="CY22" s="62">
        <f ca="1">AVERAGE(OFFSET($CX$3,0,0,'Données projet'!$E$13+1,1))-AVERAGE(OFFSET($H$3,0,0,'Données projet'!$E$13+1,1))</f>
        <v>141.04553907945331</v>
      </c>
      <c r="CZ22" s="62">
        <f t="shared" si="42"/>
        <v>378.18098796234966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401.88</v>
      </c>
      <c r="L23" s="13">
        <f>VLOOKUP(A23,'Données projet'!$A$35:$I$55,9,0)</f>
        <v>24.480000000000018</v>
      </c>
      <c r="M23" s="13">
        <f t="array" ref="M23">INDEX(L:L,MIN(IF(ISNUMBER(L23:L219),ROW(L23:L219),"")))</f>
        <v>24.480000000000018</v>
      </c>
      <c r="N23" s="14">
        <f>IF('Données projet'!$A$36&gt;35,N22+M23-V22,IF(A23&lt;'Données projet'!$A$36,$K$205^A23,IF(A23='Données projet'!$A$36,'Données projet'!$B$36,N22+M23-V22)))</f>
        <v>401.88</v>
      </c>
      <c r="O23" s="14">
        <f>N23*VLOOKUP('Données projet'!$B$9,Paramètres!$A$1:$I$89,3,0)*VLOOKUP('Données projet'!$B$9,Paramètres!$A$1:$I$89,5,0)</f>
        <v>204.3800928</v>
      </c>
      <c r="P23" s="14">
        <f t="shared" si="33"/>
        <v>50.705562484039788</v>
      </c>
      <c r="Q23" s="22">
        <f t="shared" si="2"/>
        <v>444.2741829530359</v>
      </c>
      <c r="R23" s="62">
        <f t="shared" si="0"/>
        <v>725.38529406414705</v>
      </c>
      <c r="S23" s="62">
        <f ca="1">AVERAGE(OFFSET($R$3,0,0,'Données projet'!$E$9+1,1))-AVERAGE(OFFSET($H$3,0,0,'Données projet'!$E$9+1,1))</f>
        <v>165.19099635782419</v>
      </c>
      <c r="T23" s="62">
        <f t="shared" si="34"/>
        <v>468.71862739748036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401.88</v>
      </c>
      <c r="W23" s="17">
        <f>IF(ISNA(VLOOKUP(A23,'Données projet'!$A$35:$I$55,5,0)),0%,VLOOKUP(A23,'Données projet'!$A$35:$I$55,5,0)*VLOOKUP('Données projet'!$B$9,Paramètres!$A$1:$I$89,7,0))</f>
        <v>0.46799999999999997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0.1</v>
      </c>
      <c r="Z23" s="23">
        <f>EXP(-LN(2)/35)*Z22+(1-EXP(-LN(2)/35))/(LN(2)/35)*V23*W23*VLOOKUP('Données projet'!$B$9,Paramètres!$A$1:$I$89,3,0)*0.475*44/12</f>
        <v>105.73811293808673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19.283811836634694</v>
      </c>
      <c r="AC23" s="24">
        <f t="shared" si="3"/>
        <v>125.02192477472143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530.4</v>
      </c>
      <c r="AG23" s="13">
        <f>VLOOKUP(A23,'Données projet'!$A$61:$I$81,9,0)</f>
        <v>32.639999999999986</v>
      </c>
      <c r="AH23" s="13">
        <f t="array" ref="AH23">INDEX(AG:AG,MIN(IF(ISNUMBER(AG23:AG219),ROW(AG23:AG219),"")))</f>
        <v>32.639999999999986</v>
      </c>
      <c r="AI23" s="14">
        <f>IF('Données projet'!$A$62&gt;35,AI22+AH23-AQ22,IF(A23&lt;'Données projet'!$A$62,$AF$205^A23,IF(A23='Données projet'!$A$62,'Données projet'!$B$62,AI22+AH23-AQ22)))</f>
        <v>530.4</v>
      </c>
      <c r="AJ23" s="14">
        <f>AI23*VLOOKUP('Données projet'!$B$10,Paramètres!$A$1:$I$89,3,0)*VLOOKUP('Données projet'!$B$10,Paramètres!$A$1:$I$89,5,0)</f>
        <v>233.33356799999996</v>
      </c>
      <c r="AK23" s="14">
        <f t="shared" si="35"/>
        <v>57.002872108064565</v>
      </c>
      <c r="AL23" s="22">
        <f t="shared" si="4"/>
        <v>505.66929985487894</v>
      </c>
      <c r="AM23" s="62">
        <f t="shared" si="5"/>
        <v>786.78041096599009</v>
      </c>
      <c r="AN23" s="62">
        <f ca="1">AVERAGE(OFFSET($AM$3,0,0,'Données projet'!$E$10+1,1))-AVERAGE(OFFSET($H$3,0,0,'Données projet'!$E$10+1,1))</f>
        <v>181.69555132674151</v>
      </c>
      <c r="AO23" s="62">
        <f t="shared" si="36"/>
        <v>530.11374429932334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530.4</v>
      </c>
      <c r="AR23" s="17">
        <f>IF(ISNA(VLOOKUP(A23,'Données projet'!$A$61:$I$81,5,0)),0%,VLOOKUP(A23,'Données projet'!$A$61:$I$81,5,0)*VLOOKUP('Données projet'!$B$10,Paramètres!$A$1:$I$89,7,0))</f>
        <v>0.46799999999999997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120.7174868521771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120.7174868521771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328.44</v>
      </c>
      <c r="BB23" s="13">
        <f>VLOOKUP(A23,'Données projet'!$A$87:$I$107,9,0)</f>
        <v>328.44</v>
      </c>
      <c r="BC23" s="13">
        <f t="array" ref="BC23">INDEX(BB:BB,MIN(IF(ISNUMBER(BB23:BB219),ROW(BB23:BB219),"")))</f>
        <v>328.44</v>
      </c>
      <c r="BD23" s="13">
        <f>IF('Données projet'!$A$88&gt;35,BD22+BC23-BL22,IF(A23&lt;'Données projet'!$A$88,$BA$205^A23,IF(A23='Données projet'!$A$88,'Données projet'!$B$88,BD22+BC23-BL22)))</f>
        <v>328.44</v>
      </c>
      <c r="BE23" s="14">
        <f>BD23*VLOOKUP('Données projet'!$B$11,Paramètres!$A$1:$I$89,3,0)*VLOOKUP('Données projet'!$B$11,Paramètres!$A$1:$I$89,5,0)</f>
        <v>184.45190400000001</v>
      </c>
      <c r="BF23" s="14">
        <f t="shared" si="37"/>
        <v>46.311240012079296</v>
      </c>
      <c r="BG23" s="22">
        <f t="shared" si="7"/>
        <v>401.91247582103807</v>
      </c>
      <c r="BH23" s="62">
        <f t="shared" si="8"/>
        <v>683.02358693214921</v>
      </c>
      <c r="BI23" s="62">
        <f ca="1">AVERAGE(OFFSET($BH$3,0,0,'Données projet'!$E$11+1,1))-AVERAGE(OFFSET($H$3,0,0,'Données projet'!$E$11+1,1))</f>
        <v>151.03956183898487</v>
      </c>
      <c r="BJ23" s="62">
        <f t="shared" si="38"/>
        <v>426.35692026548253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87.745796442106922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87.745796442106922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481.44</v>
      </c>
      <c r="BW23" s="13">
        <f>VLOOKUP(A23,'Données projet'!$A$113:$I$133,9,0)</f>
        <v>59.160000000000025</v>
      </c>
      <c r="BX23" s="13">
        <f t="array" ref="BX23">INDEX(BW:BW,MIN(IF(ISNUMBER(BW23:BW219),ROW(BW23:BW219),"")))</f>
        <v>59.160000000000025</v>
      </c>
      <c r="BY23" s="13">
        <f>IF('Données projet'!$A$114&gt;35,BY22+BX23-CG22,IF(A23&lt;'Données projet'!$A$114,$BV$205^A23,IF(A23='Données projet'!$A$114,'Données projet'!$B$114,BY22+BX23-CG22)))</f>
        <v>481.44</v>
      </c>
      <c r="BZ23" s="14">
        <f>BY23*VLOOKUP('Données projet'!$B$12,Paramètres!$A$1:$I$89,3,0)*VLOOKUP('Données projet'!$B$12,Paramètres!$A$1:$I$89,5,0)</f>
        <v>211.79508479999998</v>
      </c>
      <c r="CA23" s="14">
        <f t="shared" si="39"/>
        <v>52.327662355836424</v>
      </c>
      <c r="CB23" s="22">
        <f t="shared" si="10"/>
        <v>460.01378462974839</v>
      </c>
      <c r="CC23" s="62">
        <f t="shared" si="11"/>
        <v>741.12489574085953</v>
      </c>
      <c r="CD23" s="62">
        <f ca="1">AVERAGE(OFFSET($CC$3,0,0,'Données projet'!$E$12+1,1))-AVERAGE(OFFSET($H$3,0,0,'Données projet'!$E$12+1,1))</f>
        <v>125.47747759193066</v>
      </c>
      <c r="CE23" s="62">
        <f t="shared" si="40"/>
        <v>484.45822907419284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481.44</v>
      </c>
      <c r="CH23" s="17">
        <f>IF(ISNA(VLOOKUP(A23,'Données projet'!$A$113:$I$133,5,0)),0%,VLOOKUP(A23,'Données projet'!$A$113:$I$133,5,0)*VLOOKUP('Données projet'!$B$12,Paramètres!$A$1:$I$89,7,0))</f>
        <v>0.46799999999999997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109.57433421966844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109.57433421966844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318.24</v>
      </c>
      <c r="CR23" s="13">
        <f>VLOOKUP(A23,'Données projet'!$A$139:$I$159,9,0)</f>
        <v>18.360000000000014</v>
      </c>
      <c r="CS23" s="13">
        <f t="array" ref="CS23">INDEX(CR:CR,MIN(IF(ISNUMBER(CR23:CR219),ROW(CR23:CR219),"")))</f>
        <v>18.360000000000014</v>
      </c>
      <c r="CT23" s="13">
        <f>IF('Données projet'!$A$140&gt;35,CT22+CS23-DB22,IF(A23&lt;'Données projet'!$A$140,$CQ$205^A23,IF(A23='Données projet'!$A$140,'Données projet'!$B$140,CT22+CS23-DB22)))</f>
        <v>318.24</v>
      </c>
      <c r="CU23" s="18">
        <f>CT23*VLOOKUP('Données projet'!$B$13,Paramètres!$A$1:$I$89,3,0)*VLOOKUP('Données projet'!$B$13,Paramètres!$A$1:$I$89,5,0)</f>
        <v>161.8441344</v>
      </c>
      <c r="CV23" s="14">
        <f t="shared" si="41"/>
        <v>41.258187237074772</v>
      </c>
      <c r="CW23" s="22">
        <f t="shared" si="13"/>
        <v>353.7365435179052</v>
      </c>
      <c r="CX23" s="62">
        <f t="shared" si="14"/>
        <v>634.84765462901635</v>
      </c>
      <c r="CY23" s="62">
        <f ca="1">AVERAGE(OFFSET($CX$3,0,0,'Données projet'!$E$13+1,1))-AVERAGE(OFFSET($H$3,0,0,'Données projet'!$E$13+1,1))</f>
        <v>141.04553907945331</v>
      </c>
      <c r="CZ23" s="62">
        <f t="shared" si="42"/>
        <v>378.18098796234966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318.24</v>
      </c>
      <c r="DC23" s="17">
        <f>IF(ISNA(VLOOKUP(A23,'Données projet'!$A$139:$I$159,5,0)),0%,VLOOKUP(A23,'Données projet'!$A$139:$I$159,5,0)*VLOOKUP('Données projet'!$B$13,Paramètres!$A$1:$I$89,7,0))</f>
        <v>0.46799999999999997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83.731703646403687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83.731703646403687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165.19099635782419</v>
      </c>
      <c r="T24" s="62">
        <f t="shared" si="34"/>
        <v>468.71862739748036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103.6646530372515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13.635714116809805</v>
      </c>
      <c r="AC24" s="24">
        <f t="shared" si="3"/>
        <v>117.30036715406131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181.69555132674151</v>
      </c>
      <c r="AO24" s="62">
        <f t="shared" si="36"/>
        <v>530.11374429932334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118.35029056540249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118.35029056540249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328.44</v>
      </c>
      <c r="BE24" s="14">
        <f>BD24*VLOOKUP('Données projet'!$B$11,Paramètres!$A$1:$I$89,3,0)*VLOOKUP('Données projet'!$B$11,Paramètres!$A$1:$I$89,5,0)</f>
        <v>184.45190400000001</v>
      </c>
      <c r="BF24" s="14">
        <f t="shared" si="37"/>
        <v>46.311240012079296</v>
      </c>
      <c r="BG24" s="22">
        <f t="shared" si="7"/>
        <v>401.91247582103807</v>
      </c>
      <c r="BH24" s="62">
        <f t="shared" si="8"/>
        <v>684.24580915437139</v>
      </c>
      <c r="BI24" s="62">
        <f ca="1">AVERAGE(OFFSET($BH$3,0,0,'Données projet'!$E$11+1,1))-AVERAGE(OFFSET($H$3,0,0,'Données projet'!$E$11+1,1))</f>
        <v>151.03956183898487</v>
      </c>
      <c r="BJ24" s="62">
        <f t="shared" si="38"/>
        <v>426.35692026548253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86.025154893528409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86.025154893528409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125.47747759193066</v>
      </c>
      <c r="CE24" s="62">
        <f t="shared" si="40"/>
        <v>484.45822907419284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107.42564835936534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107.42564835936534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141.04553907945331</v>
      </c>
      <c r="CZ24" s="62">
        <f t="shared" si="42"/>
        <v>378.18098796234966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82.089776009194068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82.089776009194068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165.19099635782419</v>
      </c>
      <c r="T25" s="62">
        <f t="shared" si="34"/>
        <v>468.71862739748036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101.63185242038598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9.6419059183173488</v>
      </c>
      <c r="AC25" s="24">
        <f t="shared" si="3"/>
        <v>111.27375833870333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181.69555132674151</v>
      </c>
      <c r="AO25" s="62">
        <f t="shared" si="36"/>
        <v>530.11374429932334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116.02951355396436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116.02951355396436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328.44</v>
      </c>
      <c r="BE25" s="14">
        <f>BD25*VLOOKUP('Données projet'!$B$11,Paramètres!$A$1:$I$89,3,0)*VLOOKUP('Données projet'!$B$11,Paramètres!$A$1:$I$89,5,0)</f>
        <v>184.45190400000001</v>
      </c>
      <c r="BF25" s="14">
        <f t="shared" si="37"/>
        <v>46.311240012079296</v>
      </c>
      <c r="BG25" s="22">
        <f t="shared" si="7"/>
        <v>401.91247582103807</v>
      </c>
      <c r="BH25" s="62">
        <f t="shared" si="8"/>
        <v>685.46803137659367</v>
      </c>
      <c r="BI25" s="62">
        <f ca="1">AVERAGE(OFFSET($BH$3,0,0,'Données projet'!$E$11+1,1))-AVERAGE(OFFSET($H$3,0,0,'Données projet'!$E$11+1,1))</f>
        <v>151.03956183898487</v>
      </c>
      <c r="BJ25" s="62">
        <f t="shared" si="38"/>
        <v>426.35692026548253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84.338254076229802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84.338254076229802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125.47747759193066</v>
      </c>
      <c r="CE25" s="62">
        <f t="shared" si="40"/>
        <v>484.45822907419284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105.3190969182138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105.3190969182138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141.04553907945331</v>
      </c>
      <c r="CZ25" s="62">
        <f t="shared" si="42"/>
        <v>378.18098796234966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80.480045571473156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80.480045571473156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165.19099635782419</v>
      </c>
      <c r="T26" s="62">
        <f t="shared" si="34"/>
        <v>468.71862739748036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99.638913783731255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6.8178570584049032</v>
      </c>
      <c r="AC26" s="24">
        <f t="shared" si="3"/>
        <v>106.45677084213615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181.69555132674151</v>
      </c>
      <c r="AO26" s="62">
        <f t="shared" si="36"/>
        <v>530.11374429932334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113.75424556418633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113.75424556418633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328.44</v>
      </c>
      <c r="BE26" s="14">
        <f>BD26*VLOOKUP('Données projet'!$B$11,Paramètres!$A$1:$I$89,3,0)*VLOOKUP('Données projet'!$B$11,Paramètres!$A$1:$I$89,5,0)</f>
        <v>184.45190400000001</v>
      </c>
      <c r="BF26" s="14">
        <f t="shared" si="37"/>
        <v>46.311240012079296</v>
      </c>
      <c r="BG26" s="22">
        <f t="shared" si="7"/>
        <v>401.91247582103807</v>
      </c>
      <c r="BH26" s="62">
        <f t="shared" si="8"/>
        <v>686.69025359881584</v>
      </c>
      <c r="BI26" s="62">
        <f ca="1">AVERAGE(OFFSET($BH$3,0,0,'Données projet'!$E$11+1,1))-AVERAGE(OFFSET($H$3,0,0,'Données projet'!$E$11+1,1))</f>
        <v>151.03956183898487</v>
      </c>
      <c r="BJ26" s="62">
        <f t="shared" si="38"/>
        <v>426.35692026548253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82.684432355050518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82.684432355050518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125.47747759193066</v>
      </c>
      <c r="CE26" s="62">
        <f t="shared" si="40"/>
        <v>484.45822907419284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103.25385366595374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103.25385366595374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141.04553907945331</v>
      </c>
      <c r="CZ26" s="62">
        <f t="shared" si="42"/>
        <v>378.18098796234966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78.901880965797332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78.901880965797332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165.19099635782419</v>
      </c>
      <c r="T27" s="62">
        <f t="shared" si="34"/>
        <v>468.71862739748036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97.68505545816879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4.8209529591586744</v>
      </c>
      <c r="AC27" s="24">
        <f t="shared" si="3"/>
        <v>102.50600841732746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181.69555132674151</v>
      </c>
      <c r="AO27" s="62">
        <f t="shared" si="36"/>
        <v>530.11374429932334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111.52359419191141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111.52359419191141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328.44</v>
      </c>
      <c r="BE27" s="14">
        <f>BD27*VLOOKUP('Données projet'!$B$11,Paramètres!$A$1:$I$89,3,0)*VLOOKUP('Données projet'!$B$11,Paramètres!$A$1:$I$89,5,0)</f>
        <v>184.45190400000001</v>
      </c>
      <c r="BF27" s="14">
        <f t="shared" si="37"/>
        <v>46.311240012079296</v>
      </c>
      <c r="BG27" s="22">
        <f t="shared" si="7"/>
        <v>401.91247582103807</v>
      </c>
      <c r="BH27" s="62">
        <f t="shared" si="8"/>
        <v>687.91247582103802</v>
      </c>
      <c r="BI27" s="62">
        <f ca="1">AVERAGE(OFFSET($BH$3,0,0,'Données projet'!$E$11+1,1))-AVERAGE(OFFSET($H$3,0,0,'Données projet'!$E$11+1,1))</f>
        <v>151.03956183898487</v>
      </c>
      <c r="BJ27" s="62">
        <f t="shared" si="38"/>
        <v>426.35692026548253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81.063041069091909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81.063041069091909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125.47747759193066</v>
      </c>
      <c r="CE27" s="62">
        <f t="shared" si="40"/>
        <v>484.45822907419284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101.2291085741965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101.2291085741965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141.04553907945331</v>
      </c>
      <c r="CZ27" s="62">
        <f t="shared" si="42"/>
        <v>378.18098796234966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77.354663205453448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77.354663205453448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165.19099635782419</v>
      </c>
      <c r="T28" s="62">
        <f t="shared" si="34"/>
        <v>468.71862739748036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95.769511102634695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3.4089285292024516</v>
      </c>
      <c r="AC28" s="24">
        <f t="shared" si="3"/>
        <v>99.178439631837151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181.69555132674151</v>
      </c>
      <c r="AO28" s="62">
        <f t="shared" si="36"/>
        <v>530.11374429932334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109.3366845324838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109.3366845324838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328.44</v>
      </c>
      <c r="BE28" s="14">
        <f>BD28*VLOOKUP('Données projet'!$B$11,Paramètres!$A$1:$I$89,3,0)*VLOOKUP('Données projet'!$B$11,Paramètres!$A$1:$I$89,5,0)</f>
        <v>184.45190400000001</v>
      </c>
      <c r="BF28" s="14">
        <f t="shared" si="37"/>
        <v>46.311240012079296</v>
      </c>
      <c r="BG28" s="22">
        <f t="shared" si="7"/>
        <v>401.91247582103807</v>
      </c>
      <c r="BH28" s="62">
        <f t="shared" si="8"/>
        <v>689.1346980432603</v>
      </c>
      <c r="BI28" s="62">
        <f ca="1">AVERAGE(OFFSET($BH$3,0,0,'Données projet'!$E$11+1,1))-AVERAGE(OFFSET($H$3,0,0,'Données projet'!$E$11+1,1))</f>
        <v>151.03956183898487</v>
      </c>
      <c r="BJ28" s="62">
        <f t="shared" si="38"/>
        <v>426.35692026548253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79.473444277299919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79.473444277299919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125.47747759193066</v>
      </c>
      <c r="CE28" s="62">
        <f t="shared" si="40"/>
        <v>484.45822907419284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99.244067498716063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99.244067498716063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141.04553907945331</v>
      </c>
      <c r="CZ28" s="62">
        <f t="shared" si="42"/>
        <v>378.18098796234966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75.837785441680253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75.837785441680253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165.19099635782419</v>
      </c>
      <c r="T29" s="62">
        <f t="shared" si="34"/>
        <v>468.71862739748036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93.891529403545931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2.4104764795793372</v>
      </c>
      <c r="AC29" s="24">
        <f t="shared" si="3"/>
        <v>96.302005883125275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181.69555132674151</v>
      </c>
      <c r="AO29" s="62">
        <f t="shared" si="36"/>
        <v>530.11374429932334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107.19265883759439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107.19265883759439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328.44</v>
      </c>
      <c r="BE29" s="14">
        <f>BD29*VLOOKUP('Données projet'!$B$11,Paramètres!$A$1:$I$89,3,0)*VLOOKUP('Données projet'!$B$11,Paramètres!$A$1:$I$89,5,0)</f>
        <v>184.45190400000001</v>
      </c>
      <c r="BF29" s="14">
        <f t="shared" si="37"/>
        <v>46.311240012079296</v>
      </c>
      <c r="BG29" s="22">
        <f t="shared" si="7"/>
        <v>401.91247582103807</v>
      </c>
      <c r="BH29" s="62">
        <f t="shared" si="8"/>
        <v>690.35692026548259</v>
      </c>
      <c r="BI29" s="62">
        <f ca="1">AVERAGE(OFFSET($BH$3,0,0,'Données projet'!$E$11+1,1))-AVERAGE(OFFSET($H$3,0,0,'Données projet'!$E$11+1,1))</f>
        <v>151.03956183898487</v>
      </c>
      <c r="BJ29" s="62">
        <f t="shared" si="38"/>
        <v>426.35692026548253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77.91501850903667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77.91501850903667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125.47747759193066</v>
      </c>
      <c r="CE29" s="62">
        <f t="shared" si="40"/>
        <v>484.45822907419284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97.297951867970284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97.297951867970284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141.04553907945331</v>
      </c>
      <c r="CZ29" s="62">
        <f t="shared" si="42"/>
        <v>378.18098796234966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74.350652725650576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74.350652725650576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165.19099635782419</v>
      </c>
      <c r="T30" s="62">
        <f t="shared" si="34"/>
        <v>468.71862739748036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92.050373780120566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1.7044642646012258</v>
      </c>
      <c r="AC30" s="24">
        <f t="shared" si="3"/>
        <v>93.754838044721794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181.69555132674151</v>
      </c>
      <c r="AO30" s="62">
        <f t="shared" si="36"/>
        <v>530.11374429932334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105.09067617885522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105.09067617885522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328.44</v>
      </c>
      <c r="BE30" s="14">
        <f>BD30*VLOOKUP('Données projet'!$B$11,Paramètres!$A$1:$I$89,3,0)*VLOOKUP('Données projet'!$B$11,Paramètres!$A$1:$I$89,5,0)</f>
        <v>184.45190400000001</v>
      </c>
      <c r="BF30" s="14">
        <f t="shared" si="37"/>
        <v>46.311240012079296</v>
      </c>
      <c r="BG30" s="22">
        <f t="shared" si="7"/>
        <v>401.91247582103807</v>
      </c>
      <c r="BH30" s="62">
        <f t="shared" si="8"/>
        <v>691.57914248770476</v>
      </c>
      <c r="BI30" s="62">
        <f ca="1">AVERAGE(OFFSET($BH$3,0,0,'Données projet'!$E$11+1,1))-AVERAGE(OFFSET($H$3,0,0,'Données projet'!$E$11+1,1))</f>
        <v>151.03956183898487</v>
      </c>
      <c r="BJ30" s="62">
        <f t="shared" si="38"/>
        <v>426.35692026548253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76.387152519543193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76.387152519543193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125.47747759193066</v>
      </c>
      <c r="CE30" s="62">
        <f t="shared" si="40"/>
        <v>484.45822907419284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95.389998377730109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95.389998377730109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141.04553907945331</v>
      </c>
      <c r="CZ30" s="62">
        <f t="shared" si="42"/>
        <v>378.18098796234966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72.892681775120849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72.892681775120849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165.19099635782419</v>
      </c>
      <c r="T31" s="62">
        <f t="shared" si="34"/>
        <v>468.71862739748036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90.245322095476524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1.2052382397896686</v>
      </c>
      <c r="AC31" s="24">
        <f t="shared" si="3"/>
        <v>91.450560335266189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181.69555132674151</v>
      </c>
      <c r="AO31" s="62">
        <f t="shared" si="36"/>
        <v>530.11374429932334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103.02991211797109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103.02991211797109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328.44</v>
      </c>
      <c r="BE31" s="14">
        <f>BD31*VLOOKUP('Données projet'!$B$11,Paramètres!$A$1:$I$89,3,0)*VLOOKUP('Données projet'!$B$11,Paramètres!$A$1:$I$89,5,0)</f>
        <v>184.45190400000001</v>
      </c>
      <c r="BF31" s="14">
        <f t="shared" si="37"/>
        <v>46.311240012079296</v>
      </c>
      <c r="BG31" s="22">
        <f t="shared" si="7"/>
        <v>401.91247582103807</v>
      </c>
      <c r="BH31" s="62">
        <f t="shared" si="8"/>
        <v>692.80136470992693</v>
      </c>
      <c r="BI31" s="62">
        <f ca="1">AVERAGE(OFFSET($BH$3,0,0,'Données projet'!$E$11+1,1))-AVERAGE(OFFSET($H$3,0,0,'Données projet'!$E$11+1,1))</f>
        <v>151.03956183898487</v>
      </c>
      <c r="BJ31" s="62">
        <f t="shared" si="38"/>
        <v>426.35692026548253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74.889247050197454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74.889247050197454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125.47747759193066</v>
      </c>
      <c r="CE31" s="62">
        <f t="shared" si="40"/>
        <v>484.45822907419284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93.519458691696826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93.519458691696826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141.04553907945331</v>
      </c>
      <c r="CZ31" s="62">
        <f t="shared" si="42"/>
        <v>378.18098796234966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71.463300745656539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71.463300745656539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165.19099635782419</v>
      </c>
      <c r="T32" s="62">
        <f t="shared" si="34"/>
        <v>468.71862739748036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88.475666373395541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0.8522321323006129</v>
      </c>
      <c r="AC32" s="24">
        <f t="shared" si="3"/>
        <v>89.327898505696155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181.69555132674151</v>
      </c>
      <c r="AO32" s="62">
        <f t="shared" si="36"/>
        <v>530.11374429932334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101.00955838337893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101.00955838337893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328.44</v>
      </c>
      <c r="BE32" s="14">
        <f>BD32*VLOOKUP('Données projet'!$B$11,Paramètres!$A$1:$I$89,3,0)*VLOOKUP('Données projet'!$B$11,Paramètres!$A$1:$I$89,5,0)</f>
        <v>184.45190400000001</v>
      </c>
      <c r="BF32" s="14">
        <f t="shared" si="37"/>
        <v>46.311240012079296</v>
      </c>
      <c r="BG32" s="22">
        <f t="shared" si="7"/>
        <v>401.91247582103807</v>
      </c>
      <c r="BH32" s="62">
        <f t="shared" si="8"/>
        <v>694.02358693214921</v>
      </c>
      <c r="BI32" s="62">
        <f ca="1">AVERAGE(OFFSET($BH$3,0,0,'Données projet'!$E$11+1,1))-AVERAGE(OFFSET($H$3,0,0,'Données projet'!$E$11+1,1))</f>
        <v>151.03956183898487</v>
      </c>
      <c r="BJ32" s="62">
        <f t="shared" si="38"/>
        <v>426.35692026548253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73.420714593473463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73.420714593473463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125.47747759193066</v>
      </c>
      <c r="CE32" s="62">
        <f t="shared" si="40"/>
        <v>484.45822907419284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91.685599147990104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91.685599147990104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141.04553907945331</v>
      </c>
      <c r="CZ32" s="62">
        <f t="shared" si="42"/>
        <v>378.18098796234966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70.061949006343681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70.061949006343681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165.19099635782419</v>
      </c>
      <c r="T33" s="62">
        <f t="shared" si="34"/>
        <v>468.71862739748036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86.740712520641154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0.6026191198948343</v>
      </c>
      <c r="AC33" s="24">
        <f t="shared" si="3"/>
        <v>87.343331640535993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181.69555132674151</v>
      </c>
      <c r="AO33" s="62">
        <f t="shared" si="36"/>
        <v>530.11374429932334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99.028822553228025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99.028822553228025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328.44</v>
      </c>
      <c r="BE33" s="14">
        <f>BD33*VLOOKUP('Données projet'!$B$11,Paramètres!$A$1:$I$89,3,0)*VLOOKUP('Données projet'!$B$11,Paramètres!$A$1:$I$89,5,0)</f>
        <v>184.45190400000001</v>
      </c>
      <c r="BF33" s="14">
        <f t="shared" si="37"/>
        <v>46.311240012079296</v>
      </c>
      <c r="BG33" s="22">
        <f t="shared" si="7"/>
        <v>401.91247582103807</v>
      </c>
      <c r="BH33" s="62">
        <f t="shared" si="8"/>
        <v>695.24580915437139</v>
      </c>
      <c r="BI33" s="62">
        <f ca="1">AVERAGE(OFFSET($BH$3,0,0,'Données projet'!$E$11+1,1))-AVERAGE(OFFSET($H$3,0,0,'Données projet'!$E$11+1,1))</f>
        <v>151.03956183898487</v>
      </c>
      <c r="BJ33" s="62">
        <f t="shared" si="38"/>
        <v>426.35692026548253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71.98097916250947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71.98097916250947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125.47747759193066</v>
      </c>
      <c r="CE33" s="62">
        <f t="shared" si="40"/>
        <v>484.45822907419284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89.887700471391597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89.887700471391597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141.04553907945331</v>
      </c>
      <c r="CZ33" s="62">
        <f t="shared" si="42"/>
        <v>378.18098796234966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68.688076919898592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68.688076919898592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165.19099635782419</v>
      </c>
      <c r="T34" s="62">
        <f t="shared" si="34"/>
        <v>468.71862739748036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85.03978005472193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0.42611606615030645</v>
      </c>
      <c r="AC34" s="24">
        <f t="shared" si="3"/>
        <v>85.46589612087223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181.69555132674151</v>
      </c>
      <c r="AO34" s="62">
        <f t="shared" si="36"/>
        <v>530.11374429932334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97.086927744576812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97.086927744576812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328.44</v>
      </c>
      <c r="BE34" s="14">
        <f>BD34*VLOOKUP('Données projet'!$B$11,Paramètres!$A$1:$I$89,3,0)*VLOOKUP('Données projet'!$B$11,Paramètres!$A$1:$I$89,5,0)</f>
        <v>184.45190400000001</v>
      </c>
      <c r="BF34" s="14">
        <f t="shared" si="37"/>
        <v>46.311240012079296</v>
      </c>
      <c r="BG34" s="22">
        <f t="shared" si="7"/>
        <v>401.91247582103807</v>
      </c>
      <c r="BH34" s="62">
        <f t="shared" si="8"/>
        <v>695.24580915437139</v>
      </c>
      <c r="BI34" s="62">
        <f ca="1">AVERAGE(OFFSET($BH$3,0,0,'Données projet'!$E$11+1,1))-AVERAGE(OFFSET($H$3,0,0,'Données projet'!$E$11+1,1))</f>
        <v>151.03956183898487</v>
      </c>
      <c r="BJ34" s="62">
        <f t="shared" si="38"/>
        <v>426.35692026548253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70.569476065194777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70.569476065194777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125.47747759193066</v>
      </c>
      <c r="CE34" s="62">
        <f t="shared" si="40"/>
        <v>484.45822907419284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88.125057491231274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88.125057491231274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141.04553907945331</v>
      </c>
      <c r="CZ34" s="62">
        <f t="shared" si="42"/>
        <v>378.18098796234966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67.34114562708946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67.34114562708946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165.19099635782419</v>
      </c>
      <c r="T35" s="62">
        <f t="shared" si="34"/>
        <v>468.71862739748036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83.372201836993014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0.30130955994741715</v>
      </c>
      <c r="AC35" s="24">
        <f t="shared" si="3"/>
        <v>83.673511396940427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181.69555132674151</v>
      </c>
      <c r="AO35" s="62">
        <f t="shared" si="36"/>
        <v>530.11374429932334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95.183112308684372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95.183112308684372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328.44</v>
      </c>
      <c r="BE35" s="14">
        <f>BD35*VLOOKUP('Données projet'!$B$11,Paramètres!$A$1:$I$89,3,0)*VLOOKUP('Données projet'!$B$11,Paramètres!$A$1:$I$89,5,0)</f>
        <v>184.45190400000001</v>
      </c>
      <c r="BF35" s="14">
        <f t="shared" si="37"/>
        <v>46.311240012079296</v>
      </c>
      <c r="BG35" s="22">
        <f t="shared" si="7"/>
        <v>401.91247582103807</v>
      </c>
      <c r="BH35" s="62">
        <f t="shared" si="8"/>
        <v>695.24580915437139</v>
      </c>
      <c r="BI35" s="62">
        <f ca="1">AVERAGE(OFFSET($BH$3,0,0,'Données projet'!$E$11+1,1))-AVERAGE(OFFSET($H$3,0,0,'Données projet'!$E$11+1,1))</f>
        <v>151.03956183898487</v>
      </c>
      <c r="BJ35" s="62">
        <f t="shared" si="38"/>
        <v>426.35692026548253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69.185651682686554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69.185651682686554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125.47747759193066</v>
      </c>
      <c r="CE35" s="62">
        <f t="shared" si="40"/>
        <v>484.45822907419284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86.396978864805831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86.396978864805831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141.04553907945331</v>
      </c>
      <c r="CZ35" s="62">
        <f t="shared" si="42"/>
        <v>378.18098796234966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66.020626835385343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66.020626835385343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165.19099635782419</v>
      </c>
      <c r="T36" s="62">
        <f t="shared" si="34"/>
        <v>468.71862739748036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81.737323810991484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0.21305803307515322</v>
      </c>
      <c r="AC36" s="24">
        <f t="shared" si="3"/>
        <v>81.950381844066641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181.69555132674151</v>
      </c>
      <c r="AO36" s="62">
        <f t="shared" si="36"/>
        <v>530.11374429932334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93.316629532277034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93.316629532277034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328.44</v>
      </c>
      <c r="BE36" s="14">
        <f>BD36*VLOOKUP('Données projet'!$B$11,Paramètres!$A$1:$I$89,3,0)*VLOOKUP('Données projet'!$B$11,Paramètres!$A$1:$I$89,5,0)</f>
        <v>184.45190400000001</v>
      </c>
      <c r="BF36" s="14">
        <f t="shared" si="37"/>
        <v>46.311240012079296</v>
      </c>
      <c r="BG36" s="22">
        <f t="shared" si="7"/>
        <v>401.91247582103807</v>
      </c>
      <c r="BH36" s="62">
        <f t="shared" si="8"/>
        <v>695.24580915437139</v>
      </c>
      <c r="BI36" s="62">
        <f ca="1">AVERAGE(OFFSET($BH$3,0,0,'Données projet'!$E$11+1,1))-AVERAGE(OFFSET($H$3,0,0,'Données projet'!$E$11+1,1))</f>
        <v>151.03956183898487</v>
      </c>
      <c r="BJ36" s="62">
        <f t="shared" si="38"/>
        <v>426.35692026548253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67.828963252269787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67.828963252269787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125.47747759193066</v>
      </c>
      <c r="CE36" s="62">
        <f t="shared" si="40"/>
        <v>484.45822907419284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84.702786806220701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84.702786806220701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141.04553907945331</v>
      </c>
      <c r="CZ36" s="62">
        <f t="shared" si="42"/>
        <v>378.18098796234966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64.726002611749607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64.726002611749607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165.19099635782419</v>
      </c>
      <c r="T37" s="62">
        <f t="shared" si="34"/>
        <v>468.71862739748036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80.134504745902703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0.15065477997370857</v>
      </c>
      <c r="AC37" s="24">
        <f t="shared" si="3"/>
        <v>80.285159525876409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181.69555132674151</v>
      </c>
      <c r="AO37" s="62">
        <f t="shared" si="36"/>
        <v>530.11374429932334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91.486747344672963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91.486747344672963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328.44</v>
      </c>
      <c r="BE37" s="14">
        <f>BD37*VLOOKUP('Données projet'!$B$11,Paramètres!$A$1:$I$89,3,0)*VLOOKUP('Données projet'!$B$11,Paramètres!$A$1:$I$89,5,0)</f>
        <v>184.45190400000001</v>
      </c>
      <c r="BF37" s="14">
        <f t="shared" si="37"/>
        <v>46.311240012079296</v>
      </c>
      <c r="BG37" s="22">
        <f t="shared" si="7"/>
        <v>401.91247582103807</v>
      </c>
      <c r="BH37" s="62">
        <f t="shared" si="8"/>
        <v>695.24580915437139</v>
      </c>
      <c r="BI37" s="62">
        <f ca="1">AVERAGE(OFFSET($BH$3,0,0,'Données projet'!$E$11+1,1))-AVERAGE(OFFSET($H$3,0,0,'Données projet'!$E$11+1,1))</f>
        <v>151.03956183898487</v>
      </c>
      <c r="BJ37" s="62">
        <f t="shared" si="38"/>
        <v>426.35692026548253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66.498878654475263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66.498878654475263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125.47747759193066</v>
      </c>
      <c r="CE37" s="62">
        <f t="shared" si="40"/>
        <v>484.45822907419284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83.041816820549315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83.041816820549315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141.04553907945331</v>
      </c>
      <c r="CZ37" s="62">
        <f t="shared" si="42"/>
        <v>378.18098796234966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63.456765179496564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63.456765179496564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165.19099635782419</v>
      </c>
      <c r="T38" s="62">
        <f t="shared" si="34"/>
        <v>468.71862739748036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78.563115985057223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0.10652901653757661</v>
      </c>
      <c r="AC38" s="24">
        <f t="shared" si="3"/>
        <v>78.669645001594802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181.69555132674151</v>
      </c>
      <c r="AO38" s="62">
        <f t="shared" si="36"/>
        <v>530.11374429932334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89.692748030649881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89.692748030649881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328.44</v>
      </c>
      <c r="BE38" s="14">
        <f>BD38*VLOOKUP('Données projet'!$B$11,Paramètres!$A$1:$I$89,3,0)*VLOOKUP('Données projet'!$B$11,Paramètres!$A$1:$I$89,5,0)</f>
        <v>184.45190400000001</v>
      </c>
      <c r="BF38" s="14">
        <f t="shared" si="37"/>
        <v>46.311240012079296</v>
      </c>
      <c r="BG38" s="22">
        <f t="shared" si="7"/>
        <v>401.91247582103807</v>
      </c>
      <c r="BH38" s="62">
        <f t="shared" si="8"/>
        <v>695.24580915437139</v>
      </c>
      <c r="BI38" s="62">
        <f ca="1">AVERAGE(OFFSET($BH$3,0,0,'Données projet'!$E$11+1,1))-AVERAGE(OFFSET($H$3,0,0,'Données projet'!$E$11+1,1))</f>
        <v>151.03956183898487</v>
      </c>
      <c r="BJ38" s="62">
        <f t="shared" si="38"/>
        <v>426.35692026548253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65.19487620437198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65.19487620437198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125.47747759193066</v>
      </c>
      <c r="CE38" s="62">
        <f t="shared" si="40"/>
        <v>484.45822907419284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81.413417443205276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81.413417443205276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141.04553907945331</v>
      </c>
      <c r="CZ38" s="62">
        <f t="shared" si="42"/>
        <v>378.18098796234966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62.21241671913161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62.21241671913161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165.19099635782419</v>
      </c>
      <c r="T39" s="62">
        <f t="shared" si="34"/>
        <v>468.71862739748036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77.022541199359409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7.5327389986854287E-2</v>
      </c>
      <c r="AC39" s="24">
        <f t="shared" si="3"/>
        <v>77.097868589346263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181.69555132674151</v>
      </c>
      <c r="AO39" s="62">
        <f t="shared" si="36"/>
        <v>530.11374429932334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87.93392794894325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87.93392794894325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328.44</v>
      </c>
      <c r="BE39" s="14">
        <f>BD39*VLOOKUP('Données projet'!$B$11,Paramètres!$A$1:$I$89,3,0)*VLOOKUP('Données projet'!$B$11,Paramètres!$A$1:$I$89,5,0)</f>
        <v>184.45190400000001</v>
      </c>
      <c r="BF39" s="14">
        <f t="shared" si="37"/>
        <v>46.311240012079296</v>
      </c>
      <c r="BG39" s="22">
        <f t="shared" si="7"/>
        <v>401.91247582103807</v>
      </c>
      <c r="BH39" s="62">
        <f t="shared" si="8"/>
        <v>695.24580915437139</v>
      </c>
      <c r="BI39" s="62">
        <f ca="1">AVERAGE(OFFSET($BH$3,0,0,'Données projet'!$E$11+1,1))-AVERAGE(OFFSET($H$3,0,0,'Données projet'!$E$11+1,1))</f>
        <v>151.03956183898487</v>
      </c>
      <c r="BJ39" s="62">
        <f t="shared" si="38"/>
        <v>426.35692026548253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63.916444446952269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63.916444446952269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125.47747759193066</v>
      </c>
      <c r="CE39" s="62">
        <f t="shared" si="40"/>
        <v>484.45822907419284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79.816949984425406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79.816949984425406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141.04553907945331</v>
      </c>
      <c r="CZ39" s="62">
        <f t="shared" si="42"/>
        <v>378.18098796234966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60.992469173096801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60.992469173096801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165.19099635782419</v>
      </c>
      <c r="T40" s="62">
        <f t="shared" si="34"/>
        <v>468.71862739748036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75.512176145551308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5.3264508268788306E-2</v>
      </c>
      <c r="AC40" s="24">
        <f t="shared" si="3"/>
        <v>75.56544065382009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181.69555132674151</v>
      </c>
      <c r="AO40" s="62">
        <f t="shared" si="36"/>
        <v>530.11374429932334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86.209597256264558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86.209597256264558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328.44</v>
      </c>
      <c r="BE40" s="14">
        <f>BD40*VLOOKUP('Données projet'!$B$11,Paramètres!$A$1:$I$89,3,0)*VLOOKUP('Données projet'!$B$11,Paramètres!$A$1:$I$89,5,0)</f>
        <v>184.45190400000001</v>
      </c>
      <c r="BF40" s="14">
        <f t="shared" si="37"/>
        <v>46.311240012079296</v>
      </c>
      <c r="BG40" s="22">
        <f t="shared" si="7"/>
        <v>401.91247582103807</v>
      </c>
      <c r="BH40" s="62">
        <f t="shared" si="8"/>
        <v>695.24580915437139</v>
      </c>
      <c r="BI40" s="62">
        <f ca="1">AVERAGE(OFFSET($BH$3,0,0,'Données projet'!$E$11+1,1))-AVERAGE(OFFSET($H$3,0,0,'Données projet'!$E$11+1,1))</f>
        <v>151.03956183898487</v>
      </c>
      <c r="BJ40" s="62">
        <f t="shared" si="38"/>
        <v>426.35692026548253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62.663081956529183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62.663081956529183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125.47747759193066</v>
      </c>
      <c r="CE40" s="62">
        <f t="shared" si="40"/>
        <v>484.45822907419284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78.251788278763215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78.251788278763215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141.04553907945331</v>
      </c>
      <c r="CZ40" s="62">
        <f t="shared" si="42"/>
        <v>378.18098796234966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59.796444054345201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59.796444054345201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165.19099635782419</v>
      </c>
      <c r="T41" s="62">
        <f t="shared" si="34"/>
        <v>468.71862739748036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74.03142842921666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3.7663694993427144E-2</v>
      </c>
      <c r="AC41" s="24">
        <f t="shared" si="3"/>
        <v>74.069092124210087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181.69555132674151</v>
      </c>
      <c r="AO41" s="62">
        <f t="shared" si="36"/>
        <v>530.11374429932334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84.519079636731433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84.519079636731433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328.44</v>
      </c>
      <c r="BE41" s="14">
        <f>BD41*VLOOKUP('Données projet'!$B$11,Paramètres!$A$1:$I$89,3,0)*VLOOKUP('Données projet'!$B$11,Paramètres!$A$1:$I$89,5,0)</f>
        <v>184.45190400000001</v>
      </c>
      <c r="BF41" s="14">
        <f t="shared" si="37"/>
        <v>46.311240012079296</v>
      </c>
      <c r="BG41" s="22">
        <f t="shared" si="7"/>
        <v>401.91247582103807</v>
      </c>
      <c r="BH41" s="62">
        <f t="shared" si="8"/>
        <v>695.24580915437139</v>
      </c>
      <c r="BI41" s="62">
        <f ca="1">AVERAGE(OFFSET($BH$3,0,0,'Données projet'!$E$11+1,1))-AVERAGE(OFFSET($H$3,0,0,'Données projet'!$E$11+1,1))</f>
        <v>151.03956183898487</v>
      </c>
      <c r="BJ41" s="62">
        <f t="shared" si="38"/>
        <v>426.35692026548253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61.434297140067656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61.434297140067656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125.47747759193066</v>
      </c>
      <c r="CE41" s="62">
        <f t="shared" si="40"/>
        <v>484.45822907419284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76.717318439494676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76.717318439494676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141.04553907945331</v>
      </c>
      <c r="CZ41" s="62">
        <f t="shared" si="42"/>
        <v>378.18098796234966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58.623872258669032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58.623872258669032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165.19099635782419</v>
      </c>
      <c r="T42" s="62">
        <f t="shared" si="34"/>
        <v>468.71862739748036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72.579717272432404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2.6632254134394153E-2</v>
      </c>
      <c r="AC42" s="24">
        <f t="shared" si="3"/>
        <v>72.606349526566802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181.69555132674151</v>
      </c>
      <c r="AO42" s="62">
        <f t="shared" si="36"/>
        <v>530.11374429932334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82.861712036603421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82.861712036603421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328.44</v>
      </c>
      <c r="BE42" s="14">
        <f>BD42*VLOOKUP('Données projet'!$B$11,Paramètres!$A$1:$I$89,3,0)*VLOOKUP('Données projet'!$B$11,Paramètres!$A$1:$I$89,5,0)</f>
        <v>184.45190400000001</v>
      </c>
      <c r="BF42" s="14">
        <f t="shared" si="37"/>
        <v>46.311240012079296</v>
      </c>
      <c r="BG42" s="22">
        <f t="shared" si="7"/>
        <v>401.91247582103807</v>
      </c>
      <c r="BH42" s="62">
        <f t="shared" si="8"/>
        <v>695.24580915437139</v>
      </c>
      <c r="BI42" s="62">
        <f ca="1">AVERAGE(OFFSET($BH$3,0,0,'Données projet'!$E$11+1,1))-AVERAGE(OFFSET($H$3,0,0,'Données projet'!$E$11+1,1))</f>
        <v>151.03956183898487</v>
      </c>
      <c r="BJ42" s="62">
        <f t="shared" si="38"/>
        <v>426.35692026548253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60.229608044372206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60.229608044372206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125.47747759193066</v>
      </c>
      <c r="CE42" s="62">
        <f t="shared" si="40"/>
        <v>484.45822907419284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75.21293861784001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75.21293861784001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141.04553907945331</v>
      </c>
      <c r="CZ42" s="62">
        <f t="shared" si="42"/>
        <v>378.18098796234966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57.474293880707897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57.474293880707897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165.19099635782419</v>
      </c>
      <c r="T43" s="62">
        <f t="shared" si="34"/>
        <v>468.71862739748036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71.156473285976318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1.8831847496713572E-2</v>
      </c>
      <c r="AC43" s="24">
        <f t="shared" si="3"/>
        <v>71.175305133473032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181.69555132674151</v>
      </c>
      <c r="AO43" s="62">
        <f t="shared" si="36"/>
        <v>530.11374429932334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81.236844404219497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81.236844404219497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328.44</v>
      </c>
      <c r="BE43" s="14">
        <f>BD43*VLOOKUP('Données projet'!$B$11,Paramètres!$A$1:$I$89,3,0)*VLOOKUP('Données projet'!$B$11,Paramètres!$A$1:$I$89,5,0)</f>
        <v>184.45190400000001</v>
      </c>
      <c r="BF43" s="14">
        <f t="shared" si="37"/>
        <v>46.311240012079296</v>
      </c>
      <c r="BG43" s="22">
        <f t="shared" si="7"/>
        <v>401.91247582103807</v>
      </c>
      <c r="BH43" s="62">
        <f t="shared" si="8"/>
        <v>695.24580915437139</v>
      </c>
      <c r="BI43" s="62">
        <f ca="1">AVERAGE(OFFSET($BH$3,0,0,'Données projet'!$E$11+1,1))-AVERAGE(OFFSET($H$3,0,0,'Données projet'!$E$11+1,1))</f>
        <v>151.03956183898487</v>
      </c>
      <c r="BJ43" s="62">
        <f t="shared" si="38"/>
        <v>426.35692026548253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59.048542167055551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59.048542167055551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125.47747759193066</v>
      </c>
      <c r="CE43" s="62">
        <f t="shared" si="40"/>
        <v>484.45822907419284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73.738058766906903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73.738058766906903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141.04553907945331</v>
      </c>
      <c r="CZ43" s="62">
        <f t="shared" si="42"/>
        <v>378.18098796234966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56.347258033565005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56.347258033565005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165.19099635782419</v>
      </c>
      <c r="T44" s="62">
        <f t="shared" si="34"/>
        <v>468.71862739748036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69.761138246001522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1.3316127067197077E-2</v>
      </c>
      <c r="AC44" s="24">
        <f t="shared" si="3"/>
        <v>69.774454373068721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181.69555132674151</v>
      </c>
      <c r="AO44" s="62">
        <f t="shared" si="36"/>
        <v>530.11374429932334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79.643839435035218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79.643839435035218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328.44</v>
      </c>
      <c r="BE44" s="14">
        <f>BD44*VLOOKUP('Données projet'!$B$11,Paramètres!$A$1:$I$89,3,0)*VLOOKUP('Données projet'!$B$11,Paramètres!$A$1:$I$89,5,0)</f>
        <v>184.45190400000001</v>
      </c>
      <c r="BF44" s="14">
        <f t="shared" si="37"/>
        <v>46.311240012079296</v>
      </c>
      <c r="BG44" s="22">
        <f t="shared" si="7"/>
        <v>401.91247582103807</v>
      </c>
      <c r="BH44" s="62">
        <f t="shared" si="8"/>
        <v>695.24580915437139</v>
      </c>
      <c r="BI44" s="62">
        <f ca="1">AVERAGE(OFFSET($BH$3,0,0,'Données projet'!$E$11+1,1))-AVERAGE(OFFSET($H$3,0,0,'Données projet'!$E$11+1,1))</f>
        <v>151.03956183898487</v>
      </c>
      <c r="BJ44" s="62">
        <f t="shared" si="38"/>
        <v>426.35692026548253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57.890636271214021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57.890636271214021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125.47747759193066</v>
      </c>
      <c r="CE44" s="62">
        <f t="shared" si="40"/>
        <v>484.45822907419284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72.292100410262719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72.292100410262719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141.04553907945331</v>
      </c>
      <c r="CZ44" s="62">
        <f t="shared" si="42"/>
        <v>378.18098796234966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55.242322671960594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55.242322671960594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165.19099635782419</v>
      </c>
      <c r="T45" s="62">
        <f t="shared" si="34"/>
        <v>468.71862739748036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68.393164875090292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9.4159237483567859E-3</v>
      </c>
      <c r="AC45" s="24">
        <f t="shared" si="3"/>
        <v>68.402580798838656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181.69555132674151</v>
      </c>
      <c r="AO45" s="62">
        <f t="shared" si="36"/>
        <v>530.11374429932334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78.082072321659552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78.082072321659552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328.44</v>
      </c>
      <c r="BE45" s="14">
        <f>BD45*VLOOKUP('Données projet'!$B$11,Paramètres!$A$1:$I$89,3,0)*VLOOKUP('Données projet'!$B$11,Paramètres!$A$1:$I$89,5,0)</f>
        <v>184.45190400000001</v>
      </c>
      <c r="BF45" s="14">
        <f t="shared" si="37"/>
        <v>46.311240012079296</v>
      </c>
      <c r="BG45" s="22">
        <f t="shared" si="7"/>
        <v>401.91247582103807</v>
      </c>
      <c r="BH45" s="62">
        <f t="shared" si="8"/>
        <v>695.24580915437139</v>
      </c>
      <c r="BI45" s="62">
        <f ca="1">AVERAGE(OFFSET($BH$3,0,0,'Données projet'!$E$11+1,1))-AVERAGE(OFFSET($H$3,0,0,'Données projet'!$E$11+1,1))</f>
        <v>151.03956183898487</v>
      </c>
      <c r="BJ45" s="62">
        <f t="shared" si="38"/>
        <v>426.35692026548253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56.755436203737084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56.755436203737084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125.47747759193066</v>
      </c>
      <c r="CE45" s="62">
        <f t="shared" si="40"/>
        <v>484.45822907419284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70.874496415044817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70.874496415044817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141.04553907945331</v>
      </c>
      <c r="CZ45" s="62">
        <f t="shared" si="42"/>
        <v>378.18098796234966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54.159054418853223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54.159054418853223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165.19099635782419</v>
      </c>
      <c r="T46" s="62">
        <f t="shared" si="34"/>
        <v>468.71862739748036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67.052016627601262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6.6580635335985383E-3</v>
      </c>
      <c r="AC46" s="24">
        <f t="shared" si="3"/>
        <v>67.058674691134854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181.69555132674151</v>
      </c>
      <c r="AO46" s="62">
        <f t="shared" si="36"/>
        <v>530.11374429932334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76.550930508793314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76.550930508793314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328.44</v>
      </c>
      <c r="BE46" s="14">
        <f>BD46*VLOOKUP('Données projet'!$B$11,Paramètres!$A$1:$I$89,3,0)*VLOOKUP('Données projet'!$B$11,Paramètres!$A$1:$I$89,5,0)</f>
        <v>184.45190400000001</v>
      </c>
      <c r="BF46" s="14">
        <f t="shared" si="37"/>
        <v>46.311240012079296</v>
      </c>
      <c r="BG46" s="22">
        <f t="shared" si="7"/>
        <v>401.91247582103807</v>
      </c>
      <c r="BH46" s="62">
        <f t="shared" si="8"/>
        <v>695.24580915437139</v>
      </c>
      <c r="BI46" s="62">
        <f ca="1">AVERAGE(OFFSET($BH$3,0,0,'Données projet'!$E$11+1,1))-AVERAGE(OFFSET($H$3,0,0,'Données projet'!$E$11+1,1))</f>
        <v>151.03956183898487</v>
      </c>
      <c r="BJ46" s="62">
        <f t="shared" si="38"/>
        <v>426.35692026548253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55.642496717179696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55.642496717179696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125.47747759193066</v>
      </c>
      <c r="CE46" s="62">
        <f t="shared" si="40"/>
        <v>484.45822907419284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69.484690769520071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69.484690769520071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141.04553907945331</v>
      </c>
      <c r="CZ46" s="62">
        <f t="shared" si="42"/>
        <v>378.18098796234966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53.097028395460896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53.097028395460896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165.19099635782419</v>
      </c>
      <c r="T47" s="62">
        <f t="shared" si="34"/>
        <v>468.71862739748036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65.737167479225832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4.707961874178393E-3</v>
      </c>
      <c r="AC47" s="24">
        <f t="shared" si="3"/>
        <v>65.741875441100007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181.69555132674151</v>
      </c>
      <c r="AO47" s="62">
        <f t="shared" si="36"/>
        <v>530.11374429932334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75.049813452973083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75.049813452973083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328.44</v>
      </c>
      <c r="BE47" s="14">
        <f>BD47*VLOOKUP('Données projet'!$B$11,Paramètres!$A$1:$I$89,3,0)*VLOOKUP('Données projet'!$B$11,Paramètres!$A$1:$I$89,5,0)</f>
        <v>184.45190400000001</v>
      </c>
      <c r="BF47" s="14">
        <f t="shared" si="37"/>
        <v>46.311240012079296</v>
      </c>
      <c r="BG47" s="22">
        <f t="shared" si="7"/>
        <v>401.91247582103807</v>
      </c>
      <c r="BH47" s="62">
        <f t="shared" si="8"/>
        <v>695.24580915437139</v>
      </c>
      <c r="BI47" s="62">
        <f ca="1">AVERAGE(OFFSET($BH$3,0,0,'Données projet'!$E$11+1,1))-AVERAGE(OFFSET($H$3,0,0,'Données projet'!$E$11+1,1))</f>
        <v>151.03956183898487</v>
      </c>
      <c r="BJ47" s="62">
        <f t="shared" si="38"/>
        <v>426.35692026548253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54.551381295127648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54.551381295127648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125.47747759193066</v>
      </c>
      <c r="CE47" s="62">
        <f t="shared" si="40"/>
        <v>484.45822907419284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68.122138365006336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68.122138365006336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141.04553907945331</v>
      </c>
      <c r="CZ47" s="62">
        <f t="shared" si="42"/>
        <v>378.18098796234966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52.055828054615375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52.055828054615375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165.19099635782419</v>
      </c>
      <c r="T48" s="62">
        <f t="shared" si="34"/>
        <v>468.71862739748036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64.448101720671247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3.3290317667992691E-3</v>
      </c>
      <c r="AC48" s="24">
        <f t="shared" si="3"/>
        <v>64.451430752438043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181.69555132674151</v>
      </c>
      <c r="AO48" s="62">
        <f t="shared" si="36"/>
        <v>530.11374429932334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73.5781323870265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73.5781323870265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328.44</v>
      </c>
      <c r="BE48" s="14">
        <f>BD48*VLOOKUP('Données projet'!$B$11,Paramètres!$A$1:$I$89,3,0)*VLOOKUP('Données projet'!$B$11,Paramètres!$A$1:$I$89,5,0)</f>
        <v>184.45190400000001</v>
      </c>
      <c r="BF48" s="14">
        <f t="shared" si="37"/>
        <v>46.311240012079296</v>
      </c>
      <c r="BG48" s="22">
        <f t="shared" si="7"/>
        <v>401.91247582103807</v>
      </c>
      <c r="BH48" s="62">
        <f t="shared" si="8"/>
        <v>695.24580915437139</v>
      </c>
      <c r="BI48" s="62">
        <f ca="1">AVERAGE(OFFSET($BH$3,0,0,'Données projet'!$E$11+1,1))-AVERAGE(OFFSET($H$3,0,0,'Données projet'!$E$11+1,1))</f>
        <v>151.03956183898487</v>
      </c>
      <c r="BJ48" s="62">
        <f t="shared" si="38"/>
        <v>426.35692026548253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53.48166198098734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53.48166198098734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125.47747759193066</v>
      </c>
      <c r="CE48" s="62">
        <f t="shared" si="40"/>
        <v>484.45822907419284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66.786304782070204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66.786304782070204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141.04553907945331</v>
      </c>
      <c r="CZ48" s="62">
        <f t="shared" si="42"/>
        <v>378.18098796234966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51.035045017384341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51.035045017384341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165.19099635782419</v>
      </c>
      <c r="T49" s="62">
        <f t="shared" si="34"/>
        <v>468.71862739748036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63.184313755389446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2.3539809370891965E-3</v>
      </c>
      <c r="AC49" s="24">
        <f t="shared" si="3"/>
        <v>63.186667736326534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181.69555132674151</v>
      </c>
      <c r="AO49" s="62">
        <f t="shared" si="36"/>
        <v>530.11374429932334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72.135310089146316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72.135310089146316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328.44</v>
      </c>
      <c r="BE49" s="14">
        <f>BD49*VLOOKUP('Données projet'!$B$11,Paramètres!$A$1:$I$89,3,0)*VLOOKUP('Données projet'!$B$11,Paramètres!$A$1:$I$89,5,0)</f>
        <v>184.45190400000001</v>
      </c>
      <c r="BF49" s="14">
        <f t="shared" si="37"/>
        <v>46.311240012079296</v>
      </c>
      <c r="BG49" s="22">
        <f t="shared" si="7"/>
        <v>401.91247582103807</v>
      </c>
      <c r="BH49" s="62">
        <f t="shared" si="8"/>
        <v>695.24580915437139</v>
      </c>
      <c r="BI49" s="62">
        <f ca="1">AVERAGE(OFFSET($BH$3,0,0,'Données projet'!$E$11+1,1))-AVERAGE(OFFSET($H$3,0,0,'Données projet'!$E$11+1,1))</f>
        <v>151.03956183898487</v>
      </c>
      <c r="BJ49" s="62">
        <f t="shared" si="38"/>
        <v>426.35692026548253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52.432919210132972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52.432919210132972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125.47747759193066</v>
      </c>
      <c r="CE49" s="62">
        <f t="shared" si="40"/>
        <v>484.45822907419284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65.476666080917411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65.476666080917411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141.04553907945331</v>
      </c>
      <c r="CZ49" s="62">
        <f t="shared" si="42"/>
        <v>378.18098796234966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50.034278912897229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50.034278912897229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165.19099635782419</v>
      </c>
      <c r="T50" s="62">
        <f t="shared" si="34"/>
        <v>468.71862739748036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61.94530790127228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1.6645158833996346E-3</v>
      </c>
      <c r="AC50" s="24">
        <f t="shared" si="3"/>
        <v>61.946972417155678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181.69555132674151</v>
      </c>
      <c r="AO50" s="62">
        <f t="shared" si="36"/>
        <v>530.11374429932334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70.720780656492849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70.720780656492849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328.44</v>
      </c>
      <c r="BE50" s="14">
        <f>BD50*VLOOKUP('Données projet'!$B$11,Paramètres!$A$1:$I$89,3,0)*VLOOKUP('Données projet'!$B$11,Paramètres!$A$1:$I$89,5,0)</f>
        <v>184.45190400000001</v>
      </c>
      <c r="BF50" s="14">
        <f t="shared" si="37"/>
        <v>46.311240012079296</v>
      </c>
      <c r="BG50" s="22">
        <f t="shared" si="7"/>
        <v>401.91247582103807</v>
      </c>
      <c r="BH50" s="62">
        <f t="shared" si="8"/>
        <v>695.24580915437139</v>
      </c>
      <c r="BI50" s="62">
        <f ca="1">AVERAGE(OFFSET($BH$3,0,0,'Données projet'!$E$11+1,1))-AVERAGE(OFFSET($H$3,0,0,'Données projet'!$E$11+1,1))</f>
        <v>151.03956183898487</v>
      </c>
      <c r="BJ50" s="62">
        <f t="shared" si="38"/>
        <v>426.35692026548253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51.404741645345126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51.404741645345126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125.47747759193066</v>
      </c>
      <c r="CE50" s="62">
        <f t="shared" si="40"/>
        <v>484.45822907419284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64.192708595893492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64.192708595893492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141.04553907945331</v>
      </c>
      <c r="CZ50" s="62">
        <f t="shared" si="42"/>
        <v>378.18098796234966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49.053137221312056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49.053137221312056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165.19099635782419</v>
      </c>
      <c r="T51" s="62">
        <f t="shared" si="34"/>
        <v>468.71862739748036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60.730598196235398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1.1769904685445982E-3</v>
      </c>
      <c r="AC51" s="24">
        <f t="shared" si="3"/>
        <v>60.731775186703942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181.69555132674151</v>
      </c>
      <c r="AO51" s="62">
        <f t="shared" si="36"/>
        <v>530.11374429932334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69.333989283235951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69.333989283235951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328.44</v>
      </c>
      <c r="BE51" s="14">
        <f>BD51*VLOOKUP('Données projet'!$B$11,Paramètres!$A$1:$I$89,3,0)*VLOOKUP('Données projet'!$B$11,Paramètres!$A$1:$I$89,5,0)</f>
        <v>184.45190400000001</v>
      </c>
      <c r="BF51" s="14">
        <f t="shared" si="37"/>
        <v>46.311240012079296</v>
      </c>
      <c r="BG51" s="22">
        <f t="shared" si="7"/>
        <v>401.91247582103807</v>
      </c>
      <c r="BH51" s="62">
        <f t="shared" si="8"/>
        <v>695.24580915437139</v>
      </c>
      <c r="BI51" s="62">
        <f ca="1">AVERAGE(OFFSET($BH$3,0,0,'Données projet'!$E$11+1,1))-AVERAGE(OFFSET($H$3,0,0,'Données projet'!$E$11+1,1))</f>
        <v>151.03956183898487</v>
      </c>
      <c r="BJ51" s="62">
        <f t="shared" si="38"/>
        <v>426.35692026548253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50.396726015476382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50.396726015476382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125.47747759193066</v>
      </c>
      <c r="CE51" s="62">
        <f t="shared" si="40"/>
        <v>484.45822907419284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62.93392873401416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62.93392873401416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141.04553907945331</v>
      </c>
      <c r="CZ51" s="62">
        <f t="shared" si="42"/>
        <v>378.18098796234966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48.09123511986153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48.09123511986153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165.19099635782419</v>
      </c>
      <c r="T52" s="62">
        <f t="shared" si="34"/>
        <v>468.71862739748036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59.539708207614524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8.3225794169981728E-4</v>
      </c>
      <c r="AC52" s="24">
        <f t="shared" si="3"/>
        <v>59.540540465556226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181.69555132674151</v>
      </c>
      <c r="AO52" s="62">
        <f t="shared" si="36"/>
        <v>530.11374429932334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67.974392042949404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67.974392042949404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328.44</v>
      </c>
      <c r="BE52" s="14">
        <f>BD52*VLOOKUP('Données projet'!$B$11,Paramètres!$A$1:$I$89,3,0)*VLOOKUP('Données projet'!$B$11,Paramètres!$A$1:$I$89,5,0)</f>
        <v>184.45190400000001</v>
      </c>
      <c r="BF52" s="14">
        <f t="shared" si="37"/>
        <v>46.311240012079296</v>
      </c>
      <c r="BG52" s="22">
        <f t="shared" si="7"/>
        <v>401.91247582103807</v>
      </c>
      <c r="BH52" s="62">
        <f t="shared" si="8"/>
        <v>695.24580915437139</v>
      </c>
      <c r="BI52" s="62">
        <f ca="1">AVERAGE(OFFSET($BH$3,0,0,'Données projet'!$E$11+1,1))-AVERAGE(OFFSET($H$3,0,0,'Données projet'!$E$11+1,1))</f>
        <v>151.03956183898487</v>
      </c>
      <c r="BJ52" s="62">
        <f t="shared" si="38"/>
        <v>426.35692026548253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49.408476957280541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49.408476957280541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125.47747759193066</v>
      </c>
      <c r="CE52" s="62">
        <f t="shared" si="40"/>
        <v>484.45822907419284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61.699832777446375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61.699832777446375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141.04553907945331</v>
      </c>
      <c r="CZ52" s="62">
        <f t="shared" si="42"/>
        <v>378.18098796234966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47.148195331918096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47.148195331918096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165.19099635782419</v>
      </c>
      <c r="T53" s="62">
        <f t="shared" si="34"/>
        <v>468.71862739748036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58.372170845299337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5.8849523427229912E-4</v>
      </c>
      <c r="AC53" s="24">
        <f t="shared" si="3"/>
        <v>58.372759340533612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181.69555132674151</v>
      </c>
      <c r="AO53" s="62">
        <f t="shared" si="36"/>
        <v>530.11374429932334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66.641455675272454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66.641455675272454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328.44</v>
      </c>
      <c r="BE53" s="14">
        <f>BD53*VLOOKUP('Données projet'!$B$11,Paramètres!$A$1:$I$89,3,0)*VLOOKUP('Données projet'!$B$11,Paramètres!$A$1:$I$89,5,0)</f>
        <v>184.45190400000001</v>
      </c>
      <c r="BF53" s="14">
        <f t="shared" si="37"/>
        <v>46.311240012079296</v>
      </c>
      <c r="BG53" s="22">
        <f t="shared" si="7"/>
        <v>401.91247582103807</v>
      </c>
      <c r="BH53" s="62">
        <f t="shared" si="8"/>
        <v>695.24580915437139</v>
      </c>
      <c r="BI53" s="62">
        <f ca="1">AVERAGE(OFFSET($BH$3,0,0,'Données projet'!$E$11+1,1))-AVERAGE(OFFSET($H$3,0,0,'Données projet'!$E$11+1,1))</f>
        <v>151.03956183898487</v>
      </c>
      <c r="BJ53" s="62">
        <f t="shared" si="38"/>
        <v>426.35692026548253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48.43960686034351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48.43960686034351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125.47747759193066</v>
      </c>
      <c r="CE53" s="62">
        <f t="shared" si="40"/>
        <v>484.45822907419284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60.489936689862681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60.489936689862681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141.04553907945331</v>
      </c>
      <c r="CZ53" s="62">
        <f t="shared" si="42"/>
        <v>378.18098796234966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46.223647979018764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46.223647979018764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165.19099635782419</v>
      </c>
      <c r="T54" s="62">
        <f t="shared" si="34"/>
        <v>468.71862739748036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57.227528178531678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4.1612897084990864E-4</v>
      </c>
      <c r="AC54" s="24">
        <f t="shared" si="3"/>
        <v>57.227944307502526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181.69555132674151</v>
      </c>
      <c r="AO54" s="62">
        <f t="shared" si="36"/>
        <v>530.11374429932334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65.334657376754734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65.334657376754734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328.44</v>
      </c>
      <c r="BE54" s="14">
        <f>BD54*VLOOKUP('Données projet'!$B$11,Paramètres!$A$1:$I$89,3,0)*VLOOKUP('Données projet'!$B$11,Paramètres!$A$1:$I$89,5,0)</f>
        <v>184.45190400000001</v>
      </c>
      <c r="BF54" s="14">
        <f t="shared" si="37"/>
        <v>46.311240012079296</v>
      </c>
      <c r="BG54" s="22">
        <f t="shared" si="7"/>
        <v>401.91247582103807</v>
      </c>
      <c r="BH54" s="62">
        <f t="shared" si="8"/>
        <v>695.24580915437139</v>
      </c>
      <c r="BI54" s="62">
        <f ca="1">AVERAGE(OFFSET($BH$3,0,0,'Données projet'!$E$11+1,1))-AVERAGE(OFFSET($H$3,0,0,'Données projet'!$E$11+1,1))</f>
        <v>151.03956183898487</v>
      </c>
      <c r="BJ54" s="62">
        <f t="shared" si="38"/>
        <v>426.35692026548253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47.489735715055005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47.489735715055005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125.47747759193066</v>
      </c>
      <c r="CE54" s="62">
        <f t="shared" si="40"/>
        <v>484.45822907419284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59.303765926592753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59.303765926592753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141.04553907945331</v>
      </c>
      <c r="CZ54" s="62">
        <f t="shared" si="42"/>
        <v>378.18098796234966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45.317230435791586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45.317230435791586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165.19099635782419</v>
      </c>
      <c r="T55" s="62">
        <f t="shared" si="34"/>
        <v>468.71862739748036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56.105331256296246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2.9424761713614956E-4</v>
      </c>
      <c r="AC55" s="24">
        <f t="shared" si="3"/>
        <v>56.10562550391338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181.69555132674151</v>
      </c>
      <c r="AO55" s="62">
        <f t="shared" si="36"/>
        <v>530.11374429932334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64.053484595802686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64.053484595802686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328.44</v>
      </c>
      <c r="BE55" s="14">
        <f>BD55*VLOOKUP('Données projet'!$B$11,Paramètres!$A$1:$I$89,3,0)*VLOOKUP('Données projet'!$B$11,Paramètres!$A$1:$I$89,5,0)</f>
        <v>184.45190400000001</v>
      </c>
      <c r="BF55" s="14">
        <f t="shared" si="37"/>
        <v>46.311240012079296</v>
      </c>
      <c r="BG55" s="22">
        <f t="shared" si="7"/>
        <v>401.91247582103807</v>
      </c>
      <c r="BH55" s="62">
        <f t="shared" si="8"/>
        <v>695.24580915437139</v>
      </c>
      <c r="BI55" s="62">
        <f ca="1">AVERAGE(OFFSET($BH$3,0,0,'Données projet'!$E$11+1,1))-AVERAGE(OFFSET($H$3,0,0,'Données projet'!$E$11+1,1))</f>
        <v>151.03956183898487</v>
      </c>
      <c r="BJ55" s="62">
        <f t="shared" si="38"/>
        <v>426.35692026548253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46.558490963561418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46.558490963561418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125.47747759193066</v>
      </c>
      <c r="CE55" s="62">
        <f t="shared" si="40"/>
        <v>484.45822907419284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58.140855248497822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58.140855248497822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141.04553907945331</v>
      </c>
      <c r="CZ55" s="62">
        <f t="shared" si="42"/>
        <v>378.18098796234966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44.428587187726976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44.428587187726976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165.19099635782419</v>
      </c>
      <c r="T56" s="62">
        <f t="shared" si="34"/>
        <v>468.71862739748036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55.005139931233316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2.0806448542495432E-4</v>
      </c>
      <c r="AC56" s="24">
        <f t="shared" si="3"/>
        <v>55.005347995718743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181.69555132674151</v>
      </c>
      <c r="AO56" s="62">
        <f t="shared" si="36"/>
        <v>530.11374429932334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62.797434831646882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62.797434831646882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328.44</v>
      </c>
      <c r="BE56" s="14">
        <f>BD56*VLOOKUP('Données projet'!$B$11,Paramètres!$A$1:$I$89,3,0)*VLOOKUP('Données projet'!$B$11,Paramètres!$A$1:$I$89,5,0)</f>
        <v>184.45190400000001</v>
      </c>
      <c r="BF56" s="14">
        <f t="shared" si="37"/>
        <v>46.311240012079296</v>
      </c>
      <c r="BG56" s="22">
        <f t="shared" si="7"/>
        <v>401.91247582103807</v>
      </c>
      <c r="BH56" s="62">
        <f t="shared" si="8"/>
        <v>695.24580915437139</v>
      </c>
      <c r="BI56" s="62">
        <f ca="1">AVERAGE(OFFSET($BH$3,0,0,'Données projet'!$E$11+1,1))-AVERAGE(OFFSET($H$3,0,0,'Données projet'!$E$11+1,1))</f>
        <v>151.03956183898487</v>
      </c>
      <c r="BJ56" s="62">
        <f t="shared" si="38"/>
        <v>426.35692026548253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45.645507353641406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45.645507353641406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125.47747759193066</v>
      </c>
      <c r="CE56" s="62">
        <f t="shared" si="40"/>
        <v>484.45822907419284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57.000748539494857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57.000748539494857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141.04553907945331</v>
      </c>
      <c r="CZ56" s="62">
        <f t="shared" si="42"/>
        <v>378.18098796234966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43.557369691738053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43.557369691738053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165.19099635782419</v>
      </c>
      <c r="T57" s="62">
        <f t="shared" si="34"/>
        <v>468.71862739748036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53.926522687004422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1.4712380856807478E-4</v>
      </c>
      <c r="AC57" s="24">
        <f t="shared" si="3"/>
        <v>53.926669810812989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181.69555132674151</v>
      </c>
      <c r="AO57" s="62">
        <f t="shared" si="36"/>
        <v>530.11374429932334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61.566015437251458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61.566015437251458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328.44</v>
      </c>
      <c r="BE57" s="14">
        <f>BD57*VLOOKUP('Données projet'!$B$11,Paramètres!$A$1:$I$89,3,0)*VLOOKUP('Données projet'!$B$11,Paramètres!$A$1:$I$89,5,0)</f>
        <v>184.45190400000001</v>
      </c>
      <c r="BF57" s="14">
        <f t="shared" si="37"/>
        <v>46.311240012079296</v>
      </c>
      <c r="BG57" s="22">
        <f t="shared" si="7"/>
        <v>401.91247582103807</v>
      </c>
      <c r="BH57" s="62">
        <f t="shared" si="8"/>
        <v>695.24580915437139</v>
      </c>
      <c r="BI57" s="62">
        <f ca="1">AVERAGE(OFFSET($BH$3,0,0,'Données projet'!$E$11+1,1))-AVERAGE(OFFSET($H$3,0,0,'Données projet'!$E$11+1,1))</f>
        <v>151.03956183898487</v>
      </c>
      <c r="BJ57" s="62">
        <f t="shared" si="38"/>
        <v>426.35692026548253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44.750426795446913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44.750426795446913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125.47747759193066</v>
      </c>
      <c r="CE57" s="62">
        <f t="shared" si="40"/>
        <v>484.45822907419284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55.882998627659013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55.882998627659013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141.04553907945331</v>
      </c>
      <c r="CZ57" s="62">
        <f t="shared" si="42"/>
        <v>378.18098796234966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42.703236239455272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42.703236239455272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165.19099635782419</v>
      </c>
      <c r="T58" s="62">
        <f t="shared" si="34"/>
        <v>468.71862739748036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52.869056469043294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1.0403224271247716E-4</v>
      </c>
      <c r="AC58" s="24">
        <f t="shared" si="3"/>
        <v>52.869160501286004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181.69555132674151</v>
      </c>
      <c r="AO58" s="62">
        <f t="shared" si="36"/>
        <v>530.11374429932334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60.358743426088466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60.358743426088466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328.44</v>
      </c>
      <c r="BE58" s="14">
        <f>BD58*VLOOKUP('Données projet'!$B$11,Paramètres!$A$1:$I$89,3,0)*VLOOKUP('Données projet'!$B$11,Paramètres!$A$1:$I$89,5,0)</f>
        <v>184.45190400000001</v>
      </c>
      <c r="BF58" s="14">
        <f t="shared" si="37"/>
        <v>46.311240012079296</v>
      </c>
      <c r="BG58" s="22">
        <f t="shared" si="7"/>
        <v>401.91247582103807</v>
      </c>
      <c r="BH58" s="62">
        <f t="shared" si="8"/>
        <v>695.24580915437139</v>
      </c>
      <c r="BI58" s="62">
        <f ca="1">AVERAGE(OFFSET($BH$3,0,0,'Données projet'!$E$11+1,1))-AVERAGE(OFFSET($H$3,0,0,'Données projet'!$E$11+1,1))</f>
        <v>151.03956183898487</v>
      </c>
      <c r="BJ58" s="62">
        <f t="shared" si="38"/>
        <v>426.35692026548253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43.872898221053383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43.872898221053383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125.47747759193066</v>
      </c>
      <c r="CE58" s="62">
        <f t="shared" si="40"/>
        <v>484.45822907419284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54.787167109834144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54.787167109834144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141.04553907945331</v>
      </c>
      <c r="CZ58" s="62">
        <f t="shared" si="42"/>
        <v>378.18098796234966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41.865851823201794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41.865851823201794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165.19099635782419</v>
      </c>
      <c r="T59" s="62">
        <f t="shared" si="34"/>
        <v>468.71862739748036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51.832326518625678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7.356190428403739E-5</v>
      </c>
      <c r="AC59" s="24">
        <f t="shared" si="3"/>
        <v>51.832400080529965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181.69555132674151</v>
      </c>
      <c r="AO59" s="62">
        <f t="shared" si="36"/>
        <v>530.11374429932334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59.175145282701159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59.175145282701159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328.44</v>
      </c>
      <c r="BE59" s="14">
        <f>BD59*VLOOKUP('Données projet'!$B$11,Paramètres!$A$1:$I$89,3,0)*VLOOKUP('Données projet'!$B$11,Paramètres!$A$1:$I$89,5,0)</f>
        <v>184.45190400000001</v>
      </c>
      <c r="BF59" s="14">
        <f t="shared" si="37"/>
        <v>46.311240012079296</v>
      </c>
      <c r="BG59" s="22">
        <f t="shared" si="7"/>
        <v>401.91247582103807</v>
      </c>
      <c r="BH59" s="62">
        <f t="shared" si="8"/>
        <v>695.24580915437139</v>
      </c>
      <c r="BI59" s="62">
        <f ca="1">AVERAGE(OFFSET($BH$3,0,0,'Données projet'!$E$11+1,1))-AVERAGE(OFFSET($H$3,0,0,'Données projet'!$E$11+1,1))</f>
        <v>151.03956183898487</v>
      </c>
      <c r="BJ59" s="62">
        <f t="shared" si="38"/>
        <v>426.35692026548253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43.012577446764126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43.012577446764126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125.47747759193066</v>
      </c>
      <c r="CE59" s="62">
        <f t="shared" si="40"/>
        <v>484.45822907419284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53.712824179682592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53.712824179682592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141.04553907945331</v>
      </c>
      <c r="CZ59" s="62">
        <f t="shared" si="42"/>
        <v>378.18098796234966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41.044888004596984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41.044888004596984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165.19099635782419</v>
      </c>
      <c r="T60" s="62">
        <f t="shared" si="34"/>
        <v>468.71862739748036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50.81592621019292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5.201612135623858E-5</v>
      </c>
      <c r="AC60" s="24">
        <f t="shared" si="3"/>
        <v>50.815978226314279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181.69555132674151</v>
      </c>
      <c r="AO60" s="62">
        <f t="shared" si="36"/>
        <v>530.11374429932334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58.014756776982097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58.014756776982097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328.44</v>
      </c>
      <c r="BE60" s="14">
        <f>BD60*VLOOKUP('Données projet'!$B$11,Paramètres!$A$1:$I$89,3,0)*VLOOKUP('Données projet'!$B$11,Paramètres!$A$1:$I$89,5,0)</f>
        <v>184.45190400000001</v>
      </c>
      <c r="BF60" s="14">
        <f t="shared" si="37"/>
        <v>46.311240012079296</v>
      </c>
      <c r="BG60" s="22">
        <f t="shared" si="7"/>
        <v>401.91247582103807</v>
      </c>
      <c r="BH60" s="62">
        <f t="shared" si="8"/>
        <v>695.24580915437139</v>
      </c>
      <c r="BI60" s="62">
        <f ca="1">AVERAGE(OFFSET($BH$3,0,0,'Données projet'!$E$11+1,1))-AVERAGE(OFFSET($H$3,0,0,'Données projet'!$E$11+1,1))</f>
        <v>151.03956183898487</v>
      </c>
      <c r="BJ60" s="62">
        <f t="shared" si="38"/>
        <v>426.35692026548253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42.169127038114823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42.169127038114823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125.47747759193066</v>
      </c>
      <c r="CE60" s="62">
        <f t="shared" si="40"/>
        <v>484.45822907419284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52.65954845910683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52.65954845910683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141.04553907945331</v>
      </c>
      <c r="CZ60" s="62">
        <f t="shared" si="42"/>
        <v>378.18098796234966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40.240022785736528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40.240022785736528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165.19099635782419</v>
      </c>
      <c r="T61" s="62">
        <f t="shared" si="34"/>
        <v>468.71862739748036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49.819456891865556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3.6780952142018695E-5</v>
      </c>
      <c r="AC61" s="24">
        <f t="shared" si="3"/>
        <v>49.8194936728177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181.69555132674151</v>
      </c>
      <c r="AO61" s="62">
        <f t="shared" si="36"/>
        <v>530.11374429932334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56.877122782093082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56.877122782093082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328.44</v>
      </c>
      <c r="BE61" s="14">
        <f>BD61*VLOOKUP('Données projet'!$B$11,Paramètres!$A$1:$I$89,3,0)*VLOOKUP('Données projet'!$B$11,Paramètres!$A$1:$I$89,5,0)</f>
        <v>184.45190400000001</v>
      </c>
      <c r="BF61" s="14">
        <f t="shared" si="37"/>
        <v>46.311240012079296</v>
      </c>
      <c r="BG61" s="22">
        <f t="shared" si="7"/>
        <v>401.91247582103807</v>
      </c>
      <c r="BH61" s="62">
        <f t="shared" si="8"/>
        <v>695.24580915437139</v>
      </c>
      <c r="BI61" s="62">
        <f ca="1">AVERAGE(OFFSET($BH$3,0,0,'Données projet'!$E$11+1,1))-AVERAGE(OFFSET($H$3,0,0,'Données projet'!$E$11+1,1))</f>
        <v>151.03956183898487</v>
      </c>
      <c r="BJ61" s="62">
        <f t="shared" si="38"/>
        <v>426.35692026548253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41.342216177525181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41.342216177525181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125.47747759193066</v>
      </c>
      <c r="CE61" s="62">
        <f t="shared" si="40"/>
        <v>484.45822907419284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51.6269268329768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51.6269268329768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141.04553907945331</v>
      </c>
      <c r="CZ61" s="62">
        <f t="shared" si="42"/>
        <v>378.18098796234966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39.450940482898616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39.450940482898616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165.19099635782419</v>
      </c>
      <c r="T62" s="62">
        <f t="shared" si="34"/>
        <v>468.71862739748036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48.842527729084324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2.600806067811929E-5</v>
      </c>
      <c r="AC62" s="24">
        <f t="shared" si="3"/>
        <v>48.842553737145003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181.69555132674151</v>
      </c>
      <c r="AO62" s="62">
        <f t="shared" si="36"/>
        <v>530.11374429932334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55.761797095955622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55.761797095955622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328.44</v>
      </c>
      <c r="BE62" s="14">
        <f>BD62*VLOOKUP('Données projet'!$B$11,Paramètres!$A$1:$I$89,3,0)*VLOOKUP('Données projet'!$B$11,Paramètres!$A$1:$I$89,5,0)</f>
        <v>184.45190400000001</v>
      </c>
      <c r="BF62" s="14">
        <f t="shared" si="37"/>
        <v>46.311240012079296</v>
      </c>
      <c r="BG62" s="22">
        <f t="shared" si="7"/>
        <v>401.91247582103807</v>
      </c>
      <c r="BH62" s="62">
        <f t="shared" si="8"/>
        <v>695.24580915437139</v>
      </c>
      <c r="BI62" s="62">
        <f ca="1">AVERAGE(OFFSET($BH$3,0,0,'Données projet'!$E$11+1,1))-AVERAGE(OFFSET($H$3,0,0,'Données projet'!$E$11+1,1))</f>
        <v>151.03956183898487</v>
      </c>
      <c r="BJ62" s="62">
        <f t="shared" si="38"/>
        <v>426.35692026548253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40.531520534545884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40.531520534545884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125.47747759193066</v>
      </c>
      <c r="CE62" s="62">
        <f t="shared" si="40"/>
        <v>484.45822907419284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50.61455428709818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50.61455428709818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141.04553907945331</v>
      </c>
      <c r="CZ62" s="62">
        <f t="shared" si="42"/>
        <v>378.18098796234966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38.677331602726674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38.677331602726674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165.19099635782419</v>
      </c>
      <c r="T63" s="62">
        <f t="shared" si="34"/>
        <v>468.71862739748036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47.884755551317276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1.8390476071009347E-5</v>
      </c>
      <c r="AC63" s="24">
        <f t="shared" si="3"/>
        <v>47.884773941793348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181.69555132674151</v>
      </c>
      <c r="AO63" s="62">
        <f t="shared" si="36"/>
        <v>530.11374429932334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54.668342266241822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54.668342266241822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328.44</v>
      </c>
      <c r="BE63" s="14">
        <f>BD63*VLOOKUP('Données projet'!$B$11,Paramètres!$A$1:$I$89,3,0)*VLOOKUP('Données projet'!$B$11,Paramètres!$A$1:$I$89,5,0)</f>
        <v>184.45190400000001</v>
      </c>
      <c r="BF63" s="14">
        <f t="shared" si="37"/>
        <v>46.311240012079296</v>
      </c>
      <c r="BG63" s="22">
        <f t="shared" si="7"/>
        <v>401.91247582103807</v>
      </c>
      <c r="BH63" s="62">
        <f t="shared" si="8"/>
        <v>695.24580915437139</v>
      </c>
      <c r="BI63" s="62">
        <f ca="1">AVERAGE(OFFSET($BH$3,0,0,'Données projet'!$E$11+1,1))-AVERAGE(OFFSET($H$3,0,0,'Données projet'!$E$11+1,1))</f>
        <v>151.03956183898487</v>
      </c>
      <c r="BJ63" s="62">
        <f t="shared" si="38"/>
        <v>426.35692026548253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39.736722138649888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39.736722138649888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125.47747759193066</v>
      </c>
      <c r="CE63" s="62">
        <f t="shared" si="40"/>
        <v>484.45822907419284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49.622033749357961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49.622033749357961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141.04553907945331</v>
      </c>
      <c r="CZ63" s="62">
        <f t="shared" si="42"/>
        <v>378.18098796234966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37.918892720840077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37.918892720840077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165.19099635782419</v>
      </c>
      <c r="T64" s="62">
        <f t="shared" si="34"/>
        <v>468.71862739748036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46.945764701772895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1.3004030339059645E-5</v>
      </c>
      <c r="AC64" s="24">
        <f t="shared" si="3"/>
        <v>46.945777705803231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181.69555132674151</v>
      </c>
      <c r="AO64" s="62">
        <f t="shared" si="36"/>
        <v>530.11374429932334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53.596329418797119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53.596329418797119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328.44</v>
      </c>
      <c r="BE64" s="14">
        <f>BD64*VLOOKUP('Données projet'!$B$11,Paramètres!$A$1:$I$89,3,0)*VLOOKUP('Données projet'!$B$11,Paramètres!$A$1:$I$89,5,0)</f>
        <v>184.45190400000001</v>
      </c>
      <c r="BF64" s="14">
        <f t="shared" si="37"/>
        <v>46.311240012079296</v>
      </c>
      <c r="BG64" s="22">
        <f t="shared" si="7"/>
        <v>401.91247582103807</v>
      </c>
      <c r="BH64" s="62">
        <f t="shared" si="8"/>
        <v>695.24580915437139</v>
      </c>
      <c r="BI64" s="62">
        <f ca="1">AVERAGE(OFFSET($BH$3,0,0,'Données projet'!$E$11+1,1))-AVERAGE(OFFSET($H$3,0,0,'Données projet'!$E$11+1,1))</f>
        <v>151.03956183898487</v>
      </c>
      <c r="BJ64" s="62">
        <f t="shared" si="38"/>
        <v>426.35692026548253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38.957509254518264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38.957509254518264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125.47747759193066</v>
      </c>
      <c r="CE64" s="62">
        <f t="shared" si="40"/>
        <v>484.45822907419284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48.648975933985071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48.648975933985071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141.04553907945331</v>
      </c>
      <c r="CZ64" s="62">
        <f t="shared" si="42"/>
        <v>378.18098796234966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37.175326362825238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37.175326362825238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165.19099635782419</v>
      </c>
      <c r="T65" s="62">
        <f t="shared" si="34"/>
        <v>468.71862739748036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46.025186890060212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9.1952380355046737E-6</v>
      </c>
      <c r="AC65" s="24">
        <f t="shared" si="3"/>
        <v>46.025196085298248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181.69555132674151</v>
      </c>
      <c r="AO65" s="62">
        <f t="shared" si="36"/>
        <v>530.11374429932334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52.545338089427531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52.545338089427531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328.44</v>
      </c>
      <c r="BE65" s="14">
        <f>BD65*VLOOKUP('Données projet'!$B$11,Paramètres!$A$1:$I$89,3,0)*VLOOKUP('Données projet'!$B$11,Paramètres!$A$1:$I$89,5,0)</f>
        <v>184.45190400000001</v>
      </c>
      <c r="BF65" s="14">
        <f t="shared" si="37"/>
        <v>46.311240012079296</v>
      </c>
      <c r="BG65" s="22">
        <f t="shared" si="7"/>
        <v>401.91247582103807</v>
      </c>
      <c r="BH65" s="62">
        <f t="shared" si="8"/>
        <v>695.24580915437139</v>
      </c>
      <c r="BI65" s="62">
        <f ca="1">AVERAGE(OFFSET($BH$3,0,0,'Données projet'!$E$11+1,1))-AVERAGE(OFFSET($H$3,0,0,'Données projet'!$E$11+1,1))</f>
        <v>151.03956183898487</v>
      </c>
      <c r="BJ65" s="62">
        <f t="shared" si="38"/>
        <v>426.35692026548253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38.193576259771532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38.193576259771532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125.47747759193066</v>
      </c>
      <c r="CE65" s="62">
        <f t="shared" si="40"/>
        <v>484.45822907419284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47.694999188864983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47.694999188864983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141.04553907945331</v>
      </c>
      <c r="CZ65" s="62">
        <f t="shared" si="42"/>
        <v>378.18098796234966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36.446340887560375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36.446340887560375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165.19099635782419</v>
      </c>
      <c r="T66" s="62">
        <f t="shared" si="34"/>
        <v>468.71862739748036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45.122661047738198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6.5020151695298225E-6</v>
      </c>
      <c r="AC66" s="24">
        <f t="shared" si="3"/>
        <v>45.122667549753366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181.69555132674151</v>
      </c>
      <c r="AO66" s="62">
        <f t="shared" si="36"/>
        <v>530.11374429932334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51.514956058985469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51.514956058985469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328.44</v>
      </c>
      <c r="BE66" s="14">
        <f>BD66*VLOOKUP('Données projet'!$B$11,Paramètres!$A$1:$I$89,3,0)*VLOOKUP('Données projet'!$B$11,Paramètres!$A$1:$I$89,5,0)</f>
        <v>184.45190400000001</v>
      </c>
      <c r="BF66" s="14">
        <f t="shared" si="37"/>
        <v>46.311240012079296</v>
      </c>
      <c r="BG66" s="22">
        <f t="shared" si="7"/>
        <v>401.91247582103807</v>
      </c>
      <c r="BH66" s="62">
        <f t="shared" si="8"/>
        <v>695.24580915437139</v>
      </c>
      <c r="BI66" s="62">
        <f ca="1">AVERAGE(OFFSET($BH$3,0,0,'Données projet'!$E$11+1,1))-AVERAGE(OFFSET($H$3,0,0,'Données projet'!$E$11+1,1))</f>
        <v>151.03956183898487</v>
      </c>
      <c r="BJ66" s="62">
        <f t="shared" si="38"/>
        <v>426.35692026548253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37.444623525098663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37.444623525098663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125.47747759193066</v>
      </c>
      <c r="CE66" s="62">
        <f t="shared" si="40"/>
        <v>484.45822907419284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46.759729345848342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46.759729345848342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141.04553907945331</v>
      </c>
      <c r="CZ66" s="62">
        <f t="shared" si="42"/>
        <v>378.18098796234966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35.73165037282822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35.73165037282822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165.19099635782419</v>
      </c>
      <c r="T67" s="62">
        <f t="shared" si="34"/>
        <v>468.71862739748036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44.237833186697706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4.5976190177523369E-6</v>
      </c>
      <c r="AC67" s="24">
        <f t="shared" si="3"/>
        <v>44.237837784316724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181.69555132674151</v>
      </c>
      <c r="AO67" s="62">
        <f t="shared" si="36"/>
        <v>530.11374429932334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50.504779191689394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50.504779191689394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328.44</v>
      </c>
      <c r="BE67" s="14">
        <f>BD67*VLOOKUP('Données projet'!$B$11,Paramètres!$A$1:$I$89,3,0)*VLOOKUP('Données projet'!$B$11,Paramètres!$A$1:$I$89,5,0)</f>
        <v>184.45190400000001</v>
      </c>
      <c r="BF67" s="14">
        <f t="shared" si="37"/>
        <v>46.311240012079296</v>
      </c>
      <c r="BG67" s="22">
        <f t="shared" si="7"/>
        <v>401.91247582103807</v>
      </c>
      <c r="BH67" s="62">
        <f t="shared" si="8"/>
        <v>695.24580915437139</v>
      </c>
      <c r="BI67" s="62">
        <f ca="1">AVERAGE(OFFSET($BH$3,0,0,'Données projet'!$E$11+1,1))-AVERAGE(OFFSET($H$3,0,0,'Données projet'!$E$11+1,1))</f>
        <v>151.03956183898487</v>
      </c>
      <c r="BJ67" s="62">
        <f t="shared" si="38"/>
        <v>426.35692026548253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36.710357296736667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36.710357296736667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125.47747759193066</v>
      </c>
      <c r="CE67" s="62">
        <f t="shared" si="40"/>
        <v>484.45822907419284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45.842799573994981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45.842799573994981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141.04553907945331</v>
      </c>
      <c r="CZ67" s="62">
        <f t="shared" si="42"/>
        <v>378.18098796234966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35.030974503171791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35.030974503171791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165.19099635782419</v>
      </c>
      <c r="T68" s="62">
        <f t="shared" si="34"/>
        <v>468.71862739748036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43.370356260320513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3.2510075847649113E-6</v>
      </c>
      <c r="AC68" s="24">
        <f t="shared" ref="AC68:AC131" si="57">SUM(Z68:AB68)</f>
        <v>43.370359511328097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181.69555132674151</v>
      </c>
      <c r="AO68" s="62">
        <f t="shared" si="36"/>
        <v>530.11374429932334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49.514411276613941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49.514411276613941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328.44</v>
      </c>
      <c r="BE68" s="14">
        <f>BD68*VLOOKUP('Données projet'!$B$11,Paramètres!$A$1:$I$89,3,0)*VLOOKUP('Données projet'!$B$11,Paramètres!$A$1:$I$89,5,0)</f>
        <v>184.45190400000001</v>
      </c>
      <c r="BF68" s="14">
        <f t="shared" si="37"/>
        <v>46.311240012079296</v>
      </c>
      <c r="BG68" s="22">
        <f t="shared" ref="BG68:BG131" si="61">(BE68+BF68)*0.475*44/12</f>
        <v>401.91247582103807</v>
      </c>
      <c r="BH68" s="62">
        <f t="shared" ref="BH68:BH131" si="62">BG68+(AY68+AZ68)*44/12</f>
        <v>695.24580915437139</v>
      </c>
      <c r="BI68" s="62">
        <f ca="1">AVERAGE(OFFSET($BH$3,0,0,'Données projet'!$E$11+1,1))-AVERAGE(OFFSET($H$3,0,0,'Données projet'!$E$11+1,1))</f>
        <v>151.03956183898487</v>
      </c>
      <c r="BJ68" s="62">
        <f t="shared" si="38"/>
        <v>426.35692026548253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35.990489581254671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35.990489581254671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125.47747759193066</v>
      </c>
      <c r="CE68" s="62">
        <f t="shared" si="40"/>
        <v>484.45822907419284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44.943850235695727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44.943850235695727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141.04553907945331</v>
      </c>
      <c r="CZ68" s="62">
        <f t="shared" si="42"/>
        <v>378.18098796234966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34.344038459949246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34.344038459949246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165.19099635782419</v>
      </c>
      <c r="T69" s="62">
        <f t="shared" ref="T69:T132" si="88">$T$3</f>
        <v>468.71862739748036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42.519890027360901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2.2988095088761684E-6</v>
      </c>
      <c r="AC69" s="24">
        <f t="shared" si="57"/>
        <v>42.519892326170407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181.69555132674151</v>
      </c>
      <c r="AO69" s="62">
        <f t="shared" ref="AO69:AO132" si="90">$AO$3</f>
        <v>530.11374429932334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48.543463872288342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48.543463872288342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328.44</v>
      </c>
      <c r="BE69" s="14">
        <f>BD69*VLOOKUP('Données projet'!$B$11,Paramètres!$A$1:$I$89,3,0)*VLOOKUP('Données projet'!$B$11,Paramètres!$A$1:$I$89,5,0)</f>
        <v>184.45190400000001</v>
      </c>
      <c r="BF69" s="14">
        <f t="shared" ref="BF69:BF132" si="91">EXP(-1.0587+0.8836*LN(BE69)+0.284)</f>
        <v>46.311240012079296</v>
      </c>
      <c r="BG69" s="22">
        <f t="shared" si="61"/>
        <v>401.91247582103807</v>
      </c>
      <c r="BH69" s="62">
        <f t="shared" si="62"/>
        <v>695.24580915437139</v>
      </c>
      <c r="BI69" s="62">
        <f ca="1">AVERAGE(OFFSET($BH$3,0,0,'Données projet'!$E$11+1,1))-AVERAGE(OFFSET($H$3,0,0,'Données projet'!$E$11+1,1))</f>
        <v>151.03956183898487</v>
      </c>
      <c r="BJ69" s="62">
        <f t="shared" ref="BJ69:BJ132" si="92">$BJ$3</f>
        <v>426.35692026548253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35.284738032597332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35.284738032597332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125.47747759193066</v>
      </c>
      <c r="CE69" s="62">
        <f t="shared" ref="CE69:CE132" si="94">$CE$3</f>
        <v>484.45822907419284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44.062528745615566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44.062528745615566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141.04553907945331</v>
      </c>
      <c r="CZ69" s="62">
        <f t="shared" ref="CZ69:CZ132" si="96">$CZ$3</f>
        <v>378.18098796234966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33.67057281354468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33.67057281354468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165.19099635782419</v>
      </c>
      <c r="T70" s="62">
        <f t="shared" si="88"/>
        <v>468.71862739748036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41.686100918496443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1.6255037923824556E-6</v>
      </c>
      <c r="AC70" s="24">
        <f t="shared" si="57"/>
        <v>41.686102544000235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181.69555132674151</v>
      </c>
      <c r="AO70" s="62">
        <f t="shared" si="90"/>
        <v>530.11374429932334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47.591556154342122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47.591556154342122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328.44</v>
      </c>
      <c r="BE70" s="14">
        <f>BD70*VLOOKUP('Données projet'!$B$11,Paramètres!$A$1:$I$89,3,0)*VLOOKUP('Données projet'!$B$11,Paramètres!$A$1:$I$89,5,0)</f>
        <v>184.45190400000001</v>
      </c>
      <c r="BF70" s="14">
        <f t="shared" si="91"/>
        <v>46.311240012079296</v>
      </c>
      <c r="BG70" s="22">
        <f t="shared" si="61"/>
        <v>401.91247582103807</v>
      </c>
      <c r="BH70" s="62">
        <f t="shared" si="62"/>
        <v>695.24580915437139</v>
      </c>
      <c r="BI70" s="62">
        <f ca="1">AVERAGE(OFFSET($BH$3,0,0,'Données projet'!$E$11+1,1))-AVERAGE(OFFSET($H$3,0,0,'Données projet'!$E$11+1,1))</f>
        <v>151.03956183898487</v>
      </c>
      <c r="BJ70" s="62">
        <f t="shared" si="92"/>
        <v>426.35692026548253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34.59282584134322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34.59282584134322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125.47747759193066</v>
      </c>
      <c r="CE70" s="62">
        <f t="shared" si="94"/>
        <v>484.45822907419284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43.198489432402845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43.198489432402845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141.04553907945331</v>
      </c>
      <c r="CZ70" s="62">
        <f t="shared" si="96"/>
        <v>378.18098796234966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33.010313417692622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33.010313417692622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165.19099635782419</v>
      </c>
      <c r="T71" s="62">
        <f t="shared" si="88"/>
        <v>468.71862739748036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40.868661905495678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1.1494047544380842E-6</v>
      </c>
      <c r="AC71" s="24">
        <f t="shared" si="57"/>
        <v>40.868663054900431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181.69555132674151</v>
      </c>
      <c r="AO71" s="62">
        <f t="shared" si="90"/>
        <v>530.11374429932334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46.658314766138453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46.658314766138453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328.44</v>
      </c>
      <c r="BE71" s="14">
        <f>BD71*VLOOKUP('Données projet'!$B$11,Paramètres!$A$1:$I$89,3,0)*VLOOKUP('Données projet'!$B$11,Paramètres!$A$1:$I$89,5,0)</f>
        <v>184.45190400000001</v>
      </c>
      <c r="BF71" s="14">
        <f t="shared" si="91"/>
        <v>46.311240012079296</v>
      </c>
      <c r="BG71" s="22">
        <f t="shared" si="61"/>
        <v>401.91247582103807</v>
      </c>
      <c r="BH71" s="62">
        <f t="shared" si="62"/>
        <v>695.24580915437139</v>
      </c>
      <c r="BI71" s="62">
        <f ca="1">AVERAGE(OFFSET($BH$3,0,0,'Données projet'!$E$11+1,1))-AVERAGE(OFFSET($H$3,0,0,'Données projet'!$E$11+1,1))</f>
        <v>151.03956183898487</v>
      </c>
      <c r="BJ71" s="62">
        <f t="shared" si="92"/>
        <v>426.35692026548253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33.914481626134837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33.914481626134837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125.47747759193066</v>
      </c>
      <c r="CE71" s="62">
        <f t="shared" si="94"/>
        <v>484.45822907419284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42.351393403110279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42.351393403110279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141.04553907945331</v>
      </c>
      <c r="CZ71" s="62">
        <f t="shared" si="96"/>
        <v>378.18098796234966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32.363001305874754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32.363001305874754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165.19099635782419</v>
      </c>
      <c r="T72" s="62">
        <f t="shared" si="88"/>
        <v>468.71862739748036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40.067252372951295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8.1275189619122782E-7</v>
      </c>
      <c r="AC72" s="24">
        <f t="shared" si="57"/>
        <v>40.067253185703194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181.69555132674151</v>
      </c>
      <c r="AO72" s="62">
        <f t="shared" si="90"/>
        <v>530.11374429932334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45.743373672336418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45.743373672336418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328.44</v>
      </c>
      <c r="BE72" s="14">
        <f>BD72*VLOOKUP('Données projet'!$B$11,Paramètres!$A$1:$I$89,3,0)*VLOOKUP('Données projet'!$B$11,Paramètres!$A$1:$I$89,5,0)</f>
        <v>184.45190400000001</v>
      </c>
      <c r="BF72" s="14">
        <f t="shared" si="91"/>
        <v>46.311240012079296</v>
      </c>
      <c r="BG72" s="22">
        <f t="shared" si="61"/>
        <v>401.91247582103807</v>
      </c>
      <c r="BH72" s="62">
        <f t="shared" si="62"/>
        <v>695.24580915437139</v>
      </c>
      <c r="BI72" s="62">
        <f ca="1">AVERAGE(OFFSET($BH$3,0,0,'Données projet'!$E$11+1,1))-AVERAGE(OFFSET($H$3,0,0,'Données projet'!$E$11+1,1))</f>
        <v>151.03956183898487</v>
      </c>
      <c r="BJ72" s="62">
        <f t="shared" si="92"/>
        <v>426.35692026548253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33.249439327237575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33.249439327237575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125.47747759193066</v>
      </c>
      <c r="CE72" s="62">
        <f t="shared" si="94"/>
        <v>484.45822907419284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41.520908410274586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41.520908410274586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141.04553907945331</v>
      </c>
      <c r="CZ72" s="62">
        <f t="shared" si="96"/>
        <v>378.18098796234966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31.728382589748236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31.728382589748236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165.19099635782419</v>
      </c>
      <c r="T73" s="62">
        <f t="shared" si="88"/>
        <v>468.71862739748036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39.281557992528555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5.7470237721904211E-7</v>
      </c>
      <c r="AC73" s="24">
        <f t="shared" si="57"/>
        <v>39.281558567230931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181.69555132674151</v>
      </c>
      <c r="AO73" s="62">
        <f t="shared" si="90"/>
        <v>530.11374429932334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44.846374015324876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44.846374015324876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328.44</v>
      </c>
      <c r="BE73" s="14">
        <f>BD73*VLOOKUP('Données projet'!$B$11,Paramètres!$A$1:$I$89,3,0)*VLOOKUP('Données projet'!$B$11,Paramètres!$A$1:$I$89,5,0)</f>
        <v>184.45190400000001</v>
      </c>
      <c r="BF73" s="14">
        <f t="shared" si="91"/>
        <v>46.311240012079296</v>
      </c>
      <c r="BG73" s="22">
        <f t="shared" si="61"/>
        <v>401.91247582103807</v>
      </c>
      <c r="BH73" s="62">
        <f t="shared" si="62"/>
        <v>695.24580915437139</v>
      </c>
      <c r="BI73" s="62">
        <f ca="1">AVERAGE(OFFSET($BH$3,0,0,'Données projet'!$E$11+1,1))-AVERAGE(OFFSET($H$3,0,0,'Données projet'!$E$11+1,1))</f>
        <v>151.03956183898487</v>
      </c>
      <c r="BJ73" s="62">
        <f t="shared" si="92"/>
        <v>426.35692026548253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32.597438102185933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32.597438102185933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125.47747759193066</v>
      </c>
      <c r="CE73" s="62">
        <f t="shared" si="94"/>
        <v>484.45822907419284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40.706708721602574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40.706708721602574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141.04553907945331</v>
      </c>
      <c r="CZ73" s="62">
        <f t="shared" si="96"/>
        <v>378.18098796234966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31.106208359565763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31.106208359565763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165.19099635782419</v>
      </c>
      <c r="T74" s="62">
        <f t="shared" si="88"/>
        <v>468.71862739748036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38.511270599679655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4.0637594809561391E-7</v>
      </c>
      <c r="AC74" s="24">
        <f t="shared" si="57"/>
        <v>38.511271006055601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181.69555132674151</v>
      </c>
      <c r="AO74" s="62">
        <f t="shared" si="90"/>
        <v>530.11374429932334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43.966963974471561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43.966963974471561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328.44</v>
      </c>
      <c r="BE74" s="14">
        <f>BD74*VLOOKUP('Données projet'!$B$11,Paramètres!$A$1:$I$89,3,0)*VLOOKUP('Données projet'!$B$11,Paramètres!$A$1:$I$89,5,0)</f>
        <v>184.45190400000001</v>
      </c>
      <c r="BF74" s="14">
        <f t="shared" si="91"/>
        <v>46.311240012079296</v>
      </c>
      <c r="BG74" s="22">
        <f t="shared" si="61"/>
        <v>401.91247582103807</v>
      </c>
      <c r="BH74" s="62">
        <f t="shared" si="62"/>
        <v>695.24580915437139</v>
      </c>
      <c r="BI74" s="62">
        <f ca="1">AVERAGE(OFFSET($BH$3,0,0,'Données projet'!$E$11+1,1))-AVERAGE(OFFSET($H$3,0,0,'Données projet'!$E$11+1,1))</f>
        <v>151.03956183898487</v>
      </c>
      <c r="BJ74" s="62">
        <f t="shared" si="92"/>
        <v>426.35692026548253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31.958222223476078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31.958222223476078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125.47747759193066</v>
      </c>
      <c r="CE74" s="62">
        <f t="shared" si="94"/>
        <v>484.45822907419284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39.908474992212646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39.908474992212646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141.04553907945331</v>
      </c>
      <c r="CZ74" s="62">
        <f t="shared" si="96"/>
        <v>378.18098796234966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30.496234586548358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30.496234586548358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165.19099635782419</v>
      </c>
      <c r="T75" s="62">
        <f t="shared" si="88"/>
        <v>468.71862739748036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37.756088072775604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2.8735118860952105E-7</v>
      </c>
      <c r="AC75" s="24">
        <f t="shared" si="57"/>
        <v>37.756088360126796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181.69555132674151</v>
      </c>
      <c r="AO75" s="62">
        <f t="shared" si="90"/>
        <v>530.11374429932334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43.104798628132222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43.104798628132222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328.44</v>
      </c>
      <c r="BE75" s="14">
        <f>BD75*VLOOKUP('Données projet'!$B$11,Paramètres!$A$1:$I$89,3,0)*VLOOKUP('Données projet'!$B$11,Paramètres!$A$1:$I$89,5,0)</f>
        <v>184.45190400000001</v>
      </c>
      <c r="BF75" s="14">
        <f t="shared" si="91"/>
        <v>46.311240012079296</v>
      </c>
      <c r="BG75" s="22">
        <f t="shared" si="61"/>
        <v>401.91247582103807</v>
      </c>
      <c r="BH75" s="62">
        <f t="shared" si="62"/>
        <v>695.24580915437139</v>
      </c>
      <c r="BI75" s="62">
        <f ca="1">AVERAGE(OFFSET($BH$3,0,0,'Données projet'!$E$11+1,1))-AVERAGE(OFFSET($H$3,0,0,'Données projet'!$E$11+1,1))</f>
        <v>151.03956183898487</v>
      </c>
      <c r="BJ75" s="62">
        <f t="shared" si="92"/>
        <v>426.35692026548253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31.331540978264535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31.331540978264535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125.47747759193066</v>
      </c>
      <c r="CE75" s="62">
        <f t="shared" si="94"/>
        <v>484.45822907419284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39.12589413938155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39.12589413938155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141.04553907945331</v>
      </c>
      <c r="CZ75" s="62">
        <f t="shared" si="96"/>
        <v>378.18098796234966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29.898222027172558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29.898222027172558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165.19099635782419</v>
      </c>
      <c r="T76" s="62">
        <f t="shared" si="88"/>
        <v>468.71862739748036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37.01571421460828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2.0318797404780695E-7</v>
      </c>
      <c r="AC76" s="24">
        <f t="shared" si="57"/>
        <v>37.015714417796254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181.69555132674151</v>
      </c>
      <c r="AO76" s="62">
        <f t="shared" si="90"/>
        <v>530.11374429932334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42.25953981836566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42.25953981836566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328.44</v>
      </c>
      <c r="BE76" s="14">
        <f>BD76*VLOOKUP('Données projet'!$B$11,Paramètres!$A$1:$I$89,3,0)*VLOOKUP('Données projet'!$B$11,Paramètres!$A$1:$I$89,5,0)</f>
        <v>184.45190400000001</v>
      </c>
      <c r="BF76" s="14">
        <f t="shared" si="91"/>
        <v>46.311240012079296</v>
      </c>
      <c r="BG76" s="22">
        <f t="shared" si="61"/>
        <v>401.91247582103807</v>
      </c>
      <c r="BH76" s="62">
        <f t="shared" si="62"/>
        <v>695.24580915437139</v>
      </c>
      <c r="BI76" s="62">
        <f ca="1">AVERAGE(OFFSET($BH$3,0,0,'Données projet'!$E$11+1,1))-AVERAGE(OFFSET($H$3,0,0,'Données projet'!$E$11+1,1))</f>
        <v>151.03956183898487</v>
      </c>
      <c r="BJ76" s="62">
        <f t="shared" si="92"/>
        <v>426.35692026548253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30.717148570033775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30.717148570033775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125.47747759193066</v>
      </c>
      <c r="CE76" s="62">
        <f t="shared" si="94"/>
        <v>484.45822907419284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38.358659219747288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38.358659219747288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141.04553907945331</v>
      </c>
      <c r="CZ76" s="62">
        <f t="shared" si="96"/>
        <v>378.18098796234966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29.311936129334473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29.311936129334473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165.19099635782419</v>
      </c>
      <c r="T77" s="62">
        <f t="shared" si="88"/>
        <v>468.71862739748036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36.289858636216152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1.4367559430476053E-7</v>
      </c>
      <c r="AC77" s="24">
        <f t="shared" si="57"/>
        <v>36.289858779891745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181.69555132674151</v>
      </c>
      <c r="AO77" s="62">
        <f t="shared" si="90"/>
        <v>530.11374429932334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41.430856018301654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41.430856018301654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328.44</v>
      </c>
      <c r="BE77" s="14">
        <f>BD77*VLOOKUP('Données projet'!$B$11,Paramètres!$A$1:$I$89,3,0)*VLOOKUP('Données projet'!$B$11,Paramètres!$A$1:$I$89,5,0)</f>
        <v>184.45190400000001</v>
      </c>
      <c r="BF77" s="14">
        <f t="shared" si="91"/>
        <v>46.311240012079296</v>
      </c>
      <c r="BG77" s="22">
        <f t="shared" si="61"/>
        <v>401.91247582103807</v>
      </c>
      <c r="BH77" s="62">
        <f t="shared" si="62"/>
        <v>695.24580915437139</v>
      </c>
      <c r="BI77" s="62">
        <f ca="1">AVERAGE(OFFSET($BH$3,0,0,'Données projet'!$E$11+1,1))-AVERAGE(OFFSET($H$3,0,0,'Données projet'!$E$11+1,1))</f>
        <v>151.03956183898487</v>
      </c>
      <c r="BJ77" s="62">
        <f t="shared" si="92"/>
        <v>426.35692026548253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30.114804022186053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30.114804022186053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125.47747759193066</v>
      </c>
      <c r="CE77" s="62">
        <f t="shared" si="94"/>
        <v>484.45822907419284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37.606469308919955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37.606469308919955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141.04553907945331</v>
      </c>
      <c r="CZ77" s="62">
        <f t="shared" si="96"/>
        <v>378.18098796234966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28.737146940353906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28.737146940353906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165.19099635782419</v>
      </c>
      <c r="T78" s="62">
        <f t="shared" si="88"/>
        <v>468.71862739748036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35.578236642988109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1.0159398702390348E-7</v>
      </c>
      <c r="AC78" s="24">
        <f t="shared" si="57"/>
        <v>35.5782367445821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181.69555132674151</v>
      </c>
      <c r="AO78" s="62">
        <f t="shared" si="90"/>
        <v>530.11374429932334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40.618422202109691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40.618422202109691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328.44</v>
      </c>
      <c r="BE78" s="14">
        <f>BD78*VLOOKUP('Données projet'!$B$11,Paramètres!$A$1:$I$89,3,0)*VLOOKUP('Données projet'!$B$11,Paramètres!$A$1:$I$89,5,0)</f>
        <v>184.45190400000001</v>
      </c>
      <c r="BF78" s="14">
        <f t="shared" si="91"/>
        <v>46.311240012079296</v>
      </c>
      <c r="BG78" s="22">
        <f t="shared" si="61"/>
        <v>401.91247582103807</v>
      </c>
      <c r="BH78" s="62">
        <f t="shared" si="62"/>
        <v>695.24580915437139</v>
      </c>
      <c r="BI78" s="62">
        <f ca="1">AVERAGE(OFFSET($BH$3,0,0,'Données projet'!$E$11+1,1))-AVERAGE(OFFSET($H$3,0,0,'Données projet'!$E$11+1,1))</f>
        <v>151.03956183898487</v>
      </c>
      <c r="BJ78" s="62">
        <f t="shared" si="92"/>
        <v>426.35692026548253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29.524271083527729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29.524271083527729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125.47747759193066</v>
      </c>
      <c r="CE78" s="62">
        <f t="shared" si="94"/>
        <v>484.45822907419284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36.869029383453409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36.869029383453409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141.04553907945331</v>
      </c>
      <c r="CZ78" s="62">
        <f t="shared" si="96"/>
        <v>378.18098796234966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28.17362901678246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28.17362901678246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165.19099635782419</v>
      </c>
      <c r="T79" s="62">
        <f t="shared" si="88"/>
        <v>468.71862739748036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34.880569123000711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7.1837797152380264E-8</v>
      </c>
      <c r="AC79" s="24">
        <f t="shared" si="57"/>
        <v>34.880569194838507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181.69555132674151</v>
      </c>
      <c r="AO79" s="62">
        <f t="shared" si="90"/>
        <v>530.11374429932334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39.821919717517559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39.821919717517559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328.44</v>
      </c>
      <c r="BE79" s="14">
        <f>BD79*VLOOKUP('Données projet'!$B$11,Paramètres!$A$1:$I$89,3,0)*VLOOKUP('Données projet'!$B$11,Paramètres!$A$1:$I$89,5,0)</f>
        <v>184.45190400000001</v>
      </c>
      <c r="BF79" s="14">
        <f t="shared" si="91"/>
        <v>46.311240012079296</v>
      </c>
      <c r="BG79" s="22">
        <f t="shared" si="61"/>
        <v>401.91247582103807</v>
      </c>
      <c r="BH79" s="62">
        <f t="shared" si="62"/>
        <v>695.24580915437139</v>
      </c>
      <c r="BI79" s="62">
        <f ca="1">AVERAGE(OFFSET($BH$3,0,0,'Données projet'!$E$11+1,1))-AVERAGE(OFFSET($H$3,0,0,'Données projet'!$E$11+1,1))</f>
        <v>151.03956183898487</v>
      </c>
      <c r="BJ79" s="62">
        <f t="shared" si="92"/>
        <v>426.35692026548253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28.945318135606968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28.945318135606968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125.47747759193066</v>
      </c>
      <c r="CE79" s="62">
        <f t="shared" si="94"/>
        <v>484.45822907419284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36.146050205131317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36.146050205131317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141.04553907945331</v>
      </c>
      <c r="CZ79" s="62">
        <f t="shared" si="96"/>
        <v>378.18098796234966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27.621161335980254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27.621161335980254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165.19099635782419</v>
      </c>
      <c r="T80" s="62">
        <f t="shared" si="88"/>
        <v>468.71862739748036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34.196582437545096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5.0796993511951739E-8</v>
      </c>
      <c r="AC80" s="24">
        <f t="shared" si="57"/>
        <v>34.196582488342088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181.69555132674151</v>
      </c>
      <c r="AO80" s="62">
        <f t="shared" si="90"/>
        <v>530.11374429932334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39.041036160829734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39.041036160829734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328.44</v>
      </c>
      <c r="BE80" s="14">
        <f>BD80*VLOOKUP('Données projet'!$B$11,Paramètres!$A$1:$I$89,3,0)*VLOOKUP('Données projet'!$B$11,Paramètres!$A$1:$I$89,5,0)</f>
        <v>184.45190400000001</v>
      </c>
      <c r="BF80" s="14">
        <f t="shared" si="91"/>
        <v>46.311240012079296</v>
      </c>
      <c r="BG80" s="22">
        <f t="shared" si="61"/>
        <v>401.91247582103807</v>
      </c>
      <c r="BH80" s="62">
        <f t="shared" si="62"/>
        <v>695.24580915437139</v>
      </c>
      <c r="BI80" s="62">
        <f ca="1">AVERAGE(OFFSET($BH$3,0,0,'Données projet'!$E$11+1,1))-AVERAGE(OFFSET($H$3,0,0,'Données projet'!$E$11+1,1))</f>
        <v>151.03956183898487</v>
      </c>
      <c r="BJ80" s="62">
        <f t="shared" si="92"/>
        <v>426.35692026548253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28.377718101868503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28.377718101868503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125.47747759193066</v>
      </c>
      <c r="CE80" s="62">
        <f t="shared" si="94"/>
        <v>484.45822907419284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35.437248207522366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35.437248207522366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141.04553907945331</v>
      </c>
      <c r="CZ80" s="62">
        <f t="shared" si="96"/>
        <v>378.18098796234966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27.079527209426569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27.079527209426569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165.19099635782419</v>
      </c>
      <c r="T81" s="62">
        <f t="shared" si="88"/>
        <v>468.71862739748036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33.526008313800581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3.5918898576190132E-8</v>
      </c>
      <c r="AC81" s="24">
        <f t="shared" si="57"/>
        <v>33.526008349719483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181.69555132674151</v>
      </c>
      <c r="AO81" s="62">
        <f t="shared" si="90"/>
        <v>530.11374429932334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38.275465254396615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38.275465254396615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328.44</v>
      </c>
      <c r="BE81" s="14">
        <f>BD81*VLOOKUP('Données projet'!$B$11,Paramètres!$A$1:$I$89,3,0)*VLOOKUP('Données projet'!$B$11,Paramètres!$A$1:$I$89,5,0)</f>
        <v>184.45190400000001</v>
      </c>
      <c r="BF81" s="14">
        <f t="shared" si="91"/>
        <v>46.311240012079296</v>
      </c>
      <c r="BG81" s="22">
        <f t="shared" si="61"/>
        <v>401.91247582103807</v>
      </c>
      <c r="BH81" s="62">
        <f t="shared" si="62"/>
        <v>695.24580915437139</v>
      </c>
      <c r="BI81" s="62">
        <f ca="1">AVERAGE(OFFSET($BH$3,0,0,'Données projet'!$E$11+1,1))-AVERAGE(OFFSET($H$3,0,0,'Données projet'!$E$11+1,1))</f>
        <v>151.03956183898487</v>
      </c>
      <c r="BJ81" s="62">
        <f t="shared" si="92"/>
        <v>426.35692026548253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27.821248358589813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27.821248358589813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125.47747759193066</v>
      </c>
      <c r="CE81" s="62">
        <f t="shared" si="94"/>
        <v>484.45822907419284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34.742345384759993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34.742345384759993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141.04553907945331</v>
      </c>
      <c r="CZ81" s="62">
        <f t="shared" si="96"/>
        <v>378.18098796234966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26.548514197730405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26.548514197730405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165.19099635782419</v>
      </c>
      <c r="T82" s="62">
        <f t="shared" si="88"/>
        <v>468.71862739748036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32.868583739612866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2.5398496755975869E-8</v>
      </c>
      <c r="AC82" s="24">
        <f t="shared" si="57"/>
        <v>32.868583765011365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181.69555132674151</v>
      </c>
      <c r="AO82" s="62">
        <f t="shared" si="90"/>
        <v>530.11374429932334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37.524906726486506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37.524906726486506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328.44</v>
      </c>
      <c r="BE82" s="14">
        <f>BD82*VLOOKUP('Données projet'!$B$11,Paramètres!$A$1:$I$89,3,0)*VLOOKUP('Données projet'!$B$11,Paramètres!$A$1:$I$89,5,0)</f>
        <v>184.45190400000001</v>
      </c>
      <c r="BF82" s="14">
        <f t="shared" si="91"/>
        <v>46.311240012079296</v>
      </c>
      <c r="BG82" s="22">
        <f t="shared" si="61"/>
        <v>401.91247582103807</v>
      </c>
      <c r="BH82" s="62">
        <f t="shared" si="62"/>
        <v>695.24580915437139</v>
      </c>
      <c r="BI82" s="62">
        <f ca="1">AVERAGE(OFFSET($BH$3,0,0,'Données projet'!$E$11+1,1))-AVERAGE(OFFSET($H$3,0,0,'Données projet'!$E$11+1,1))</f>
        <v>151.03956183898487</v>
      </c>
      <c r="BJ82" s="62">
        <f t="shared" si="92"/>
        <v>426.35692026548253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27.275690647563788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27.275690647563788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125.47747759193066</v>
      </c>
      <c r="CE82" s="62">
        <f t="shared" si="94"/>
        <v>484.45822907419284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34.061069182503125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34.061069182503125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141.04553907945331</v>
      </c>
      <c r="CZ82" s="62">
        <f t="shared" si="96"/>
        <v>378.18098796234966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26.027914027307649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26.027914027307649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165.19099635782419</v>
      </c>
      <c r="T83" s="62">
        <f t="shared" si="88"/>
        <v>468.71862739748036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32.224050860335581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1.7959449288095066E-8</v>
      </c>
      <c r="AC83" s="24">
        <f t="shared" si="57"/>
        <v>32.224050878295031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181.69555132674151</v>
      </c>
      <c r="AO83" s="62">
        <f t="shared" si="90"/>
        <v>530.11374429932334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36.789066193513214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36.789066193513214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328.44</v>
      </c>
      <c r="BE83" s="14">
        <f>BD83*VLOOKUP('Données projet'!$B$11,Paramètres!$A$1:$I$89,3,0)*VLOOKUP('Données projet'!$B$11,Paramètres!$A$1:$I$89,5,0)</f>
        <v>184.45190400000001</v>
      </c>
      <c r="BF83" s="14">
        <f t="shared" si="91"/>
        <v>46.311240012079296</v>
      </c>
      <c r="BG83" s="22">
        <f t="shared" si="61"/>
        <v>401.91247582103807</v>
      </c>
      <c r="BH83" s="62">
        <f t="shared" si="62"/>
        <v>695.24580915437139</v>
      </c>
      <c r="BI83" s="62">
        <f ca="1">AVERAGE(OFFSET($BH$3,0,0,'Données projet'!$E$11+1,1))-AVERAGE(OFFSET($H$3,0,0,'Données projet'!$E$11+1,1))</f>
        <v>151.03956183898487</v>
      </c>
      <c r="BJ83" s="62">
        <f t="shared" si="92"/>
        <v>426.35692026548253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26.740830990493638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26.740830990493638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125.47747759193066</v>
      </c>
      <c r="CE83" s="62">
        <f t="shared" si="94"/>
        <v>484.45822907419284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33.393152391035059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33.393152391035059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141.04553907945331</v>
      </c>
      <c r="CZ83" s="62">
        <f t="shared" si="96"/>
        <v>378.18098796234966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25.517522508692132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25.517522508692132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165.19099635782419</v>
      </c>
      <c r="T84" s="62">
        <f t="shared" si="88"/>
        <v>468.71862739748036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31.592156877694681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1.2699248377987935E-8</v>
      </c>
      <c r="AC84" s="24">
        <f t="shared" si="57"/>
        <v>31.59215689039393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181.69555132674151</v>
      </c>
      <c r="AO84" s="62">
        <f t="shared" si="90"/>
        <v>530.11374429932334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36.067655044573122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36.067655044573122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328.44</v>
      </c>
      <c r="BE84" s="14">
        <f>BD84*VLOOKUP('Données projet'!$B$11,Paramètres!$A$1:$I$89,3,0)*VLOOKUP('Données projet'!$B$11,Paramètres!$A$1:$I$89,5,0)</f>
        <v>184.45190400000001</v>
      </c>
      <c r="BF84" s="14">
        <f t="shared" si="91"/>
        <v>46.311240012079296</v>
      </c>
      <c r="BG84" s="22">
        <f t="shared" si="61"/>
        <v>401.91247582103807</v>
      </c>
      <c r="BH84" s="62">
        <f t="shared" si="62"/>
        <v>695.24580915437139</v>
      </c>
      <c r="BI84" s="62">
        <f ca="1">AVERAGE(OFFSET($BH$3,0,0,'Données projet'!$E$11+1,1))-AVERAGE(OFFSET($H$3,0,0,'Données projet'!$E$11+1,1))</f>
        <v>151.03956183898487</v>
      </c>
      <c r="BJ84" s="62">
        <f t="shared" si="92"/>
        <v>426.35692026548253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26.216459605066454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26.216459605066454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125.47747759193066</v>
      </c>
      <c r="CE84" s="62">
        <f t="shared" si="94"/>
        <v>484.45822907419284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32.738333040458663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32.738333040458663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141.04553907945331</v>
      </c>
      <c r="CZ84" s="62">
        <f t="shared" si="96"/>
        <v>378.18098796234966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25.017139456448575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25.017139456448575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165.19099635782419</v>
      </c>
      <c r="T85" s="62">
        <f t="shared" si="88"/>
        <v>468.71862739748036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30.972653950636097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8.979724644047533E-9</v>
      </c>
      <c r="AC85" s="24">
        <f t="shared" si="57"/>
        <v>30.972653959615823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181.69555132674151</v>
      </c>
      <c r="AO85" s="62">
        <f t="shared" si="90"/>
        <v>530.11374429932334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35.360390328246389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35.360390328246389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328.44</v>
      </c>
      <c r="BE85" s="14">
        <f>BD85*VLOOKUP('Données projet'!$B$11,Paramètres!$A$1:$I$89,3,0)*VLOOKUP('Données projet'!$B$11,Paramètres!$A$1:$I$89,5,0)</f>
        <v>184.45190400000001</v>
      </c>
      <c r="BF85" s="14">
        <f t="shared" si="91"/>
        <v>46.311240012079296</v>
      </c>
      <c r="BG85" s="22">
        <f t="shared" si="61"/>
        <v>401.91247582103807</v>
      </c>
      <c r="BH85" s="62">
        <f t="shared" si="62"/>
        <v>695.24580915437139</v>
      </c>
      <c r="BI85" s="62">
        <f ca="1">AVERAGE(OFFSET($BH$3,0,0,'Données projet'!$E$11+1,1))-AVERAGE(OFFSET($H$3,0,0,'Données projet'!$E$11+1,1))</f>
        <v>151.03956183898487</v>
      </c>
      <c r="BJ85" s="62">
        <f t="shared" si="92"/>
        <v>426.35692026548253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25.702370822672535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25.702370822672535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125.47747759193066</v>
      </c>
      <c r="CE85" s="62">
        <f t="shared" si="94"/>
        <v>484.45822907419284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32.096354297946704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32.096354297946704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141.04553907945331</v>
      </c>
      <c r="CZ85" s="62">
        <f t="shared" si="96"/>
        <v>378.18098796234966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24.526568610655993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24.526568610655993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165.19099635782419</v>
      </c>
      <c r="T86" s="62">
        <f t="shared" si="88"/>
        <v>468.71862739748036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30.365299098117656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6.3496241889939673E-9</v>
      </c>
      <c r="AC86" s="24">
        <f t="shared" si="57"/>
        <v>30.36529910446728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181.69555132674151</v>
      </c>
      <c r="AO86" s="62">
        <f t="shared" si="90"/>
        <v>530.11374429932334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34.66699464161794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34.66699464161794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328.44</v>
      </c>
      <c r="BE86" s="14">
        <f>BD86*VLOOKUP('Données projet'!$B$11,Paramètres!$A$1:$I$89,3,0)*VLOOKUP('Données projet'!$B$11,Paramètres!$A$1:$I$89,5,0)</f>
        <v>184.45190400000001</v>
      </c>
      <c r="BF86" s="14">
        <f t="shared" si="91"/>
        <v>46.311240012079296</v>
      </c>
      <c r="BG86" s="22">
        <f t="shared" si="61"/>
        <v>401.91247582103807</v>
      </c>
      <c r="BH86" s="62">
        <f t="shared" si="62"/>
        <v>695.24580915437139</v>
      </c>
      <c r="BI86" s="62">
        <f ca="1">AVERAGE(OFFSET($BH$3,0,0,'Données projet'!$E$11+1,1))-AVERAGE(OFFSET($H$3,0,0,'Données projet'!$E$11+1,1))</f>
        <v>151.03956183898487</v>
      </c>
      <c r="BJ86" s="62">
        <f t="shared" si="92"/>
        <v>426.35692026548253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25.198363007738163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25.198363007738163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125.47747759193066</v>
      </c>
      <c r="CE86" s="62">
        <f t="shared" si="94"/>
        <v>484.45822907419284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31.466964367007037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31.466964367007037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141.04553907945331</v>
      </c>
      <c r="CZ86" s="62">
        <f t="shared" si="96"/>
        <v>378.18098796234966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24.045617559930729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24.045617559930729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165.19099635782419</v>
      </c>
      <c r="T87" s="62">
        <f t="shared" si="88"/>
        <v>468.71862739748036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29.769854103807223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4.4898623220237665E-9</v>
      </c>
      <c r="AC87" s="24">
        <f t="shared" si="57"/>
        <v>29.769854108297086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181.69555132674151</v>
      </c>
      <c r="AO87" s="62">
        <f t="shared" si="90"/>
        <v>530.11374429932334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33.987196021474674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33.987196021474674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328.44</v>
      </c>
      <c r="BE87" s="14">
        <f>BD87*VLOOKUP('Données projet'!$B$11,Paramètres!$A$1:$I$89,3,0)*VLOOKUP('Données projet'!$B$11,Paramètres!$A$1:$I$89,5,0)</f>
        <v>184.45190400000001</v>
      </c>
      <c r="BF87" s="14">
        <f t="shared" si="91"/>
        <v>46.311240012079296</v>
      </c>
      <c r="BG87" s="22">
        <f t="shared" si="61"/>
        <v>401.91247582103807</v>
      </c>
      <c r="BH87" s="62">
        <f t="shared" si="62"/>
        <v>695.24580915437139</v>
      </c>
      <c r="BI87" s="62">
        <f ca="1">AVERAGE(OFFSET($BH$3,0,0,'Données projet'!$E$11+1,1))-AVERAGE(OFFSET($H$3,0,0,'Données projet'!$E$11+1,1))</f>
        <v>151.03956183898487</v>
      </c>
      <c r="BJ87" s="62">
        <f t="shared" si="92"/>
        <v>426.35692026548253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24.704238478640242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24.704238478640242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125.47747759193066</v>
      </c>
      <c r="CE87" s="62">
        <f t="shared" si="94"/>
        <v>484.45822907419284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30.849916388723145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30.849916388723145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141.04553907945331</v>
      </c>
      <c r="CZ87" s="62">
        <f t="shared" si="96"/>
        <v>378.18098796234966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23.574097665959016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23.574097665959016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165.19099635782419</v>
      </c>
      <c r="T88" s="62">
        <f t="shared" si="88"/>
        <v>468.71862739748036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29.186085422649629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3.1748120944969837E-9</v>
      </c>
      <c r="AC88" s="24">
        <f t="shared" si="57"/>
        <v>29.186085425824441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181.69555132674151</v>
      </c>
      <c r="AO88" s="62">
        <f t="shared" si="90"/>
        <v>530.11374429932334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33.320727837636198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33.320727837636198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328.44</v>
      </c>
      <c r="BE88" s="14">
        <f>BD88*VLOOKUP('Données projet'!$B$11,Paramètres!$A$1:$I$89,3,0)*VLOOKUP('Données projet'!$B$11,Paramètres!$A$1:$I$89,5,0)</f>
        <v>184.45190400000001</v>
      </c>
      <c r="BF88" s="14">
        <f t="shared" si="91"/>
        <v>46.311240012079296</v>
      </c>
      <c r="BG88" s="22">
        <f t="shared" si="61"/>
        <v>401.91247582103807</v>
      </c>
      <c r="BH88" s="62">
        <f t="shared" si="62"/>
        <v>695.24580915437139</v>
      </c>
      <c r="BI88" s="62">
        <f ca="1">AVERAGE(OFFSET($BH$3,0,0,'Données projet'!$E$11+1,1))-AVERAGE(OFFSET($H$3,0,0,'Données projet'!$E$11+1,1))</f>
        <v>151.03956183898487</v>
      </c>
      <c r="BJ88" s="62">
        <f t="shared" si="92"/>
        <v>426.35692026548253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24.219803430171726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24.219803430171726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125.47747759193066</v>
      </c>
      <c r="CE88" s="62">
        <f t="shared" si="94"/>
        <v>484.45822907419284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30.244968344931298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30.244968344931298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141.04553907945331</v>
      </c>
      <c r="CZ88" s="62">
        <f t="shared" si="96"/>
        <v>378.18098796234966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23.11182398950935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23.11182398950935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165.19099635782419</v>
      </c>
      <c r="T89" s="62">
        <f t="shared" si="88"/>
        <v>468.71862739748036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28.6137640892658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2.2449311610118832E-9</v>
      </c>
      <c r="AC89" s="24">
        <f t="shared" si="57"/>
        <v>28.613764091510731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181.69555132674151</v>
      </c>
      <c r="AO89" s="62">
        <f t="shared" si="90"/>
        <v>530.11374429932334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32.667328688377339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32.667328688377339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328.44</v>
      </c>
      <c r="BE89" s="14">
        <f>BD89*VLOOKUP('Données projet'!$B$11,Paramètres!$A$1:$I$89,3,0)*VLOOKUP('Données projet'!$B$11,Paramètres!$A$1:$I$89,5,0)</f>
        <v>184.45190400000001</v>
      </c>
      <c r="BF89" s="14">
        <f t="shared" si="91"/>
        <v>46.311240012079296</v>
      </c>
      <c r="BG89" s="22">
        <f t="shared" si="61"/>
        <v>401.91247582103807</v>
      </c>
      <c r="BH89" s="62">
        <f t="shared" si="62"/>
        <v>695.24580915437139</v>
      </c>
      <c r="BI89" s="62">
        <f ca="1">AVERAGE(OFFSET($BH$3,0,0,'Données projet'!$E$11+1,1))-AVERAGE(OFFSET($H$3,0,0,'Données projet'!$E$11+1,1))</f>
        <v>151.03956183898487</v>
      </c>
      <c r="BJ89" s="62">
        <f t="shared" si="92"/>
        <v>426.35692026548253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23.744867857527478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23.744867857527478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125.47747759193066</v>
      </c>
      <c r="CE89" s="62">
        <f t="shared" si="94"/>
        <v>484.45822907419284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29.651882963296334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29.651882963296334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141.04553907945331</v>
      </c>
      <c r="CZ89" s="62">
        <f t="shared" si="96"/>
        <v>378.18098796234966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22.658615217895761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22.658615217895761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165.19099635782419</v>
      </c>
      <c r="T90" s="62">
        <f t="shared" si="88"/>
        <v>468.71862739748036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28.052665628148084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1.5874060472484918E-9</v>
      </c>
      <c r="AC90" s="24">
        <f t="shared" si="57"/>
        <v>28.05266562973549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181.69555132674151</v>
      </c>
      <c r="AO90" s="62">
        <f t="shared" si="90"/>
        <v>530.11374429932334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32.026742297901322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32.026742297901322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328.44</v>
      </c>
      <c r="BE90" s="14">
        <f>BD90*VLOOKUP('Données projet'!$B$11,Paramètres!$A$1:$I$89,3,0)*VLOOKUP('Données projet'!$B$11,Paramètres!$A$1:$I$89,5,0)</f>
        <v>184.45190400000001</v>
      </c>
      <c r="BF90" s="14">
        <f t="shared" si="91"/>
        <v>46.311240012079296</v>
      </c>
      <c r="BG90" s="22">
        <f t="shared" si="61"/>
        <v>401.91247582103807</v>
      </c>
      <c r="BH90" s="62">
        <f t="shared" si="62"/>
        <v>695.24580915437139</v>
      </c>
      <c r="BI90" s="62">
        <f ca="1">AVERAGE(OFFSET($BH$3,0,0,'Données projet'!$E$11+1,1))-AVERAGE(OFFSET($H$3,0,0,'Données projet'!$E$11+1,1))</f>
        <v>151.03956183898487</v>
      </c>
      <c r="BJ90" s="62">
        <f t="shared" si="92"/>
        <v>426.35692026548253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23.279245481780684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23.279245481780684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125.47747759193066</v>
      </c>
      <c r="CE90" s="62">
        <f t="shared" si="94"/>
        <v>484.45822907419284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29.070427624248868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29.070427624248868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141.04553907945331</v>
      </c>
      <c r="CZ90" s="62">
        <f t="shared" si="96"/>
        <v>378.18098796234966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22.214293593863459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22.214293593863459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165.19099635782419</v>
      </c>
      <c r="T91" s="62">
        <f t="shared" si="88"/>
        <v>468.71862739748036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27.502569965616619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1.1224655805059416E-9</v>
      </c>
      <c r="AC91" s="24">
        <f t="shared" si="57"/>
        <v>27.502569966739085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181.69555132674151</v>
      </c>
      <c r="AO91" s="62">
        <f t="shared" si="90"/>
        <v>530.11374429932334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31.39871741582342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31.39871741582342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328.44</v>
      </c>
      <c r="BE91" s="14">
        <f>BD91*VLOOKUP('Données projet'!$B$11,Paramètres!$A$1:$I$89,3,0)*VLOOKUP('Données projet'!$B$11,Paramètres!$A$1:$I$89,5,0)</f>
        <v>184.45190400000001</v>
      </c>
      <c r="BF91" s="14">
        <f t="shared" si="91"/>
        <v>46.311240012079296</v>
      </c>
      <c r="BG91" s="22">
        <f t="shared" si="61"/>
        <v>401.91247582103807</v>
      </c>
      <c r="BH91" s="62">
        <f t="shared" si="62"/>
        <v>695.24580915437139</v>
      </c>
      <c r="BI91" s="62">
        <f ca="1">AVERAGE(OFFSET($BH$3,0,0,'Données projet'!$E$11+1,1))-AVERAGE(OFFSET($H$3,0,0,'Données projet'!$E$11+1,1))</f>
        <v>151.03956183898487</v>
      </c>
      <c r="BJ91" s="62">
        <f t="shared" si="92"/>
        <v>426.35692026548253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22.822753676820682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22.822753676820682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125.47747759193066</v>
      </c>
      <c r="CE91" s="62">
        <f t="shared" si="94"/>
        <v>484.45822907419284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28.500374269747386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28.500374269747386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141.04553907945331</v>
      </c>
      <c r="CZ91" s="62">
        <f t="shared" si="96"/>
        <v>378.18098796234966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21.778684845868998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21.778684845868998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165.19099635782419</v>
      </c>
      <c r="T92" s="62">
        <f t="shared" si="88"/>
        <v>468.71862739748036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26.963261343502172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7.9370302362424591E-10</v>
      </c>
      <c r="AC92" s="24">
        <f t="shared" si="57"/>
        <v>26.963261344295876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181.69555132674151</v>
      </c>
      <c r="AO92" s="62">
        <f t="shared" si="90"/>
        <v>530.11374429932334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30.783007718625711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30.783007718625711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328.44</v>
      </c>
      <c r="BE92" s="14">
        <f>BD92*VLOOKUP('Données projet'!$B$11,Paramètres!$A$1:$I$89,3,0)*VLOOKUP('Données projet'!$B$11,Paramètres!$A$1:$I$89,5,0)</f>
        <v>184.45190400000001</v>
      </c>
      <c r="BF92" s="14">
        <f t="shared" si="91"/>
        <v>46.311240012079296</v>
      </c>
      <c r="BG92" s="22">
        <f t="shared" si="61"/>
        <v>401.91247582103807</v>
      </c>
      <c r="BH92" s="62">
        <f t="shared" si="62"/>
        <v>695.24580915437139</v>
      </c>
      <c r="BI92" s="62">
        <f ca="1">AVERAGE(OFFSET($BH$3,0,0,'Données projet'!$E$11+1,1))-AVERAGE(OFFSET($H$3,0,0,'Données projet'!$E$11+1,1))</f>
        <v>151.03956183898487</v>
      </c>
      <c r="BJ92" s="62">
        <f t="shared" si="92"/>
        <v>426.35692026548253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22.375213397723435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22.375213397723435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125.47747759193066</v>
      </c>
      <c r="CE92" s="62">
        <f t="shared" si="94"/>
        <v>484.45822907419284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27.941499313829464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27.941499313829464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141.04553907945331</v>
      </c>
      <c r="CZ92" s="62">
        <f t="shared" si="96"/>
        <v>378.18098796234966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21.351618119727608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21.351618119727608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165.19099635782419</v>
      </c>
      <c r="T93" s="62">
        <f t="shared" si="88"/>
        <v>468.71862739748036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26.434528234521608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5.6123279025297081E-10</v>
      </c>
      <c r="AC93" s="24">
        <f t="shared" si="57"/>
        <v>26.434528235082841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181.69555132674151</v>
      </c>
      <c r="AO93" s="62">
        <f t="shared" si="90"/>
        <v>530.11374429932334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30.179371713044215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30.179371713044215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328.44</v>
      </c>
      <c r="BE93" s="14">
        <f>BD93*VLOOKUP('Données projet'!$B$11,Paramètres!$A$1:$I$89,3,0)*VLOOKUP('Données projet'!$B$11,Paramètres!$A$1:$I$89,5,0)</f>
        <v>184.45190400000001</v>
      </c>
      <c r="BF93" s="14">
        <f t="shared" si="91"/>
        <v>46.311240012079296</v>
      </c>
      <c r="BG93" s="22">
        <f t="shared" si="61"/>
        <v>401.91247582103807</v>
      </c>
      <c r="BH93" s="62">
        <f t="shared" si="62"/>
        <v>695.24580915437139</v>
      </c>
      <c r="BI93" s="62">
        <f ca="1">AVERAGE(OFFSET($BH$3,0,0,'Données projet'!$E$11+1,1))-AVERAGE(OFFSET($H$3,0,0,'Données projet'!$E$11+1,1))</f>
        <v>151.03956183898487</v>
      </c>
      <c r="BJ93" s="62">
        <f t="shared" si="92"/>
        <v>426.35692026548253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21.93644911052667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21.93644911052667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125.47747759193066</v>
      </c>
      <c r="CE93" s="62">
        <f t="shared" si="94"/>
        <v>484.45822907419284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27.393583554917029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27.393583554917029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141.04553907945331</v>
      </c>
      <c r="CZ93" s="62">
        <f t="shared" si="96"/>
        <v>378.18098796234966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20.932925911600869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20.932925911600869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165.19099635782419</v>
      </c>
      <c r="T94" s="62">
        <f t="shared" si="88"/>
        <v>468.71862739748036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25.916163259312803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3.9685151181212296E-10</v>
      </c>
      <c r="AC94" s="24">
        <f t="shared" si="57"/>
        <v>25.916163259709656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181.69555132674151</v>
      </c>
      <c r="AO94" s="62">
        <f t="shared" si="90"/>
        <v>530.11374429932334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29.587572641350565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29.587572641350565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328.44</v>
      </c>
      <c r="BE94" s="14">
        <f>BD94*VLOOKUP('Données projet'!$B$11,Paramètres!$A$1:$I$89,3,0)*VLOOKUP('Données projet'!$B$11,Paramètres!$A$1:$I$89,5,0)</f>
        <v>184.45190400000001</v>
      </c>
      <c r="BF94" s="14">
        <f t="shared" si="91"/>
        <v>46.311240012079296</v>
      </c>
      <c r="BG94" s="22">
        <f t="shared" si="61"/>
        <v>401.91247582103807</v>
      </c>
      <c r="BH94" s="62">
        <f t="shared" si="62"/>
        <v>695.24580915437139</v>
      </c>
      <c r="BI94" s="62">
        <f ca="1">AVERAGE(OFFSET($BH$3,0,0,'Données projet'!$E$11+1,1))-AVERAGE(OFFSET($H$3,0,0,'Données projet'!$E$11+1,1))</f>
        <v>151.03956183898487</v>
      </c>
      <c r="BJ94" s="62">
        <f t="shared" si="92"/>
        <v>426.35692026548253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21.506288723382042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21.506288723382042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125.47747759193066</v>
      </c>
      <c r="CE94" s="62">
        <f t="shared" si="94"/>
        <v>484.45822907419284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26.856412089841253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26.856412089841253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141.04553907945331</v>
      </c>
      <c r="CZ94" s="62">
        <f t="shared" si="96"/>
        <v>378.18098796234966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20.522444002298464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20.522444002298464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165.19099635782419</v>
      </c>
      <c r="T95" s="62">
        <f t="shared" si="88"/>
        <v>468.71862739748036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25.407963105096425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2.806163951264854E-10</v>
      </c>
      <c r="AC95" s="24">
        <f t="shared" si="57"/>
        <v>25.407963105377039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181.69555132674151</v>
      </c>
      <c r="AO95" s="62">
        <f t="shared" si="90"/>
        <v>530.11374429932334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29.007378388491034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29.007378388491034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328.44</v>
      </c>
      <c r="BE95" s="14">
        <f>BD95*VLOOKUP('Données projet'!$B$11,Paramètres!$A$1:$I$89,3,0)*VLOOKUP('Données projet'!$B$11,Paramètres!$A$1:$I$89,5,0)</f>
        <v>184.45190400000001</v>
      </c>
      <c r="BF95" s="14">
        <f t="shared" si="91"/>
        <v>46.311240012079296</v>
      </c>
      <c r="BG95" s="22">
        <f t="shared" si="61"/>
        <v>401.91247582103807</v>
      </c>
      <c r="BH95" s="62">
        <f t="shared" si="62"/>
        <v>695.24580915437139</v>
      </c>
      <c r="BI95" s="62">
        <f ca="1">AVERAGE(OFFSET($BH$3,0,0,'Données projet'!$E$11+1,1))-AVERAGE(OFFSET($H$3,0,0,'Données projet'!$E$11+1,1))</f>
        <v>151.03956183898487</v>
      </c>
      <c r="BJ95" s="62">
        <f t="shared" si="92"/>
        <v>426.35692026548253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21.08456351905739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21.08456351905739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125.47747759193066</v>
      </c>
      <c r="CE95" s="62">
        <f t="shared" si="94"/>
        <v>484.45822907419284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26.329774229553372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26.329774229553372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141.04553907945331</v>
      </c>
      <c r="CZ95" s="62">
        <f t="shared" si="96"/>
        <v>378.18098796234966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20.120011392868236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20.120011392868236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165.19099635782419</v>
      </c>
      <c r="T96" s="62">
        <f t="shared" si="88"/>
        <v>468.71862739748036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24.909728445932743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1.9842575590606148E-10</v>
      </c>
      <c r="AC96" s="24">
        <f t="shared" si="57"/>
        <v>24.909728446131169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181.69555132674151</v>
      </c>
      <c r="AO96" s="62">
        <f t="shared" si="90"/>
        <v>530.11374429932334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28.438561391046527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28.438561391046527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328.44</v>
      </c>
      <c r="BE96" s="14">
        <f>BD96*VLOOKUP('Données projet'!$B$11,Paramètres!$A$1:$I$89,3,0)*VLOOKUP('Données projet'!$B$11,Paramètres!$A$1:$I$89,5,0)</f>
        <v>184.45190400000001</v>
      </c>
      <c r="BF96" s="14">
        <f t="shared" si="91"/>
        <v>46.311240012079296</v>
      </c>
      <c r="BG96" s="22">
        <f t="shared" si="61"/>
        <v>401.91247582103807</v>
      </c>
      <c r="BH96" s="62">
        <f t="shared" si="62"/>
        <v>695.24580915437139</v>
      </c>
      <c r="BI96" s="62">
        <f ca="1">AVERAGE(OFFSET($BH$3,0,0,'Données projet'!$E$11+1,1))-AVERAGE(OFFSET($H$3,0,0,'Données projet'!$E$11+1,1))</f>
        <v>151.03956183898487</v>
      </c>
      <c r="BJ96" s="62">
        <f t="shared" si="92"/>
        <v>426.35692026548253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20.671108088762569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20.671108088762569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125.47747759193066</v>
      </c>
      <c r="CE96" s="62">
        <f t="shared" si="94"/>
        <v>484.45822907419284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25.813463416488361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25.813463416488361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141.04553907945331</v>
      </c>
      <c r="CZ96" s="62">
        <f t="shared" si="96"/>
        <v>378.18098796234966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19.72547024144928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19.72547024144928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165.19099635782419</v>
      </c>
      <c r="T97" s="62">
        <f t="shared" si="88"/>
        <v>468.71862739748036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24.421263864542126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1.403081975632427E-10</v>
      </c>
      <c r="AC97" s="24">
        <f t="shared" si="57"/>
        <v>24.421263864682434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181.69555132674151</v>
      </c>
      <c r="AO97" s="62">
        <f t="shared" si="90"/>
        <v>530.11374429932334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27.880898547977797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27.880898547977797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328.44</v>
      </c>
      <c r="BE97" s="14">
        <f>BD97*VLOOKUP('Données projet'!$B$11,Paramètres!$A$1:$I$89,3,0)*VLOOKUP('Données projet'!$B$11,Paramètres!$A$1:$I$89,5,0)</f>
        <v>184.45190400000001</v>
      </c>
      <c r="BF97" s="14">
        <f t="shared" si="91"/>
        <v>46.311240012079296</v>
      </c>
      <c r="BG97" s="22">
        <f t="shared" si="61"/>
        <v>401.91247582103807</v>
      </c>
      <c r="BH97" s="62">
        <f t="shared" si="62"/>
        <v>695.24580915437139</v>
      </c>
      <c r="BI97" s="62">
        <f ca="1">AVERAGE(OFFSET($BH$3,0,0,'Données projet'!$E$11+1,1))-AVERAGE(OFFSET($H$3,0,0,'Données projet'!$E$11+1,1))</f>
        <v>151.03956183898487</v>
      </c>
      <c r="BJ97" s="62">
        <f t="shared" si="92"/>
        <v>426.35692026548253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20.26576026727292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20.26576026727292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125.47747759193066</v>
      </c>
      <c r="CE97" s="62">
        <f t="shared" si="94"/>
        <v>484.45822907419284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25.307277143549051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25.307277143549051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141.04553907945331</v>
      </c>
      <c r="CZ97" s="62">
        <f t="shared" si="96"/>
        <v>378.18098796234966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19.338665801363309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19.338665801363309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165.19099635782419</v>
      </c>
      <c r="T98" s="62">
        <f t="shared" si="88"/>
        <v>468.71862739748036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23.942377775658603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9.9212877953030739E-11</v>
      </c>
      <c r="AC98" s="24">
        <f t="shared" si="57"/>
        <v>23.942377775757816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181.69555132674151</v>
      </c>
      <c r="AO98" s="62">
        <f t="shared" si="90"/>
        <v>530.11374429932334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27.334171133120897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27.334171133120897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328.44</v>
      </c>
      <c r="BE98" s="14">
        <f>BD98*VLOOKUP('Données projet'!$B$11,Paramètres!$A$1:$I$89,3,0)*VLOOKUP('Données projet'!$B$11,Paramètres!$A$1:$I$89,5,0)</f>
        <v>184.45190400000001</v>
      </c>
      <c r="BF98" s="14">
        <f t="shared" si="91"/>
        <v>46.311240012079296</v>
      </c>
      <c r="BG98" s="22">
        <f t="shared" si="61"/>
        <v>401.91247582103807</v>
      </c>
      <c r="BH98" s="62">
        <f t="shared" si="62"/>
        <v>695.24580915437139</v>
      </c>
      <c r="BI98" s="62">
        <f ca="1">AVERAGE(OFFSET($BH$3,0,0,'Données projet'!$E$11+1,1))-AVERAGE(OFFSET($H$3,0,0,'Données projet'!$E$11+1,1))</f>
        <v>151.03956183898487</v>
      </c>
      <c r="BJ98" s="62">
        <f t="shared" si="92"/>
        <v>426.35692026548253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19.868361069324926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19.868361069324926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125.47747759193066</v>
      </c>
      <c r="CE98" s="62">
        <f t="shared" si="94"/>
        <v>484.45822907419284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24.811016874678941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24.811016874678941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141.04553907945331</v>
      </c>
      <c r="CZ98" s="62">
        <f t="shared" si="96"/>
        <v>378.18098796234966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18.959446360420014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18.959446360420014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165.19099635782419</v>
      </c>
      <c r="T99" s="62">
        <f t="shared" si="88"/>
        <v>468.71862739748036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23.472882350886415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7.0154098781621351E-11</v>
      </c>
      <c r="AC99" s="24">
        <f t="shared" si="57"/>
        <v>23.472882350956571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181.69555132674151</v>
      </c>
      <c r="AO99" s="62">
        <f t="shared" si="90"/>
        <v>530.11374429932334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26.798164709398545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26.798164709398545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328.44</v>
      </c>
      <c r="BE99" s="14">
        <f>BD99*VLOOKUP('Données projet'!$B$11,Paramètres!$A$1:$I$89,3,0)*VLOOKUP('Données projet'!$B$11,Paramètres!$A$1:$I$89,5,0)</f>
        <v>184.45190400000001</v>
      </c>
      <c r="BF99" s="14">
        <f t="shared" si="91"/>
        <v>46.311240012079296</v>
      </c>
      <c r="BG99" s="22">
        <f t="shared" si="61"/>
        <v>401.91247582103807</v>
      </c>
      <c r="BH99" s="62">
        <f t="shared" si="62"/>
        <v>695.24580915437139</v>
      </c>
      <c r="BI99" s="62">
        <f ca="1">AVERAGE(OFFSET($BH$3,0,0,'Données projet'!$E$11+1,1))-AVERAGE(OFFSET($H$3,0,0,'Données projet'!$E$11+1,1))</f>
        <v>151.03956183898487</v>
      </c>
      <c r="BJ99" s="62">
        <f t="shared" si="92"/>
        <v>426.35692026548253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19.478754627259114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19.478754627259114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125.47747759193066</v>
      </c>
      <c r="CE99" s="62">
        <f t="shared" si="94"/>
        <v>484.45822907419284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24.3244879669925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24.3244879669925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141.04553907945331</v>
      </c>
      <c r="CZ99" s="62">
        <f t="shared" si="96"/>
        <v>378.18098796234966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18.587663181412594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18.587663181412594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165.19099635782419</v>
      </c>
      <c r="T100" s="62">
        <f t="shared" si="88"/>
        <v>468.71862739748036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23.012593445030078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4.960643897651537E-11</v>
      </c>
      <c r="AC100" s="24">
        <f t="shared" si="57"/>
        <v>23.012593445079684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181.69555132674151</v>
      </c>
      <c r="AO100" s="62">
        <f t="shared" si="90"/>
        <v>530.11374429932334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26.272669044713751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26.272669044713751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328.44</v>
      </c>
      <c r="BE100" s="14">
        <f>BD100*VLOOKUP('Données projet'!$B$11,Paramètres!$A$1:$I$89,3,0)*VLOOKUP('Données projet'!$B$11,Paramètres!$A$1:$I$89,5,0)</f>
        <v>184.45190400000001</v>
      </c>
      <c r="BF100" s="14">
        <f t="shared" si="91"/>
        <v>46.311240012079296</v>
      </c>
      <c r="BG100" s="22">
        <f t="shared" si="61"/>
        <v>401.91247582103807</v>
      </c>
      <c r="BH100" s="62">
        <f t="shared" si="62"/>
        <v>695.24580915437139</v>
      </c>
      <c r="BI100" s="62">
        <f ca="1">AVERAGE(OFFSET($BH$3,0,0,'Données projet'!$E$11+1,1))-AVERAGE(OFFSET($H$3,0,0,'Données projet'!$E$11+1,1))</f>
        <v>151.03956183898487</v>
      </c>
      <c r="BJ100" s="62">
        <f t="shared" si="92"/>
        <v>426.35692026548253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19.096788129885748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19.096788129885748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125.47747759193066</v>
      </c>
      <c r="CE100" s="62">
        <f t="shared" si="94"/>
        <v>484.45822907419284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23.847499594432456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23.847499594432456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141.04553907945331</v>
      </c>
      <c r="CZ100" s="62">
        <f t="shared" si="96"/>
        <v>378.18098796234966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18.223170443780162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18.223170443780162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165.19099635782419</v>
      </c>
      <c r="T101" s="62">
        <f t="shared" si="88"/>
        <v>468.71862739748036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22.561330523869071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3.5077049390810676E-11</v>
      </c>
      <c r="AC101" s="24">
        <f t="shared" si="57"/>
        <v>22.561330523904147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181.69555132674151</v>
      </c>
      <c r="AO101" s="62">
        <f t="shared" si="90"/>
        <v>530.11374429932334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25.75747802949272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25.75747802949272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328.44</v>
      </c>
      <c r="BE101" s="14">
        <f>BD101*VLOOKUP('Données projet'!$B$11,Paramètres!$A$1:$I$89,3,0)*VLOOKUP('Données projet'!$B$11,Paramètres!$A$1:$I$89,5,0)</f>
        <v>184.45190400000001</v>
      </c>
      <c r="BF101" s="14">
        <f t="shared" si="91"/>
        <v>46.311240012079296</v>
      </c>
      <c r="BG101" s="22">
        <f t="shared" si="61"/>
        <v>401.91247582103807</v>
      </c>
      <c r="BH101" s="62">
        <f t="shared" si="62"/>
        <v>695.24580915437139</v>
      </c>
      <c r="BI101" s="62">
        <f ca="1">AVERAGE(OFFSET($BH$3,0,0,'Données projet'!$E$11+1,1))-AVERAGE(OFFSET($H$3,0,0,'Données projet'!$E$11+1,1))</f>
        <v>151.03956183898487</v>
      </c>
      <c r="BJ101" s="62">
        <f t="shared" si="92"/>
        <v>426.35692026548253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18.722311762549314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18.722311762549314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125.47747759193066</v>
      </c>
      <c r="CE101" s="62">
        <f t="shared" si="94"/>
        <v>484.45822907419284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23.379864672924136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23.379864672924136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141.04553907945331</v>
      </c>
      <c r="CZ101" s="62">
        <f t="shared" si="96"/>
        <v>378.18098796234966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17.865825186414085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17.865825186414085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165.19099635782419</v>
      </c>
      <c r="T102" s="62">
        <f t="shared" si="88"/>
        <v>468.71862739748036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22.118916593348828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2.4803219488257685E-11</v>
      </c>
      <c r="AC102" s="24">
        <f t="shared" si="57"/>
        <v>22.11891659337363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181.69555132674151</v>
      </c>
      <c r="AO102" s="62">
        <f t="shared" si="90"/>
        <v>530.11374429932334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25.252389595844683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25.252389595844683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328.44</v>
      </c>
      <c r="BE102" s="14">
        <f>BD102*VLOOKUP('Données projet'!$B$11,Paramètres!$A$1:$I$89,3,0)*VLOOKUP('Données projet'!$B$11,Paramètres!$A$1:$I$89,5,0)</f>
        <v>184.45190400000001</v>
      </c>
      <c r="BF102" s="14">
        <f t="shared" si="91"/>
        <v>46.311240012079296</v>
      </c>
      <c r="BG102" s="22">
        <f t="shared" si="61"/>
        <v>401.91247582103807</v>
      </c>
      <c r="BH102" s="62">
        <f t="shared" si="62"/>
        <v>695.24580915437139</v>
      </c>
      <c r="BI102" s="62">
        <f ca="1">AVERAGE(OFFSET($BH$3,0,0,'Données projet'!$E$11+1,1))-AVERAGE(OFFSET($H$3,0,0,'Données projet'!$E$11+1,1))</f>
        <v>151.03956183898487</v>
      </c>
      <c r="BJ102" s="62">
        <f t="shared" si="92"/>
        <v>426.35692026548253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18.355178648368316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18.355178648368316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125.47747759193066</v>
      </c>
      <c r="CE102" s="62">
        <f t="shared" si="94"/>
        <v>484.45822907419284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22.921399786997455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22.921399786997455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141.04553907945331</v>
      </c>
      <c r="CZ102" s="62">
        <f t="shared" si="96"/>
        <v>378.18098796234966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17.515487251585871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17.515487251585871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165.19099635782419</v>
      </c>
      <c r="T103" s="62">
        <f t="shared" si="88"/>
        <v>468.71862739748036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21.685178130160235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1.7538524695405338E-11</v>
      </c>
      <c r="AC103" s="24">
        <f t="shared" si="57"/>
        <v>21.685178130177775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181.69555132674151</v>
      </c>
      <c r="AO103" s="62">
        <f t="shared" si="90"/>
        <v>530.11374429932334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24.757205638306957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24.757205638306957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328.44</v>
      </c>
      <c r="BE103" s="14">
        <f>BD103*VLOOKUP('Données projet'!$B$11,Paramètres!$A$1:$I$89,3,0)*VLOOKUP('Données projet'!$B$11,Paramètres!$A$1:$I$89,5,0)</f>
        <v>184.45190400000001</v>
      </c>
      <c r="BF103" s="14">
        <f t="shared" si="91"/>
        <v>46.311240012079296</v>
      </c>
      <c r="BG103" s="22">
        <f t="shared" si="61"/>
        <v>401.91247582103807</v>
      </c>
      <c r="BH103" s="62">
        <f t="shared" si="62"/>
        <v>695.24580915437139</v>
      </c>
      <c r="BI103" s="62">
        <f ca="1">AVERAGE(OFFSET($BH$3,0,0,'Données projet'!$E$11+1,1))-AVERAGE(OFFSET($H$3,0,0,'Données projet'!$E$11+1,1))</f>
        <v>151.03956183898487</v>
      </c>
      <c r="BJ103" s="62">
        <f t="shared" si="92"/>
        <v>426.35692026548253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17.995244790627321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17.995244790627321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125.47747759193066</v>
      </c>
      <c r="CE103" s="62">
        <f t="shared" si="94"/>
        <v>484.45822907419284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22.471925117847828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22.471925117847828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141.04553907945331</v>
      </c>
      <c r="CZ103" s="62">
        <f t="shared" si="96"/>
        <v>378.18098796234966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17.172019229974598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17.172019229974598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165.19099635782419</v>
      </c>
      <c r="T104" s="62">
        <f t="shared" si="88"/>
        <v>468.71862739748036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21.259945013680429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1.2401609744128842E-11</v>
      </c>
      <c r="AC104" s="24">
        <f t="shared" si="57"/>
        <v>21.259945013692832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181.69555132674151</v>
      </c>
      <c r="AO104" s="62">
        <f t="shared" si="90"/>
        <v>530.11374429932334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24.271731936144157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24.271731936144157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328.44</v>
      </c>
      <c r="BE104" s="14">
        <f>BD104*VLOOKUP('Données projet'!$B$11,Paramètres!$A$1:$I$89,3,0)*VLOOKUP('Données projet'!$B$11,Paramètres!$A$1:$I$89,5,0)</f>
        <v>184.45190400000001</v>
      </c>
      <c r="BF104" s="14">
        <f t="shared" si="91"/>
        <v>46.311240012079296</v>
      </c>
      <c r="BG104" s="22">
        <f t="shared" si="61"/>
        <v>401.91247582103807</v>
      </c>
      <c r="BH104" s="62">
        <f t="shared" si="62"/>
        <v>695.24580915437139</v>
      </c>
      <c r="BI104" s="62">
        <f ca="1">AVERAGE(OFFSET($BH$3,0,0,'Données projet'!$E$11+1,1))-AVERAGE(OFFSET($H$3,0,0,'Données projet'!$E$11+1,1))</f>
        <v>151.03956183898487</v>
      </c>
      <c r="BJ104" s="62">
        <f t="shared" si="92"/>
        <v>426.35692026548253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17.642369016298652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17.642369016298652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125.47747759193066</v>
      </c>
      <c r="CE104" s="62">
        <f t="shared" si="94"/>
        <v>484.45822907419284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22.031264372807748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22.031264372807748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141.04553907945331</v>
      </c>
      <c r="CZ104" s="62">
        <f t="shared" si="96"/>
        <v>378.18098796234966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16.835286406772315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16.835286406772315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165.19099635782419</v>
      </c>
      <c r="T105" s="62">
        <f t="shared" si="88"/>
        <v>468.71862739748036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20.8430504592482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8.7692623477026689E-12</v>
      </c>
      <c r="AC105" s="24">
        <f t="shared" si="57"/>
        <v>20.843050459256968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181.69555132674151</v>
      </c>
      <c r="AO105" s="62">
        <f t="shared" si="90"/>
        <v>530.11374429932334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23.795778077171047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23.795778077171047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328.44</v>
      </c>
      <c r="BE105" s="14">
        <f>BD105*VLOOKUP('Données projet'!$B$11,Paramètres!$A$1:$I$89,3,0)*VLOOKUP('Données projet'!$B$11,Paramètres!$A$1:$I$89,5,0)</f>
        <v>184.45190400000001</v>
      </c>
      <c r="BF105" s="14">
        <f t="shared" si="91"/>
        <v>46.311240012079296</v>
      </c>
      <c r="BG105" s="22">
        <f t="shared" si="61"/>
        <v>401.91247582103807</v>
      </c>
      <c r="BH105" s="62">
        <f t="shared" si="62"/>
        <v>695.24580915437139</v>
      </c>
      <c r="BI105" s="62">
        <f ca="1">AVERAGE(OFFSET($BH$3,0,0,'Données projet'!$E$11+1,1))-AVERAGE(OFFSET($H$3,0,0,'Données projet'!$E$11+1,1))</f>
        <v>151.03956183898487</v>
      </c>
      <c r="BJ105" s="62">
        <f t="shared" si="92"/>
        <v>426.35692026548253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17.296412920671596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17.296412920671596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125.47747759193066</v>
      </c>
      <c r="CE105" s="62">
        <f t="shared" si="94"/>
        <v>484.45822907419284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21.599244716201387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21.599244716201387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141.04553907945331</v>
      </c>
      <c r="CZ105" s="62">
        <f t="shared" si="96"/>
        <v>378.18098796234966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16.505156708846286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16.505156708846286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165.19099635782419</v>
      </c>
      <c r="T106" s="62">
        <f t="shared" si="88"/>
        <v>468.71862739748036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20.434330952747818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6.2008048720644212E-12</v>
      </c>
      <c r="AC106" s="24">
        <f t="shared" si="57"/>
        <v>20.434330952754017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181.69555132674151</v>
      </c>
      <c r="AO106" s="62">
        <f t="shared" si="90"/>
        <v>530.11374429932334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23.329157383069212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23.329157383069212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328.44</v>
      </c>
      <c r="BE106" s="14">
        <f>BD106*VLOOKUP('Données projet'!$B$11,Paramètres!$A$1:$I$89,3,0)*VLOOKUP('Données projet'!$B$11,Paramètres!$A$1:$I$89,5,0)</f>
        <v>184.45190400000001</v>
      </c>
      <c r="BF106" s="14">
        <f t="shared" si="91"/>
        <v>46.311240012079296</v>
      </c>
      <c r="BG106" s="22">
        <f t="shared" si="61"/>
        <v>401.91247582103807</v>
      </c>
      <c r="BH106" s="62">
        <f t="shared" si="62"/>
        <v>695.24580915437139</v>
      </c>
      <c r="BI106" s="62">
        <f ca="1">AVERAGE(OFFSET($BH$3,0,0,'Données projet'!$E$11+1,1))-AVERAGE(OFFSET($H$3,0,0,'Données projet'!$E$11+1,1))</f>
        <v>151.03956183898487</v>
      </c>
      <c r="BJ106" s="62">
        <f t="shared" si="92"/>
        <v>426.35692026548253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16.957240813067404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16.957240813067404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125.47747759193066</v>
      </c>
      <c r="CE106" s="62">
        <f t="shared" si="94"/>
        <v>484.45822907419284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21.175696701555108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21.175696701555108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141.04553907945331</v>
      </c>
      <c r="CZ106" s="62">
        <f t="shared" si="96"/>
        <v>378.18098796234966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16.181500652937356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16.181500652937356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165.19099635782419</v>
      </c>
      <c r="T107" s="62">
        <f t="shared" si="88"/>
        <v>468.71862739748036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20.033626186475626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4.3846311738513345E-12</v>
      </c>
      <c r="AC107" s="24">
        <f t="shared" si="57"/>
        <v>20.03362618648001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181.69555132674151</v>
      </c>
      <c r="AO107" s="62">
        <f t="shared" si="90"/>
        <v>530.11374429932334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22.871686836168195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22.871686836168195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328.44</v>
      </c>
      <c r="BE107" s="14">
        <f>BD107*VLOOKUP('Données projet'!$B$11,Paramètres!$A$1:$I$89,3,0)*VLOOKUP('Données projet'!$B$11,Paramètres!$A$1:$I$89,5,0)</f>
        <v>184.45190400000001</v>
      </c>
      <c r="BF107" s="14">
        <f t="shared" si="91"/>
        <v>46.311240012079296</v>
      </c>
      <c r="BG107" s="22">
        <f t="shared" si="61"/>
        <v>401.91247582103807</v>
      </c>
      <c r="BH107" s="62">
        <f t="shared" si="62"/>
        <v>695.24580915437139</v>
      </c>
      <c r="BI107" s="62">
        <f ca="1">AVERAGE(OFFSET($BH$3,0,0,'Données projet'!$E$11+1,1))-AVERAGE(OFFSET($H$3,0,0,'Données projet'!$E$11+1,1))</f>
        <v>151.03956183898487</v>
      </c>
      <c r="BJ107" s="62">
        <f t="shared" si="92"/>
        <v>426.35692026548253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16.624719663618773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16.624719663618773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125.47747759193066</v>
      </c>
      <c r="CE107" s="62">
        <f t="shared" si="94"/>
        <v>484.45822907419284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20.760454205137261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20.760454205137261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141.04553907945331</v>
      </c>
      <c r="CZ107" s="62">
        <f t="shared" si="96"/>
        <v>378.18098796234966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15.864191294874097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15.864191294874097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165.19099635782419</v>
      </c>
      <c r="T108" s="62">
        <f t="shared" si="88"/>
        <v>468.71862739748036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19.640778996264256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3.1004024360322106E-12</v>
      </c>
      <c r="AC108" s="24">
        <f t="shared" si="57"/>
        <v>19.640778996267358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181.69555132674151</v>
      </c>
      <c r="AO108" s="62">
        <f t="shared" si="90"/>
        <v>530.11374429932334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22.423187007662424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22.423187007662424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328.44</v>
      </c>
      <c r="BE108" s="14">
        <f>BD108*VLOOKUP('Données projet'!$B$11,Paramètres!$A$1:$I$89,3,0)*VLOOKUP('Données projet'!$B$11,Paramètres!$A$1:$I$89,5,0)</f>
        <v>184.45190400000001</v>
      </c>
      <c r="BF108" s="14">
        <f t="shared" si="91"/>
        <v>46.311240012079296</v>
      </c>
      <c r="BG108" s="22">
        <f t="shared" si="61"/>
        <v>401.91247582103807</v>
      </c>
      <c r="BH108" s="62">
        <f t="shared" si="62"/>
        <v>695.24580915437139</v>
      </c>
      <c r="BI108" s="62">
        <f ca="1">AVERAGE(OFFSET($BH$3,0,0,'Données projet'!$E$11+1,1))-AVERAGE(OFFSET($H$3,0,0,'Données projet'!$E$11+1,1))</f>
        <v>151.03956183898487</v>
      </c>
      <c r="BJ108" s="62">
        <f t="shared" si="92"/>
        <v>426.35692026548253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16.298719051092956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16.298719051092956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125.47747759193066</v>
      </c>
      <c r="CE108" s="62">
        <f t="shared" si="94"/>
        <v>484.45822907419284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20.353354360801255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20.353354360801255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141.04553907945331</v>
      </c>
      <c r="CZ108" s="62">
        <f t="shared" si="96"/>
        <v>378.18098796234966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15.55310417978286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15.55310417978286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165.19099635782419</v>
      </c>
      <c r="T109" s="62">
        <f t="shared" si="88"/>
        <v>468.71862739748036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19.255635299839806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2.1923155869256672E-12</v>
      </c>
      <c r="AC109" s="24">
        <f t="shared" si="57"/>
        <v>19.255635299841998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181.69555132674151</v>
      </c>
      <c r="AO109" s="62">
        <f t="shared" si="90"/>
        <v>530.11374429932334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21.983481987235766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21.983481987235766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328.44</v>
      </c>
      <c r="BE109" s="14">
        <f>BD109*VLOOKUP('Données projet'!$B$11,Paramètres!$A$1:$I$89,3,0)*VLOOKUP('Données projet'!$B$11,Paramètres!$A$1:$I$89,5,0)</f>
        <v>184.45190400000001</v>
      </c>
      <c r="BF109" s="14">
        <f t="shared" si="91"/>
        <v>46.311240012079296</v>
      </c>
      <c r="BG109" s="22">
        <f t="shared" si="61"/>
        <v>401.91247582103807</v>
      </c>
      <c r="BH109" s="62">
        <f t="shared" si="62"/>
        <v>695.24580915437139</v>
      </c>
      <c r="BI109" s="62">
        <f ca="1">AVERAGE(OFFSET($BH$3,0,0,'Données projet'!$E$11+1,1))-AVERAGE(OFFSET($H$3,0,0,'Données projet'!$E$11+1,1))</f>
        <v>151.03956183898487</v>
      </c>
      <c r="BJ109" s="62">
        <f t="shared" si="92"/>
        <v>426.35692026548253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15.979111111738028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15.979111111738028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125.47747759193066</v>
      </c>
      <c r="CE109" s="62">
        <f t="shared" si="94"/>
        <v>484.45822907419284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19.954237496106291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19.954237496106291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141.04553907945331</v>
      </c>
      <c r="CZ109" s="62">
        <f t="shared" si="96"/>
        <v>378.18098796234966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15.248117293274158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15.248117293274158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165.19099635782419</v>
      </c>
      <c r="T110" s="62">
        <f t="shared" si="88"/>
        <v>468.71862739748036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18.878044036387781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1.5502012180161053E-12</v>
      </c>
      <c r="AC110" s="24">
        <f t="shared" si="57"/>
        <v>18.87804403638933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181.69555132674151</v>
      </c>
      <c r="AO110" s="62">
        <f t="shared" si="90"/>
        <v>530.11374429932334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21.552399314066097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21.552399314066097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328.44</v>
      </c>
      <c r="BE110" s="14">
        <f>BD110*VLOOKUP('Données projet'!$B$11,Paramètres!$A$1:$I$89,3,0)*VLOOKUP('Données projet'!$B$11,Paramètres!$A$1:$I$89,5,0)</f>
        <v>184.45190400000001</v>
      </c>
      <c r="BF110" s="14">
        <f t="shared" si="91"/>
        <v>46.311240012079296</v>
      </c>
      <c r="BG110" s="22">
        <f t="shared" si="61"/>
        <v>401.91247582103807</v>
      </c>
      <c r="BH110" s="62">
        <f t="shared" si="62"/>
        <v>695.24580915437139</v>
      </c>
      <c r="BI110" s="62">
        <f ca="1">AVERAGE(OFFSET($BH$3,0,0,'Données projet'!$E$11+1,1))-AVERAGE(OFFSET($H$3,0,0,'Données projet'!$E$11+1,1))</f>
        <v>151.03956183898487</v>
      </c>
      <c r="BJ110" s="62">
        <f t="shared" si="92"/>
        <v>426.35692026548253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15.665770489132257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15.665770489132257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125.47747759193066</v>
      </c>
      <c r="CE110" s="62">
        <f t="shared" si="94"/>
        <v>484.45822907419284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19.562947069690743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19.562947069690743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141.04553907945331</v>
      </c>
      <c r="CZ110" s="62">
        <f t="shared" si="96"/>
        <v>378.18098796234966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14.949111013586259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14.949111013586259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165.19099635782419</v>
      </c>
      <c r="T111" s="62">
        <f t="shared" si="88"/>
        <v>468.71862739748036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18.507857107304119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1.0961577934628336E-12</v>
      </c>
      <c r="AC111" s="24">
        <f t="shared" si="57"/>
        <v>18.507857107305217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181.69555132674151</v>
      </c>
      <c r="AO111" s="62">
        <f t="shared" si="90"/>
        <v>530.11374429932334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21.129769909182816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21.129769909182816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328.44</v>
      </c>
      <c r="BE111" s="14">
        <f>BD111*VLOOKUP('Données projet'!$B$11,Paramètres!$A$1:$I$89,3,0)*VLOOKUP('Données projet'!$B$11,Paramètres!$A$1:$I$89,5,0)</f>
        <v>184.45190400000001</v>
      </c>
      <c r="BF111" s="14">
        <f t="shared" si="91"/>
        <v>46.311240012079296</v>
      </c>
      <c r="BG111" s="22">
        <f t="shared" si="61"/>
        <v>401.91247582103807</v>
      </c>
      <c r="BH111" s="62">
        <f t="shared" si="62"/>
        <v>695.24580915437139</v>
      </c>
      <c r="BI111" s="62">
        <f ca="1">AVERAGE(OFFSET($BH$3,0,0,'Données projet'!$E$11+1,1))-AVERAGE(OFFSET($H$3,0,0,'Données projet'!$E$11+1,1))</f>
        <v>151.03956183898487</v>
      </c>
      <c r="BJ111" s="62">
        <f t="shared" si="92"/>
        <v>426.35692026548253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15.358574285016877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15.358574285016877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125.47747759193066</v>
      </c>
      <c r="CE111" s="62">
        <f t="shared" si="94"/>
        <v>484.45822907419284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19.179329609873612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19.179329609873612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141.04553907945331</v>
      </c>
      <c r="CZ111" s="62">
        <f t="shared" si="96"/>
        <v>378.18098796234966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14.655968064667217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14.655968064667217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165.19099635782419</v>
      </c>
      <c r="T112" s="62">
        <f t="shared" si="88"/>
        <v>468.71862739748036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18.144929318108055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7.7510060900805265E-13</v>
      </c>
      <c r="AC112" s="24">
        <f t="shared" si="57"/>
        <v>18.144929318108829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181.69555132674151</v>
      </c>
      <c r="AO112" s="62">
        <f t="shared" si="90"/>
        <v>530.11374429932334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20.715428009150813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20.715428009150813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328.44</v>
      </c>
      <c r="BE112" s="14">
        <f>BD112*VLOOKUP('Données projet'!$B$11,Paramètres!$A$1:$I$89,3,0)*VLOOKUP('Données projet'!$B$11,Paramètres!$A$1:$I$89,5,0)</f>
        <v>184.45190400000001</v>
      </c>
      <c r="BF112" s="14">
        <f t="shared" si="91"/>
        <v>46.311240012079296</v>
      </c>
      <c r="BG112" s="22">
        <f t="shared" si="61"/>
        <v>401.91247582103807</v>
      </c>
      <c r="BH112" s="62">
        <f t="shared" si="62"/>
        <v>695.24580915437139</v>
      </c>
      <c r="BI112" s="62">
        <f ca="1">AVERAGE(OFFSET($BH$3,0,0,'Données projet'!$E$11+1,1))-AVERAGE(OFFSET($H$3,0,0,'Données projet'!$E$11+1,1))</f>
        <v>151.03956183898487</v>
      </c>
      <c r="BJ112" s="62">
        <f t="shared" si="92"/>
        <v>426.35692026548253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15.057402011093016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15.057402011093016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125.47747759193066</v>
      </c>
      <c r="CE112" s="62">
        <f t="shared" si="94"/>
        <v>484.45822907419284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18.803234654459949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18.803234654459949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141.04553907945331</v>
      </c>
      <c r="CZ112" s="62">
        <f t="shared" si="96"/>
        <v>378.18098796234966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14.368573470176933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14.368573470176933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165.19099635782419</v>
      </c>
      <c r="T113" s="62">
        <f t="shared" si="88"/>
        <v>468.71862739748036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17.789118321494033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5.4807889673141681E-13</v>
      </c>
      <c r="AC113" s="24">
        <f t="shared" si="57"/>
        <v>17.78911832149458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181.69555132674151</v>
      </c>
      <c r="AO113" s="62">
        <f t="shared" si="90"/>
        <v>530.11374429932334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20.309211101054832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20.309211101054832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328.44</v>
      </c>
      <c r="BE113" s="14">
        <f>BD113*VLOOKUP('Données projet'!$B$11,Paramètres!$A$1:$I$89,3,0)*VLOOKUP('Données projet'!$B$11,Paramètres!$A$1:$I$89,5,0)</f>
        <v>184.45190400000001</v>
      </c>
      <c r="BF113" s="14">
        <f t="shared" si="91"/>
        <v>46.311240012079296</v>
      </c>
      <c r="BG113" s="22">
        <f t="shared" si="61"/>
        <v>401.91247582103807</v>
      </c>
      <c r="BH113" s="62">
        <f t="shared" si="62"/>
        <v>695.24580915437139</v>
      </c>
      <c r="BI113" s="62">
        <f ca="1">AVERAGE(OFFSET($BH$3,0,0,'Données projet'!$E$11+1,1))-AVERAGE(OFFSET($H$3,0,0,'Données projet'!$E$11+1,1))</f>
        <v>151.03956183898487</v>
      </c>
      <c r="BJ113" s="62">
        <f t="shared" si="92"/>
        <v>426.35692026548253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14.762135541763854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14.762135541763854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125.47747759193066</v>
      </c>
      <c r="CE113" s="62">
        <f t="shared" si="94"/>
        <v>484.45822907419284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18.434514691726676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18.434514691726676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141.04553907945331</v>
      </c>
      <c r="CZ113" s="62">
        <f t="shared" si="96"/>
        <v>378.18098796234966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14.08681450839121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14.08681450839121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165.19099635782419</v>
      </c>
      <c r="T114" s="62">
        <f t="shared" si="88"/>
        <v>468.71862739748036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17.440284561500334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3.8755030450402633E-13</v>
      </c>
      <c r="AC114" s="24">
        <f t="shared" si="57"/>
        <v>17.440284561500722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181.69555132674151</v>
      </c>
      <c r="AO114" s="62">
        <f t="shared" si="90"/>
        <v>530.11374429932334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19.910959858758766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19.910959858758766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328.44</v>
      </c>
      <c r="BE114" s="14">
        <f>BD114*VLOOKUP('Données projet'!$B$11,Paramètres!$A$1:$I$89,3,0)*VLOOKUP('Données projet'!$B$11,Paramètres!$A$1:$I$89,5,0)</f>
        <v>184.45190400000001</v>
      </c>
      <c r="BF114" s="14">
        <f t="shared" si="91"/>
        <v>46.311240012079296</v>
      </c>
      <c r="BG114" s="22">
        <f t="shared" si="61"/>
        <v>401.91247582103807</v>
      </c>
      <c r="BH114" s="62">
        <f t="shared" si="62"/>
        <v>695.24580915437139</v>
      </c>
      <c r="BI114" s="62">
        <f ca="1">AVERAGE(OFFSET($BH$3,0,0,'Données projet'!$E$11+1,1))-AVERAGE(OFFSET($H$3,0,0,'Données projet'!$E$11+1,1))</f>
        <v>151.03956183898487</v>
      </c>
      <c r="BJ114" s="62">
        <f t="shared" si="92"/>
        <v>426.35692026548253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14.472659067803473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14.472659067803473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125.47747759193066</v>
      </c>
      <c r="CE114" s="62">
        <f t="shared" si="94"/>
        <v>484.45822907419284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18.07302510256563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18.07302510256563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141.04553907945331</v>
      </c>
      <c r="CZ114" s="62">
        <f t="shared" si="96"/>
        <v>378.18098796234966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13.810580667990109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13.810580667990109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165.19099635782419</v>
      </c>
      <c r="T115" s="62">
        <f t="shared" si="88"/>
        <v>468.71862739748036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17.098291218772527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2.740394483657084E-13</v>
      </c>
      <c r="AC115" s="24">
        <f t="shared" si="57"/>
        <v>17.0982912187728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181.69555132674151</v>
      </c>
      <c r="AO115" s="62">
        <f t="shared" si="90"/>
        <v>530.11374429932334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19.520518080414853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19.520518080414853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328.44</v>
      </c>
      <c r="BE115" s="14">
        <f>BD115*VLOOKUP('Données projet'!$B$11,Paramètres!$A$1:$I$89,3,0)*VLOOKUP('Données projet'!$B$11,Paramètres!$A$1:$I$89,5,0)</f>
        <v>184.45190400000001</v>
      </c>
      <c r="BF115" s="14">
        <f t="shared" si="91"/>
        <v>46.311240012079296</v>
      </c>
      <c r="BG115" s="22">
        <f t="shared" si="61"/>
        <v>401.91247582103807</v>
      </c>
      <c r="BH115" s="62">
        <f t="shared" si="62"/>
        <v>695.24580915437139</v>
      </c>
      <c r="BI115" s="62">
        <f ca="1">AVERAGE(OFFSET($BH$3,0,0,'Données projet'!$E$11+1,1))-AVERAGE(OFFSET($H$3,0,0,'Données projet'!$E$11+1,1))</f>
        <v>151.03956183898487</v>
      </c>
      <c r="BJ115" s="62">
        <f t="shared" si="92"/>
        <v>426.35692026548253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14.188859050934241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14.188859050934241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125.47747759193066</v>
      </c>
      <c r="CE115" s="62">
        <f t="shared" si="94"/>
        <v>484.45822907419284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17.718624103761154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17.718624103761154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141.04553907945331</v>
      </c>
      <c r="CZ115" s="62">
        <f t="shared" si="96"/>
        <v>378.18098796234966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13.539763604713267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13.539763604713267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165.19099635782419</v>
      </c>
      <c r="T116" s="62">
        <f t="shared" si="88"/>
        <v>468.71862739748036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16.763004156900269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1.9377515225201316E-13</v>
      </c>
      <c r="AC116" s="24">
        <f t="shared" si="57"/>
        <v>16.763004156900465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181.69555132674151</v>
      </c>
      <c r="AO116" s="62">
        <f t="shared" si="90"/>
        <v>530.11374429932334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19.137732627198293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19.137732627198293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328.44</v>
      </c>
      <c r="BE116" s="14">
        <f>BD116*VLOOKUP('Données projet'!$B$11,Paramètres!$A$1:$I$89,3,0)*VLOOKUP('Données projet'!$B$11,Paramètres!$A$1:$I$89,5,0)</f>
        <v>184.45190400000001</v>
      </c>
      <c r="BF116" s="14">
        <f t="shared" si="91"/>
        <v>46.311240012079296</v>
      </c>
      <c r="BG116" s="22">
        <f t="shared" si="61"/>
        <v>401.91247582103807</v>
      </c>
      <c r="BH116" s="62">
        <f t="shared" si="62"/>
        <v>695.24580915437139</v>
      </c>
      <c r="BI116" s="62">
        <f ca="1">AVERAGE(OFFSET($BH$3,0,0,'Données projet'!$E$11+1,1))-AVERAGE(OFFSET($H$3,0,0,'Données projet'!$E$11+1,1))</f>
        <v>151.03956183898487</v>
      </c>
      <c r="BJ116" s="62">
        <f t="shared" si="92"/>
        <v>426.35692026548253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13.910624179294896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13.910624179294896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125.47747759193066</v>
      </c>
      <c r="CE116" s="62">
        <f t="shared" si="94"/>
        <v>484.45822907419284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17.371172692379972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17.371172692379972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141.04553907945331</v>
      </c>
      <c r="CZ116" s="62">
        <f t="shared" si="96"/>
        <v>378.18098796234966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13.274257098865185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13.274257098865185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165.19099635782419</v>
      </c>
      <c r="T117" s="62">
        <f t="shared" si="88"/>
        <v>468.71862739748036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16.434291869806412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1.370197241828542E-13</v>
      </c>
      <c r="AC117" s="24">
        <f t="shared" si="57"/>
        <v>16.43429186980655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181.69555132674151</v>
      </c>
      <c r="AO117" s="62">
        <f t="shared" si="90"/>
        <v>530.11374429932334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18.762453363243239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18.762453363243239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328.44</v>
      </c>
      <c r="BE117" s="14">
        <f>BD117*VLOOKUP('Données projet'!$B$11,Paramètres!$A$1:$I$89,3,0)*VLOOKUP('Données projet'!$B$11,Paramètres!$A$1:$I$89,5,0)</f>
        <v>184.45190400000001</v>
      </c>
      <c r="BF117" s="14">
        <f t="shared" si="91"/>
        <v>46.311240012079296</v>
      </c>
      <c r="BG117" s="22">
        <f t="shared" si="61"/>
        <v>401.91247582103807</v>
      </c>
      <c r="BH117" s="62">
        <f t="shared" si="62"/>
        <v>695.24580915437139</v>
      </c>
      <c r="BI117" s="62">
        <f ca="1">AVERAGE(OFFSET($BH$3,0,0,'Données projet'!$E$11+1,1))-AVERAGE(OFFSET($H$3,0,0,'Données projet'!$E$11+1,1))</f>
        <v>151.03956183898487</v>
      </c>
      <c r="BJ117" s="62">
        <f t="shared" si="92"/>
        <v>426.35692026548253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13.637845323781884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13.637845323781884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125.47747759193066</v>
      </c>
      <c r="CE117" s="62">
        <f t="shared" si="94"/>
        <v>484.45822907419284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17.030534591251538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17.030534591251538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141.04553907945331</v>
      </c>
      <c r="CZ117" s="62">
        <f t="shared" si="96"/>
        <v>378.18098796234966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13.013957013653807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13.013957013653807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165.19099635782419</v>
      </c>
      <c r="T118" s="62">
        <f t="shared" si="88"/>
        <v>468.71862739748036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16.112025430167769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9.6887576126006581E-14</v>
      </c>
      <c r="AC118" s="24">
        <f t="shared" si="57"/>
        <v>16.112025430167865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181.69555132674151</v>
      </c>
      <c r="AO118" s="62">
        <f t="shared" si="90"/>
        <v>530.11374429932334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18.394533096756593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18.394533096756593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328.44</v>
      </c>
      <c r="BE118" s="14">
        <f>BD118*VLOOKUP('Données projet'!$B$11,Paramètres!$A$1:$I$89,3,0)*VLOOKUP('Données projet'!$B$11,Paramètres!$A$1:$I$89,5,0)</f>
        <v>184.45190400000001</v>
      </c>
      <c r="BF118" s="14">
        <f t="shared" si="91"/>
        <v>46.311240012079296</v>
      </c>
      <c r="BG118" s="22">
        <f t="shared" si="61"/>
        <v>401.91247582103807</v>
      </c>
      <c r="BH118" s="62">
        <f t="shared" si="62"/>
        <v>695.24580915437139</v>
      </c>
      <c r="BI118" s="62">
        <f ca="1">AVERAGE(OFFSET($BH$3,0,0,'Données projet'!$E$11+1,1))-AVERAGE(OFFSET($H$3,0,0,'Données projet'!$E$11+1,1))</f>
        <v>151.03956183898487</v>
      </c>
      <c r="BJ118" s="62">
        <f t="shared" si="92"/>
        <v>426.35692026548253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13.370415495246808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13.370415495246808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125.47747759193066</v>
      </c>
      <c r="CE118" s="62">
        <f t="shared" si="94"/>
        <v>484.45822907419284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16.696576195517505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16.696576195517505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141.04553907945331</v>
      </c>
      <c r="CZ118" s="62">
        <f t="shared" si="96"/>
        <v>378.18098796234966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12.758761254346048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12.758761254346048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165.19099635782419</v>
      </c>
      <c r="T119" s="62">
        <f t="shared" si="88"/>
        <v>468.71862739748036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15.796078438847319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6.8509862091427101E-14</v>
      </c>
      <c r="AC119" s="24">
        <f t="shared" si="57"/>
        <v>15.796078438847388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181.69555132674151</v>
      </c>
      <c r="AO119" s="62">
        <f t="shared" si="90"/>
        <v>530.11374429932334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18.033827522286547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18.033827522286547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328.44</v>
      </c>
      <c r="BE119" s="14">
        <f>BD119*VLOOKUP('Données projet'!$B$11,Paramètres!$A$1:$I$89,3,0)*VLOOKUP('Données projet'!$B$11,Paramètres!$A$1:$I$89,5,0)</f>
        <v>184.45190400000001</v>
      </c>
      <c r="BF119" s="14">
        <f t="shared" si="91"/>
        <v>46.311240012079296</v>
      </c>
      <c r="BG119" s="22">
        <f t="shared" si="61"/>
        <v>401.91247582103807</v>
      </c>
      <c r="BH119" s="62">
        <f t="shared" si="62"/>
        <v>695.24580915437139</v>
      </c>
      <c r="BI119" s="62">
        <f ca="1">AVERAGE(OFFSET($BH$3,0,0,'Données projet'!$E$11+1,1))-AVERAGE(OFFSET($H$3,0,0,'Données projet'!$E$11+1,1))</f>
        <v>151.03956183898487</v>
      </c>
      <c r="BJ119" s="62">
        <f t="shared" si="92"/>
        <v>426.35692026548253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13.108229802533216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13.108229802533216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125.47747759193066</v>
      </c>
      <c r="CE119" s="62">
        <f t="shared" si="94"/>
        <v>484.45822907419284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16.36916652022931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16.36916652022931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141.04553907945331</v>
      </c>
      <c r="CZ119" s="62">
        <f t="shared" si="96"/>
        <v>378.18098796234966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12.508569728224272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12.508569728224272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165.19099635782419</v>
      </c>
      <c r="T120" s="62">
        <f t="shared" si="88"/>
        <v>468.71862739748036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15.486326975318027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4.8443788063003291E-14</v>
      </c>
      <c r="AC120" s="24">
        <f t="shared" si="57"/>
        <v>15.486326975318075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181.69555132674151</v>
      </c>
      <c r="AO120" s="62">
        <f t="shared" si="90"/>
        <v>530.11374429932334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17.68019516412318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17.68019516412318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328.44</v>
      </c>
      <c r="BE120" s="14">
        <f>BD120*VLOOKUP('Données projet'!$B$11,Paramètres!$A$1:$I$89,3,0)*VLOOKUP('Données projet'!$B$11,Paramètres!$A$1:$I$89,5,0)</f>
        <v>184.45190400000001</v>
      </c>
      <c r="BF120" s="14">
        <f t="shared" si="91"/>
        <v>46.311240012079296</v>
      </c>
      <c r="BG120" s="22">
        <f t="shared" si="61"/>
        <v>401.91247582103807</v>
      </c>
      <c r="BH120" s="62">
        <f t="shared" si="62"/>
        <v>695.24580915437139</v>
      </c>
      <c r="BI120" s="62">
        <f ca="1">AVERAGE(OFFSET($BH$3,0,0,'Données projet'!$E$11+1,1))-AVERAGE(OFFSET($H$3,0,0,'Données projet'!$E$11+1,1))</f>
        <v>151.03956183898487</v>
      </c>
      <c r="BJ120" s="62">
        <f t="shared" si="92"/>
        <v>426.35692026548253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12.851185411336257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12.851185411336257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125.47747759193066</v>
      </c>
      <c r="CE120" s="62">
        <f t="shared" si="94"/>
        <v>484.45822907419284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16.048177148973334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16.048177148973334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141.04553907945331</v>
      </c>
      <c r="CZ120" s="62">
        <f t="shared" si="96"/>
        <v>378.18098796234966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12.26328430532798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12.26328430532798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165.19099635782419</v>
      </c>
      <c r="T121" s="62">
        <f t="shared" si="88"/>
        <v>468.71862739748036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15.182649549058807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3.425493104571355E-14</v>
      </c>
      <c r="AC121" s="24">
        <f t="shared" si="57"/>
        <v>15.182649549058841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181.69555132674151</v>
      </c>
      <c r="AO121" s="62">
        <f t="shared" si="90"/>
        <v>530.11374429932334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17.333497320808959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17.333497320808959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328.44</v>
      </c>
      <c r="BE121" s="14">
        <f>BD121*VLOOKUP('Données projet'!$B$11,Paramètres!$A$1:$I$89,3,0)*VLOOKUP('Données projet'!$B$11,Paramètres!$A$1:$I$89,5,0)</f>
        <v>184.45190400000001</v>
      </c>
      <c r="BF121" s="14">
        <f t="shared" si="91"/>
        <v>46.311240012079296</v>
      </c>
      <c r="BG121" s="22">
        <f t="shared" si="61"/>
        <v>401.91247582103807</v>
      </c>
      <c r="BH121" s="62">
        <f t="shared" si="62"/>
        <v>695.24580915437139</v>
      </c>
      <c r="BI121" s="62">
        <f ca="1">AVERAGE(OFFSET($BH$3,0,0,'Données projet'!$E$11+1,1))-AVERAGE(OFFSET($H$3,0,0,'Données projet'!$E$11+1,1))</f>
        <v>151.03956183898487</v>
      </c>
      <c r="BJ121" s="62">
        <f t="shared" si="92"/>
        <v>426.35692026548253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12.599181503869071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12.599181503869071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125.47747759193066</v>
      </c>
      <c r="CE121" s="62">
        <f t="shared" si="94"/>
        <v>484.45822907419284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15.733482183503501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15.733482183503501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141.04553907945331</v>
      </c>
      <c r="CZ121" s="62">
        <f t="shared" si="96"/>
        <v>378.18098796234966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12.022808779965349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12.022808779965349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165.19099635782419</v>
      </c>
      <c r="T122" s="62">
        <f t="shared" si="88"/>
        <v>468.71862739748036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14.88492705190359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2.4221894031501645E-14</v>
      </c>
      <c r="AC122" s="24">
        <f t="shared" si="57"/>
        <v>14.884927051903615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181.69555132674151</v>
      </c>
      <c r="AO122" s="62">
        <f t="shared" si="90"/>
        <v>530.11374429932334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16.993598010737326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16.993598010737326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328.44</v>
      </c>
      <c r="BE122" s="14">
        <f>BD122*VLOOKUP('Données projet'!$B$11,Paramètres!$A$1:$I$89,3,0)*VLOOKUP('Données projet'!$B$11,Paramètres!$A$1:$I$89,5,0)</f>
        <v>184.45190400000001</v>
      </c>
      <c r="BF122" s="14">
        <f t="shared" si="91"/>
        <v>46.311240012079296</v>
      </c>
      <c r="BG122" s="22">
        <f t="shared" si="61"/>
        <v>401.91247582103807</v>
      </c>
      <c r="BH122" s="62">
        <f t="shared" si="62"/>
        <v>695.24580915437139</v>
      </c>
      <c r="BI122" s="62">
        <f ca="1">AVERAGE(OFFSET($BH$3,0,0,'Données projet'!$E$11+1,1))-AVERAGE(OFFSET($H$3,0,0,'Données projet'!$E$11+1,1))</f>
        <v>151.03956183898487</v>
      </c>
      <c r="BJ122" s="62">
        <f t="shared" si="92"/>
        <v>426.35692026548253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12.35211923932011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12.35211923932011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125.47747759193066</v>
      </c>
      <c r="CE122" s="62">
        <f t="shared" si="94"/>
        <v>484.45822907419284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15.424958194361556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15.424958194361556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141.04553907945331</v>
      </c>
      <c r="CZ122" s="62">
        <f t="shared" si="96"/>
        <v>378.18098796234966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11.787048832979492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11.787048832979492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165.19099635782419</v>
      </c>
      <c r="T123" s="62">
        <f t="shared" si="88"/>
        <v>468.71862739748036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14.593042711324795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1.7127465522856775E-14</v>
      </c>
      <c r="AC123" s="24">
        <f t="shared" si="57"/>
        <v>14.593042711324813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181.69555132674151</v>
      </c>
      <c r="AO123" s="62">
        <f t="shared" si="90"/>
        <v>530.11374429932334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16.660363918818089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16.660363918818089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328.44</v>
      </c>
      <c r="BE123" s="14">
        <f>BD123*VLOOKUP('Données projet'!$B$11,Paramètres!$A$1:$I$89,3,0)*VLOOKUP('Données projet'!$B$11,Paramètres!$A$1:$I$89,5,0)</f>
        <v>184.45190400000001</v>
      </c>
      <c r="BF123" s="14">
        <f t="shared" si="91"/>
        <v>46.311240012079296</v>
      </c>
      <c r="BG123" s="22">
        <f t="shared" si="61"/>
        <v>401.91247582103807</v>
      </c>
      <c r="BH123" s="62">
        <f t="shared" si="62"/>
        <v>695.24580915437139</v>
      </c>
      <c r="BI123" s="62">
        <f ca="1">AVERAGE(OFFSET($BH$3,0,0,'Données projet'!$E$11+1,1))-AVERAGE(OFFSET($H$3,0,0,'Données projet'!$E$11+1,1))</f>
        <v>151.03956183898487</v>
      </c>
      <c r="BJ123" s="62">
        <f t="shared" si="92"/>
        <v>426.35692026548253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12.109901715085854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12.109901715085854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125.47747759193066</v>
      </c>
      <c r="CE123" s="62">
        <f t="shared" si="94"/>
        <v>484.45822907419284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15.122484172465633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15.122484172465633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141.04553907945331</v>
      </c>
      <c r="CZ123" s="62">
        <f t="shared" si="96"/>
        <v>378.18098796234966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11.555911994754659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11.555911994754659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165.19099635782419</v>
      </c>
      <c r="T124" s="62">
        <f t="shared" si="88"/>
        <v>468.71862739748036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14.30688204463288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1.2110947015750823E-14</v>
      </c>
      <c r="AC124" s="24">
        <f t="shared" si="57"/>
        <v>14.306882044632893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181.69555132674151</v>
      </c>
      <c r="AO124" s="62">
        <f t="shared" si="90"/>
        <v>530.11374429932334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16.333664344188659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16.333664344188659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328.44</v>
      </c>
      <c r="BE124" s="14">
        <f>BD124*VLOOKUP('Données projet'!$B$11,Paramètres!$A$1:$I$89,3,0)*VLOOKUP('Données projet'!$B$11,Paramètres!$A$1:$I$89,5,0)</f>
        <v>184.45190400000001</v>
      </c>
      <c r="BF124" s="14">
        <f t="shared" si="91"/>
        <v>46.311240012079296</v>
      </c>
      <c r="BG124" s="22">
        <f t="shared" si="61"/>
        <v>401.91247582103807</v>
      </c>
      <c r="BH124" s="62">
        <f t="shared" si="62"/>
        <v>695.24580915437139</v>
      </c>
      <c r="BI124" s="62">
        <f ca="1">AVERAGE(OFFSET($BH$3,0,0,'Données projet'!$E$11+1,1))-AVERAGE(OFFSET($H$3,0,0,'Données projet'!$E$11+1,1))</f>
        <v>151.03956183898487</v>
      </c>
      <c r="BJ124" s="62">
        <f t="shared" si="92"/>
        <v>426.35692026548253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11.87243392876373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11.87243392876373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125.47747759193066</v>
      </c>
      <c r="CE124" s="62">
        <f t="shared" si="94"/>
        <v>484.45822907419284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14.825941481648153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14.825941481648153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141.04553907945331</v>
      </c>
      <c r="CZ124" s="62">
        <f t="shared" si="96"/>
        <v>378.18098796234966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11.329307608947865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11.329307608947865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165.19099635782419</v>
      </c>
      <c r="T125" s="62">
        <f t="shared" si="88"/>
        <v>468.71862739748036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14.026332814074022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8.5637327614283876E-15</v>
      </c>
      <c r="AC125" s="24">
        <f t="shared" si="57"/>
        <v>14.026332814074031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181.69555132674151</v>
      </c>
      <c r="AO125" s="62">
        <f t="shared" si="90"/>
        <v>530.11374429932334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16.01337114895065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16.01337114895065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328.44</v>
      </c>
      <c r="BE125" s="14">
        <f>BD125*VLOOKUP('Données projet'!$B$11,Paramètres!$A$1:$I$89,3,0)*VLOOKUP('Données projet'!$B$11,Paramètres!$A$1:$I$89,5,0)</f>
        <v>184.45190400000001</v>
      </c>
      <c r="BF125" s="14">
        <f t="shared" si="91"/>
        <v>46.311240012079296</v>
      </c>
      <c r="BG125" s="22">
        <f t="shared" si="61"/>
        <v>401.91247582103807</v>
      </c>
      <c r="BH125" s="62">
        <f t="shared" si="62"/>
        <v>695.24580915437139</v>
      </c>
      <c r="BI125" s="62">
        <f ca="1">AVERAGE(OFFSET($BH$3,0,0,'Données projet'!$E$11+1,1))-AVERAGE(OFFSET($H$3,0,0,'Données projet'!$E$11+1,1))</f>
        <v>151.03956183898487</v>
      </c>
      <c r="BJ125" s="62">
        <f t="shared" si="92"/>
        <v>426.35692026548253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11.639622740890333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11.639622740890333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125.47747759193066</v>
      </c>
      <c r="CE125" s="62">
        <f t="shared" si="94"/>
        <v>484.45822907419284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14.535213812124422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14.535213812124422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141.04553907945331</v>
      </c>
      <c r="CZ125" s="62">
        <f t="shared" si="96"/>
        <v>378.18098796234966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11.107146796931714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11.107146796931714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165.19099635782419</v>
      </c>
      <c r="T126" s="62">
        <f t="shared" si="88"/>
        <v>468.71862739748036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13.75128498280829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6.0554735078754113E-15</v>
      </c>
      <c r="AC126" s="24">
        <f t="shared" si="57"/>
        <v>13.751284982808295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181.69555132674151</v>
      </c>
      <c r="AO126" s="62">
        <f t="shared" si="90"/>
        <v>530.11374429932334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15.699358707911699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15.699358707911699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328.44</v>
      </c>
      <c r="BE126" s="14">
        <f>BD126*VLOOKUP('Données projet'!$B$11,Paramètres!$A$1:$I$89,3,0)*VLOOKUP('Données projet'!$B$11,Paramètres!$A$1:$I$89,5,0)</f>
        <v>184.45190400000001</v>
      </c>
      <c r="BF126" s="14">
        <f t="shared" si="91"/>
        <v>46.311240012079296</v>
      </c>
      <c r="BG126" s="22">
        <f t="shared" si="61"/>
        <v>401.91247582103807</v>
      </c>
      <c r="BH126" s="62">
        <f t="shared" si="62"/>
        <v>695.24580915437139</v>
      </c>
      <c r="BI126" s="62">
        <f ca="1">AVERAGE(OFFSET($BH$3,0,0,'Données projet'!$E$11+1,1))-AVERAGE(OFFSET($H$3,0,0,'Données projet'!$E$11+1,1))</f>
        <v>151.03956183898487</v>
      </c>
      <c r="BJ126" s="62">
        <f t="shared" si="92"/>
        <v>426.35692026548253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11.411376838410332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11.411376838410332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125.47747759193066</v>
      </c>
      <c r="CE126" s="62">
        <f t="shared" si="94"/>
        <v>484.45822907419284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14.250187134873681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14.250187134873681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141.04553907945331</v>
      </c>
      <c r="CZ126" s="62">
        <f t="shared" si="96"/>
        <v>378.18098796234966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10.889342422934483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10.889342422934483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165.19099635782419</v>
      </c>
      <c r="T127" s="62">
        <f t="shared" si="88"/>
        <v>468.71862739748036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13.481630671751066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4.2818663807141938E-15</v>
      </c>
      <c r="AC127" s="24">
        <f t="shared" si="57"/>
        <v>13.48163067175107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181.69555132674151</v>
      </c>
      <c r="AO127" s="62">
        <f t="shared" si="90"/>
        <v>530.11374429932334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15.391503859312845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15.391503859312845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328.44</v>
      </c>
      <c r="BE127" s="14">
        <f>BD127*VLOOKUP('Données projet'!$B$11,Paramètres!$A$1:$I$89,3,0)*VLOOKUP('Données projet'!$B$11,Paramètres!$A$1:$I$89,5,0)</f>
        <v>184.45190400000001</v>
      </c>
      <c r="BF127" s="14">
        <f t="shared" si="91"/>
        <v>46.311240012079296</v>
      </c>
      <c r="BG127" s="22">
        <f t="shared" si="61"/>
        <v>401.91247582103807</v>
      </c>
      <c r="BH127" s="62">
        <f t="shared" si="62"/>
        <v>695.24580915437139</v>
      </c>
      <c r="BI127" s="62">
        <f ca="1">AVERAGE(OFFSET($BH$3,0,0,'Données projet'!$E$11+1,1))-AVERAGE(OFFSET($H$3,0,0,'Données projet'!$E$11+1,1))</f>
        <v>151.03956183898487</v>
      </c>
      <c r="BJ127" s="62">
        <f t="shared" si="92"/>
        <v>426.35692026548253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11.187606698861709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11.187606698861709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125.47747759193066</v>
      </c>
      <c r="CE127" s="62">
        <f t="shared" si="94"/>
        <v>484.45822907419284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13.97074965691472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13.97074965691472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141.04553907945331</v>
      </c>
      <c r="CZ127" s="62">
        <f t="shared" si="96"/>
        <v>378.18098796234966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10.675809059863788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10.675809059863788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165.19099635782419</v>
      </c>
      <c r="T128" s="62">
        <f t="shared" si="88"/>
        <v>468.71862739748036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13.217264117260786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3.0277367539377057E-15</v>
      </c>
      <c r="AC128" s="24">
        <f t="shared" si="57"/>
        <v>13.21726411726079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181.69555132674151</v>
      </c>
      <c r="AO128" s="62">
        <f t="shared" si="90"/>
        <v>530.11374429932334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15.089685856522097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15.089685856522097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328.44</v>
      </c>
      <c r="BE128" s="14">
        <f>BD128*VLOOKUP('Données projet'!$B$11,Paramètres!$A$1:$I$89,3,0)*VLOOKUP('Données projet'!$B$11,Paramètres!$A$1:$I$89,5,0)</f>
        <v>184.45190400000001</v>
      </c>
      <c r="BF128" s="14">
        <f t="shared" si="91"/>
        <v>46.311240012079296</v>
      </c>
      <c r="BG128" s="22">
        <f t="shared" si="61"/>
        <v>401.91247582103807</v>
      </c>
      <c r="BH128" s="62">
        <f t="shared" si="62"/>
        <v>695.24580915437139</v>
      </c>
      <c r="BI128" s="62">
        <f ca="1">AVERAGE(OFFSET($BH$3,0,0,'Données projet'!$E$11+1,1))-AVERAGE(OFFSET($H$3,0,0,'Données projet'!$E$11+1,1))</f>
        <v>151.03956183898487</v>
      </c>
      <c r="BJ128" s="62">
        <f t="shared" si="92"/>
        <v>426.35692026548253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10.968224555263326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10.968224555263326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125.47747759193066</v>
      </c>
      <c r="CE128" s="62">
        <f t="shared" si="94"/>
        <v>484.45822907419284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13.696791777458502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13.696791777458502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141.04553907945331</v>
      </c>
      <c r="CZ128" s="62">
        <f t="shared" si="96"/>
        <v>378.18098796234966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10.466462955800418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10.466462955800418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165.19099635782419</v>
      </c>
      <c r="T129" s="62">
        <f t="shared" si="88"/>
        <v>468.71862739748036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12.958081629656384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2.1409331903570969E-15</v>
      </c>
      <c r="AC129" s="24">
        <f t="shared" si="57"/>
        <v>12.958081629656386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181.69555132674151</v>
      </c>
      <c r="AO129" s="62">
        <f t="shared" si="90"/>
        <v>530.11374429932334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14.793786320675272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14.793786320675272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328.44</v>
      </c>
      <c r="BE129" s="14">
        <f>BD129*VLOOKUP('Données projet'!$B$11,Paramètres!$A$1:$I$89,3,0)*VLOOKUP('Données projet'!$B$11,Paramètres!$A$1:$I$89,5,0)</f>
        <v>184.45190400000001</v>
      </c>
      <c r="BF129" s="14">
        <f t="shared" si="91"/>
        <v>46.311240012079296</v>
      </c>
      <c r="BG129" s="22">
        <f t="shared" si="61"/>
        <v>401.91247582103807</v>
      </c>
      <c r="BH129" s="62">
        <f t="shared" si="62"/>
        <v>695.24580915437139</v>
      </c>
      <c r="BI129" s="62">
        <f ca="1">AVERAGE(OFFSET($BH$3,0,0,'Données projet'!$E$11+1,1))-AVERAGE(OFFSET($H$3,0,0,'Données projet'!$E$11+1,1))</f>
        <v>151.03956183898487</v>
      </c>
      <c r="BJ129" s="62">
        <f t="shared" si="92"/>
        <v>426.35692026548253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10.753144361691012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10.753144361691012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125.47747759193066</v>
      </c>
      <c r="CE129" s="62">
        <f t="shared" si="94"/>
        <v>484.45822907419284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13.428206044920614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13.428206044920614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141.04553907945331</v>
      </c>
      <c r="CZ129" s="62">
        <f t="shared" si="96"/>
        <v>378.18098796234966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10.261222001149216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10.261222001149216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165.19099635782419</v>
      </c>
      <c r="T130" s="62">
        <f t="shared" si="88"/>
        <v>468.71862739748036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12.703981552548196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1.5138683769688528E-15</v>
      </c>
      <c r="AC130" s="24">
        <f t="shared" si="57"/>
        <v>12.703981552548198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181.69555132674151</v>
      </c>
      <c r="AO130" s="62">
        <f t="shared" si="90"/>
        <v>530.11374429932334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14.503689194245506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14.503689194245506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328.44</v>
      </c>
      <c r="BE130" s="14">
        <f>BD130*VLOOKUP('Données projet'!$B$11,Paramètres!$A$1:$I$89,3,0)*VLOOKUP('Données projet'!$B$11,Paramètres!$A$1:$I$89,5,0)</f>
        <v>184.45190400000001</v>
      </c>
      <c r="BF130" s="14">
        <f t="shared" si="91"/>
        <v>46.311240012079296</v>
      </c>
      <c r="BG130" s="22">
        <f t="shared" si="61"/>
        <v>401.91247582103807</v>
      </c>
      <c r="BH130" s="62">
        <f t="shared" si="62"/>
        <v>695.24580915437139</v>
      </c>
      <c r="BI130" s="62">
        <f ca="1">AVERAGE(OFFSET($BH$3,0,0,'Données projet'!$E$11+1,1))-AVERAGE(OFFSET($H$3,0,0,'Données projet'!$E$11+1,1))</f>
        <v>151.03956183898487</v>
      </c>
      <c r="BJ130" s="62">
        <f t="shared" si="92"/>
        <v>426.35692026548253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10.542281759528688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10.542281759528688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125.47747759193066</v>
      </c>
      <c r="CE130" s="62">
        <f t="shared" si="94"/>
        <v>484.45822907419284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13.164887114776674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13.164887114776674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141.04553907945331</v>
      </c>
      <c r="CZ130" s="62">
        <f t="shared" si="96"/>
        <v>378.18098796234966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10.060005696434102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10.060005696434102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165.19099635782419</v>
      </c>
      <c r="T131" s="62">
        <f t="shared" si="88"/>
        <v>468.71862739748036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12.454864222966357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1.0704665951785484E-15</v>
      </c>
      <c r="AC131" s="24">
        <f t="shared" si="57"/>
        <v>12.454864222966359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181.69555132674151</v>
      </c>
      <c r="AO131" s="62">
        <f t="shared" si="90"/>
        <v>530.11374429932334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14.219280695523253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14.219280695523253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328.44</v>
      </c>
      <c r="BE131" s="14">
        <f>BD131*VLOOKUP('Données projet'!$B$11,Paramètres!$A$1:$I$89,3,0)*VLOOKUP('Données projet'!$B$11,Paramètres!$A$1:$I$89,5,0)</f>
        <v>184.45190400000001</v>
      </c>
      <c r="BF131" s="14">
        <f t="shared" si="91"/>
        <v>46.311240012079296</v>
      </c>
      <c r="BG131" s="22">
        <f t="shared" si="61"/>
        <v>401.91247582103807</v>
      </c>
      <c r="BH131" s="62">
        <f t="shared" si="62"/>
        <v>695.24580915437139</v>
      </c>
      <c r="BI131" s="62">
        <f ca="1">AVERAGE(OFFSET($BH$3,0,0,'Données projet'!$E$11+1,1))-AVERAGE(OFFSET($H$3,0,0,'Données projet'!$E$11+1,1))</f>
        <v>151.03956183898487</v>
      </c>
      <c r="BJ131" s="62">
        <f t="shared" si="92"/>
        <v>426.35692026548253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10.335554044381279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10.335554044381279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125.47747759193066</v>
      </c>
      <c r="CE131" s="62">
        <f t="shared" si="94"/>
        <v>484.45822907419284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12.906731708244168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12.906731708244168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141.04553907945331</v>
      </c>
      <c r="CZ131" s="62">
        <f t="shared" si="96"/>
        <v>378.18098796234966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9.8627351207246239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9.8627351207246239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165.19099635782419</v>
      </c>
      <c r="T132" s="62">
        <f t="shared" si="88"/>
        <v>468.71862739748036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12.210631932271049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7.5693418848442642E-16</v>
      </c>
      <c r="AC132" s="24">
        <f t="shared" ref="AC132:AC153" si="111">SUM(Z132:AB132)</f>
        <v>12.210631932271049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181.69555132674151</v>
      </c>
      <c r="AO132" s="62">
        <f t="shared" si="90"/>
        <v>530.11374429932334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13.940449273988888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13.940449273988888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328.44</v>
      </c>
      <c r="BE132" s="14">
        <f>BD132*VLOOKUP('Données projet'!$B$11,Paramètres!$A$1:$I$89,3,0)*VLOOKUP('Données projet'!$B$11,Paramètres!$A$1:$I$89,5,0)</f>
        <v>184.45190400000001</v>
      </c>
      <c r="BF132" s="14">
        <f t="shared" si="91"/>
        <v>46.311240012079296</v>
      </c>
      <c r="BG132" s="22">
        <f t="shared" ref="BG132:BG153" si="115">(BE132+BF132)*0.475*44/12</f>
        <v>401.91247582103807</v>
      </c>
      <c r="BH132" s="62">
        <f t="shared" ref="BH132:BH195" si="116">BG132+(AY132+AZ132)*44/12</f>
        <v>695.24580915437139</v>
      </c>
      <c r="BI132" s="62">
        <f ca="1">AVERAGE(OFFSET($BH$3,0,0,'Données projet'!$E$11+1,1))-AVERAGE(OFFSET($H$3,0,0,'Données projet'!$E$11+1,1))</f>
        <v>151.03956183898487</v>
      </c>
      <c r="BJ132" s="62">
        <f t="shared" si="92"/>
        <v>426.35692026548253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10.132880133636455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10.132880133636455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125.47747759193066</v>
      </c>
      <c r="CE132" s="62">
        <f t="shared" si="94"/>
        <v>484.45822907419284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12.653638571774515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12.653638571774515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141.04553907945331</v>
      </c>
      <c r="CZ132" s="62">
        <f t="shared" si="96"/>
        <v>378.18098796234966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9.6693329006816384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9.6693329006816384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165.19099635782419</v>
      </c>
      <c r="T133" s="62">
        <f t="shared" ref="T133:T196" si="142">$T$3</f>
        <v>468.71862739748036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11.971188887829289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5.3523329758927422E-16</v>
      </c>
      <c r="AC133" s="24">
        <f t="shared" si="111"/>
        <v>11.971188887829289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181.69555132674151</v>
      </c>
      <c r="AO133" s="62">
        <f t="shared" ref="AO133:AO196" si="144">$AO$3</f>
        <v>530.11374429932334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13.667085566560438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13.667085566560438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328.44</v>
      </c>
      <c r="BE133" s="14">
        <f>BD133*VLOOKUP('Données projet'!$B$11,Paramètres!$A$1:$I$89,3,0)*VLOOKUP('Données projet'!$B$11,Paramètres!$A$1:$I$89,5,0)</f>
        <v>184.45190400000001</v>
      </c>
      <c r="BF133" s="14">
        <f t="shared" ref="BF133:BF153" si="145">EXP(-1.0587+0.8836*LN(BE133)+0.284)</f>
        <v>46.311240012079296</v>
      </c>
      <c r="BG133" s="22">
        <f t="shared" si="115"/>
        <v>401.91247582103807</v>
      </c>
      <c r="BH133" s="62">
        <f t="shared" si="116"/>
        <v>695.24580915437139</v>
      </c>
      <c r="BI133" s="62">
        <f ca="1">AVERAGE(OFFSET($BH$3,0,0,'Données projet'!$E$11+1,1))-AVERAGE(OFFSET($H$3,0,0,'Données projet'!$E$11+1,1))</f>
        <v>151.03956183898487</v>
      </c>
      <c r="BJ133" s="62">
        <f t="shared" ref="BJ133:BJ196" si="146">$BJ$3</f>
        <v>426.35692026548253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9.9341805346624579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9.9341805346624579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125.47747759193066</v>
      </c>
      <c r="CE133" s="62">
        <f t="shared" ref="CE133:CE196" si="148">$CE$3</f>
        <v>484.45822907419284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12.40550843733946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12.40550843733946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141.04553907945331</v>
      </c>
      <c r="CZ133" s="62">
        <f t="shared" ref="CZ133:CZ196" si="150">$CZ$3</f>
        <v>378.18098796234966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9.4797231802099908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9.4797231802099908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165.19099635782419</v>
      </c>
      <c r="T134" s="62">
        <f t="shared" si="142"/>
        <v>468.71862739748036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11.736441175443195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3.7846709424221321E-16</v>
      </c>
      <c r="AC134" s="24">
        <f t="shared" si="111"/>
        <v>11.736441175443195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181.69555132674151</v>
      </c>
      <c r="AO134" s="62">
        <f t="shared" si="144"/>
        <v>530.11374429932334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13.399082354699262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13.399082354699262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328.44</v>
      </c>
      <c r="BE134" s="14">
        <f>BD134*VLOOKUP('Données projet'!$B$11,Paramètres!$A$1:$I$89,3,0)*VLOOKUP('Données projet'!$B$11,Paramètres!$A$1:$I$89,5,0)</f>
        <v>184.45190400000001</v>
      </c>
      <c r="BF134" s="14">
        <f t="shared" si="145"/>
        <v>46.311240012079296</v>
      </c>
      <c r="BG134" s="22">
        <f t="shared" si="115"/>
        <v>401.91247582103807</v>
      </c>
      <c r="BH134" s="62">
        <f t="shared" si="116"/>
        <v>695.24580915437139</v>
      </c>
      <c r="BI134" s="62">
        <f ca="1">AVERAGE(OFFSET($BH$3,0,0,'Données projet'!$E$11+1,1))-AVERAGE(OFFSET($H$3,0,0,'Données projet'!$E$11+1,1))</f>
        <v>151.03956183898487</v>
      </c>
      <c r="BJ134" s="62">
        <f t="shared" si="146"/>
        <v>426.35692026548253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9.7393773136295518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9.7393773136295518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125.47747759193066</v>
      </c>
      <c r="CE134" s="62">
        <f t="shared" si="148"/>
        <v>484.45822907419284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12.162243983496239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12.162243983496239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141.04553907945331</v>
      </c>
      <c r="CZ134" s="62">
        <f t="shared" si="150"/>
        <v>378.18098796234966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9.2938315907062812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9.2938315907062812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165.19099635782419</v>
      </c>
      <c r="T135" s="62">
        <f t="shared" si="142"/>
        <v>468.71862739748036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11.506296722515026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2.6761664879463711E-16</v>
      </c>
      <c r="AC135" s="24">
        <f t="shared" si="111"/>
        <v>11.506296722515026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181.69555132674151</v>
      </c>
      <c r="AO135" s="62">
        <f t="shared" si="144"/>
        <v>530.11374429932334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13.136334522356865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13.136334522356865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328.44</v>
      </c>
      <c r="BE135" s="14">
        <f>BD135*VLOOKUP('Données projet'!$B$11,Paramètres!$A$1:$I$89,3,0)*VLOOKUP('Données projet'!$B$11,Paramètres!$A$1:$I$89,5,0)</f>
        <v>184.45190400000001</v>
      </c>
      <c r="BF135" s="14">
        <f t="shared" si="145"/>
        <v>46.311240012079296</v>
      </c>
      <c r="BG135" s="22">
        <f t="shared" si="115"/>
        <v>401.91247582103807</v>
      </c>
      <c r="BH135" s="62">
        <f t="shared" si="116"/>
        <v>695.24580915437139</v>
      </c>
      <c r="BI135" s="62">
        <f ca="1">AVERAGE(OFFSET($BH$3,0,0,'Données projet'!$E$11+1,1))-AVERAGE(OFFSET($H$3,0,0,'Données projet'!$E$11+1,1))</f>
        <v>151.03956183898487</v>
      </c>
      <c r="BJ135" s="62">
        <f t="shared" si="146"/>
        <v>426.35692026548253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9.5483940649428689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9.5483940649428689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125.47747759193066</v>
      </c>
      <c r="CE135" s="62">
        <f t="shared" si="148"/>
        <v>484.45822907419284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11.923749797216217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11.923749797216217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141.04553907945331</v>
      </c>
      <c r="CZ135" s="62">
        <f t="shared" si="150"/>
        <v>378.18098796234966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9.1115852218900653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9.1115852218900653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165.19099635782419</v>
      </c>
      <c r="T136" s="62">
        <f t="shared" si="142"/>
        <v>468.71862739748036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11.280665261934523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1.892335471211066E-16</v>
      </c>
      <c r="AC136" s="24">
        <f t="shared" si="111"/>
        <v>11.280665261934523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181.69555132674151</v>
      </c>
      <c r="AO136" s="62">
        <f t="shared" si="144"/>
        <v>530.11374429932334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12.878739014746349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12.878739014746349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328.44</v>
      </c>
      <c r="BE136" s="14">
        <f>BD136*VLOOKUP('Données projet'!$B$11,Paramètres!$A$1:$I$89,3,0)*VLOOKUP('Données projet'!$B$11,Paramètres!$A$1:$I$89,5,0)</f>
        <v>184.45190400000001</v>
      </c>
      <c r="BF136" s="14">
        <f t="shared" si="145"/>
        <v>46.311240012079296</v>
      </c>
      <c r="BG136" s="22">
        <f t="shared" si="115"/>
        <v>401.91247582103807</v>
      </c>
      <c r="BH136" s="62">
        <f t="shared" si="116"/>
        <v>695.24580915437139</v>
      </c>
      <c r="BI136" s="62">
        <f ca="1">AVERAGE(OFFSET($BH$3,0,0,'Données projet'!$E$11+1,1))-AVERAGE(OFFSET($H$3,0,0,'Données projet'!$E$11+1,1))</f>
        <v>151.03956183898487</v>
      </c>
      <c r="BJ136" s="62">
        <f t="shared" si="146"/>
        <v>426.35692026548253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9.3611558812746516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9.3611558812746516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125.47747759193066</v>
      </c>
      <c r="CE136" s="62">
        <f t="shared" si="148"/>
        <v>484.45822907419284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11.689932336462057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11.689932336462057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141.04553907945331</v>
      </c>
      <c r="CZ136" s="62">
        <f t="shared" si="150"/>
        <v>378.18098796234966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8.9329125932070266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8.9329125932070266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165.19099635782419</v>
      </c>
      <c r="T137" s="62">
        <f t="shared" si="142"/>
        <v>468.71862739748036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11.059458296674402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1.3380832439731856E-16</v>
      </c>
      <c r="AC137" s="24">
        <f t="shared" si="111"/>
        <v>11.059458296674402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181.69555132674151</v>
      </c>
      <c r="AO137" s="62">
        <f t="shared" si="144"/>
        <v>530.11374429932334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12.626194797922331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12.626194797922331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328.44</v>
      </c>
      <c r="BE137" s="14">
        <f>BD137*VLOOKUP('Données projet'!$B$11,Paramètres!$A$1:$I$89,3,0)*VLOOKUP('Données projet'!$B$11,Paramètres!$A$1:$I$89,5,0)</f>
        <v>184.45190400000001</v>
      </c>
      <c r="BF137" s="14">
        <f t="shared" si="145"/>
        <v>46.311240012079296</v>
      </c>
      <c r="BG137" s="22">
        <f t="shared" si="115"/>
        <v>401.91247582103807</v>
      </c>
      <c r="BH137" s="62">
        <f t="shared" si="116"/>
        <v>695.24580915437139</v>
      </c>
      <c r="BI137" s="62">
        <f ca="1">AVERAGE(OFFSET($BH$3,0,0,'Données projet'!$E$11+1,1))-AVERAGE(OFFSET($H$3,0,0,'Données projet'!$E$11+1,1))</f>
        <v>151.03956183898487</v>
      </c>
      <c r="BJ137" s="62">
        <f t="shared" si="146"/>
        <v>426.35692026548253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9.1775893241841526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9.1775893241841526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125.47747759193066</v>
      </c>
      <c r="CE137" s="62">
        <f t="shared" si="148"/>
        <v>484.45822907419284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11.460699893498717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11.460699893498717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141.04553907945331</v>
      </c>
      <c r="CZ137" s="62">
        <f t="shared" si="150"/>
        <v>378.18098796234966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8.7577436257929193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8.7577436257929193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165.19099635782419</v>
      </c>
      <c r="T138" s="62">
        <f t="shared" si="142"/>
        <v>468.71862739748036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10.842589065080105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9.4616773560553302E-17</v>
      </c>
      <c r="AC138" s="24">
        <f t="shared" si="111"/>
        <v>10.842589065080105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181.69555132674151</v>
      </c>
      <c r="AO138" s="62">
        <f t="shared" si="144"/>
        <v>530.11374429932334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12.378602819153468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12.378602819153468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328.44</v>
      </c>
      <c r="BE138" s="14">
        <f>BD138*VLOOKUP('Données projet'!$B$11,Paramètres!$A$1:$I$89,3,0)*VLOOKUP('Données projet'!$B$11,Paramètres!$A$1:$I$89,5,0)</f>
        <v>184.45190400000001</v>
      </c>
      <c r="BF138" s="14">
        <f t="shared" si="145"/>
        <v>46.311240012079296</v>
      </c>
      <c r="BG138" s="22">
        <f t="shared" si="115"/>
        <v>401.91247582103807</v>
      </c>
      <c r="BH138" s="62">
        <f t="shared" si="116"/>
        <v>695.24580915437139</v>
      </c>
      <c r="BI138" s="62">
        <f ca="1">AVERAGE(OFFSET($BH$3,0,0,'Données projet'!$E$11+1,1))-AVERAGE(OFFSET($H$3,0,0,'Données projet'!$E$11+1,1))</f>
        <v>151.03956183898487</v>
      </c>
      <c r="BJ138" s="62">
        <f t="shared" si="146"/>
        <v>426.35692026548253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8.9976223953136554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8.9976223953136554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125.47747759193066</v>
      </c>
      <c r="CE138" s="62">
        <f t="shared" si="148"/>
        <v>484.45822907419284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11.235962558923903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11.235962558923903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141.04553907945331</v>
      </c>
      <c r="CZ138" s="62">
        <f t="shared" si="150"/>
        <v>378.18098796234966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8.5860096149872831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8.5860096149872831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165.19099635782419</v>
      </c>
      <c r="T139" s="62">
        <f t="shared" si="142"/>
        <v>468.71862739748036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10.629972506840202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6.6904162198659278E-17</v>
      </c>
      <c r="AC139" s="24">
        <f t="shared" si="111"/>
        <v>10.629972506840202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181.69555132674151</v>
      </c>
      <c r="AO139" s="62">
        <f t="shared" si="144"/>
        <v>530.11374429932334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12.135865968072068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12.135865968072068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328.44</v>
      </c>
      <c r="BE139" s="14">
        <f>BD139*VLOOKUP('Données projet'!$B$11,Paramètres!$A$1:$I$89,3,0)*VLOOKUP('Données projet'!$B$11,Paramètres!$A$1:$I$89,5,0)</f>
        <v>184.45190400000001</v>
      </c>
      <c r="BF139" s="14">
        <f t="shared" si="145"/>
        <v>46.311240012079296</v>
      </c>
      <c r="BG139" s="22">
        <f t="shared" si="115"/>
        <v>401.91247582103807</v>
      </c>
      <c r="BH139" s="62">
        <f t="shared" si="116"/>
        <v>695.24580915437139</v>
      </c>
      <c r="BI139" s="62">
        <f ca="1">AVERAGE(OFFSET($BH$3,0,0,'Données projet'!$E$11+1,1))-AVERAGE(OFFSET($H$3,0,0,'Données projet'!$E$11+1,1))</f>
        <v>151.03956183898487</v>
      </c>
      <c r="BJ139" s="62">
        <f t="shared" si="146"/>
        <v>426.35692026548253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8.8211845081493205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8.8211845081493205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125.47747759193066</v>
      </c>
      <c r="CE139" s="62">
        <f t="shared" si="148"/>
        <v>484.45822907419284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11.015632186403863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11.015632186403863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141.04553907945331</v>
      </c>
      <c r="CZ139" s="62">
        <f t="shared" si="150"/>
        <v>378.18098796234966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8.4176432033861417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8.4176432033861417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165.19099635782419</v>
      </c>
      <c r="T140" s="62">
        <f t="shared" si="142"/>
        <v>468.71862739748036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10.421525229624088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4.7308386780276651E-17</v>
      </c>
      <c r="AC140" s="24">
        <f t="shared" si="111"/>
        <v>10.421525229624088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181.69555132674151</v>
      </c>
      <c r="AO140" s="62">
        <f t="shared" si="144"/>
        <v>530.11374429932334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11.897889038585514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11.897889038585514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328.44</v>
      </c>
      <c r="BE140" s="14">
        <f>BD140*VLOOKUP('Données projet'!$B$11,Paramètres!$A$1:$I$89,3,0)*VLOOKUP('Données projet'!$B$11,Paramètres!$A$1:$I$89,5,0)</f>
        <v>184.45190400000001</v>
      </c>
      <c r="BF140" s="14">
        <f t="shared" si="145"/>
        <v>46.311240012079296</v>
      </c>
      <c r="BG140" s="22">
        <f t="shared" si="115"/>
        <v>401.91247582103807</v>
      </c>
      <c r="BH140" s="62">
        <f t="shared" si="116"/>
        <v>695.24580915437139</v>
      </c>
      <c r="BI140" s="62">
        <f ca="1">AVERAGE(OFFSET($BH$3,0,0,'Données projet'!$E$11+1,1))-AVERAGE(OFFSET($H$3,0,0,'Données projet'!$E$11+1,1))</f>
        <v>151.03956183898487</v>
      </c>
      <c r="BJ140" s="62">
        <f t="shared" si="146"/>
        <v>426.35692026548253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8.6482064603357927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8.6482064603357927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125.47747759193066</v>
      </c>
      <c r="CE140" s="62">
        <f t="shared" si="148"/>
        <v>484.45822907419284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10.799622358100683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10.799622358100683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141.04553907945331</v>
      </c>
      <c r="CZ140" s="62">
        <f t="shared" si="150"/>
        <v>378.18098796234966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8.252578354423127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8.252578354423127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165.19099635782419</v>
      </c>
      <c r="T141" s="62">
        <f t="shared" si="142"/>
        <v>468.71862739748036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10.217165476373896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3.3452081099329639E-17</v>
      </c>
      <c r="AC141" s="24">
        <f t="shared" si="111"/>
        <v>10.217165476373896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181.69555132674151</v>
      </c>
      <c r="AO141" s="62">
        <f t="shared" si="144"/>
        <v>530.11374429932334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11.664578691534597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11.664578691534597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328.44</v>
      </c>
      <c r="BE141" s="14">
        <f>BD141*VLOOKUP('Données projet'!$B$11,Paramètres!$A$1:$I$89,3,0)*VLOOKUP('Données projet'!$B$11,Paramètres!$A$1:$I$89,5,0)</f>
        <v>184.45190400000001</v>
      </c>
      <c r="BF141" s="14">
        <f t="shared" si="145"/>
        <v>46.311240012079296</v>
      </c>
      <c r="BG141" s="22">
        <f t="shared" si="115"/>
        <v>401.91247582103807</v>
      </c>
      <c r="BH141" s="62">
        <f t="shared" si="116"/>
        <v>695.24580915437139</v>
      </c>
      <c r="BI141" s="62">
        <f ca="1">AVERAGE(OFFSET($BH$3,0,0,'Données projet'!$E$11+1,1))-AVERAGE(OFFSET($H$3,0,0,'Données projet'!$E$11+1,1))</f>
        <v>151.03956183898487</v>
      </c>
      <c r="BJ141" s="62">
        <f t="shared" si="146"/>
        <v>426.35692026548253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8.4786204065336968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8.4786204065336968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125.47747759193066</v>
      </c>
      <c r="CE141" s="62">
        <f t="shared" si="148"/>
        <v>484.45822907419284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10.587848350777543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10.587848350777543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141.04553907945331</v>
      </c>
      <c r="CZ141" s="62">
        <f t="shared" si="150"/>
        <v>378.18098796234966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8.0907503264686618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8.0907503264686618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165.19099635782419</v>
      </c>
      <c r="T142" s="62">
        <f t="shared" si="142"/>
        <v>468.71862739748036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10.016813093237801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2.3654193390138326E-17</v>
      </c>
      <c r="AC142" s="24">
        <f t="shared" si="111"/>
        <v>10.016813093237801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181.69555132674151</v>
      </c>
      <c r="AO142" s="62">
        <f t="shared" si="144"/>
        <v>530.11374429932334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11.435843418084088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11.435843418084088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328.44</v>
      </c>
      <c r="BE142" s="14">
        <f>BD142*VLOOKUP('Données projet'!$B$11,Paramètres!$A$1:$I$89,3,0)*VLOOKUP('Données projet'!$B$11,Paramètres!$A$1:$I$89,5,0)</f>
        <v>184.45190400000001</v>
      </c>
      <c r="BF142" s="14">
        <f t="shared" si="145"/>
        <v>46.311240012079296</v>
      </c>
      <c r="BG142" s="22">
        <f t="shared" si="115"/>
        <v>401.91247582103807</v>
      </c>
      <c r="BH142" s="62">
        <f t="shared" si="116"/>
        <v>695.24580915437139</v>
      </c>
      <c r="BI142" s="62">
        <f ca="1">AVERAGE(OFFSET($BH$3,0,0,'Données projet'!$E$11+1,1))-AVERAGE(OFFSET($H$3,0,0,'Données projet'!$E$11+1,1))</f>
        <v>151.03956183898487</v>
      </c>
      <c r="BJ142" s="62">
        <f t="shared" si="146"/>
        <v>426.35692026548253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8.3123598318093812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8.3123598318093812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125.47747759193066</v>
      </c>
      <c r="CE142" s="62">
        <f t="shared" si="148"/>
        <v>484.45822907419284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10.38022710256862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10.38022710256862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141.04553907945331</v>
      </c>
      <c r="CZ142" s="62">
        <f t="shared" si="150"/>
        <v>378.18098796234966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7.9320956474370323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7.9320956474370323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165.19099635782419</v>
      </c>
      <c r="T143" s="62">
        <f t="shared" si="142"/>
        <v>468.71862739748036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9.8203894981321156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1.672604054966482E-17</v>
      </c>
      <c r="AC143" s="24">
        <f t="shared" si="111"/>
        <v>9.8203894981321156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181.69555132674151</v>
      </c>
      <c r="AO143" s="62">
        <f t="shared" si="144"/>
        <v>530.11374429932334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11.211593503831203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11.211593503831203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328.44</v>
      </c>
      <c r="BE143" s="14">
        <f>BD143*VLOOKUP('Données projet'!$B$11,Paramètres!$A$1:$I$89,3,0)*VLOOKUP('Données projet'!$B$11,Paramètres!$A$1:$I$89,5,0)</f>
        <v>184.45190400000001</v>
      </c>
      <c r="BF143" s="14">
        <f t="shared" si="145"/>
        <v>46.311240012079296</v>
      </c>
      <c r="BG143" s="22">
        <f t="shared" si="115"/>
        <v>401.91247582103807</v>
      </c>
      <c r="BH143" s="62">
        <f t="shared" si="116"/>
        <v>695.24580915437139</v>
      </c>
      <c r="BI143" s="62">
        <f ca="1">AVERAGE(OFFSET($BH$3,0,0,'Données projet'!$E$11+1,1))-AVERAGE(OFFSET($H$3,0,0,'Données projet'!$E$11+1,1))</f>
        <v>151.03956183898487</v>
      </c>
      <c r="BJ143" s="62">
        <f t="shared" si="146"/>
        <v>426.35692026548253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8.1493595255464726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8.1493595255464726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125.47747759193066</v>
      </c>
      <c r="CE143" s="62">
        <f t="shared" si="148"/>
        <v>484.45822907419284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10.176677180400617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10.176677180400617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141.04553907945331</v>
      </c>
      <c r="CZ143" s="62">
        <f t="shared" si="150"/>
        <v>378.18098796234966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7.776552089891414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7.776552089891414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165.19099635782419</v>
      </c>
      <c r="T144" s="62">
        <f t="shared" si="142"/>
        <v>468.71862739748036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9.6278176499198906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1.1827096695069163E-17</v>
      </c>
      <c r="AC144" s="24">
        <f t="shared" si="111"/>
        <v>9.6278176499198906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181.69555132674151</v>
      </c>
      <c r="AO144" s="62">
        <f t="shared" si="144"/>
        <v>530.11374429932334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10.991740993617874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10.991740993617874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328.44</v>
      </c>
      <c r="BE144" s="14">
        <f>BD144*VLOOKUP('Données projet'!$B$11,Paramètres!$A$1:$I$89,3,0)*VLOOKUP('Données projet'!$B$11,Paramètres!$A$1:$I$89,5,0)</f>
        <v>184.45190400000001</v>
      </c>
      <c r="BF144" s="14">
        <f t="shared" si="145"/>
        <v>46.311240012079296</v>
      </c>
      <c r="BG144" s="22">
        <f t="shared" si="115"/>
        <v>401.91247582103807</v>
      </c>
      <c r="BH144" s="62">
        <f t="shared" si="116"/>
        <v>695.24580915437139</v>
      </c>
      <c r="BI144" s="62">
        <f ca="1">AVERAGE(OFFSET($BH$3,0,0,'Données projet'!$E$11+1,1))-AVERAGE(OFFSET($H$3,0,0,'Données projet'!$E$11+1,1))</f>
        <v>151.03956183898487</v>
      </c>
      <c r="BJ144" s="62">
        <f t="shared" si="146"/>
        <v>426.35692026548253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7.9895555558690088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7.9895555558690088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125.47747759193066</v>
      </c>
      <c r="CE144" s="62">
        <f t="shared" si="148"/>
        <v>484.45822907419284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9.9771187480531349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9.9771187480531349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141.04553907945331</v>
      </c>
      <c r="CZ144" s="62">
        <f t="shared" si="150"/>
        <v>378.18098796234966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7.6240586466370637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7.6240586466370637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165.19099635782419</v>
      </c>
      <c r="T145" s="62">
        <f t="shared" si="142"/>
        <v>468.71862739748036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9.439022018193878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8.3630202748324098E-18</v>
      </c>
      <c r="AC145" s="24">
        <f t="shared" si="111"/>
        <v>9.439022018193878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181.69555132674151</v>
      </c>
      <c r="AO145" s="62">
        <f t="shared" si="144"/>
        <v>530.11374429932334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10.77619965703304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10.77619965703304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328.44</v>
      </c>
      <c r="BE145" s="14">
        <f>BD145*VLOOKUP('Données projet'!$B$11,Paramètres!$A$1:$I$89,3,0)*VLOOKUP('Données projet'!$B$11,Paramètres!$A$1:$I$89,5,0)</f>
        <v>184.45190400000001</v>
      </c>
      <c r="BF145" s="14">
        <f t="shared" si="145"/>
        <v>46.311240012079296</v>
      </c>
      <c r="BG145" s="22">
        <f t="shared" si="115"/>
        <v>401.91247582103807</v>
      </c>
      <c r="BH145" s="62">
        <f t="shared" si="116"/>
        <v>695.24580915437139</v>
      </c>
      <c r="BI145" s="62">
        <f ca="1">AVERAGE(OFFSET($BH$3,0,0,'Données projet'!$E$11+1,1))-AVERAGE(OFFSET($H$3,0,0,'Données projet'!$E$11+1,1))</f>
        <v>151.03956183898487</v>
      </c>
      <c r="BJ145" s="62">
        <f t="shared" si="146"/>
        <v>426.35692026548253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7.832885244566123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7.832885244566123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125.47747759193066</v>
      </c>
      <c r="CE145" s="62">
        <f t="shared" si="148"/>
        <v>484.45822907419284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9.781473534845361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9.781473534845361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141.04553907945331</v>
      </c>
      <c r="CZ145" s="62">
        <f t="shared" si="150"/>
        <v>378.18098796234966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7.4745555067931146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7.4745555067931146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165.19099635782419</v>
      </c>
      <c r="T146" s="62">
        <f t="shared" si="142"/>
        <v>468.71862739748036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9.253928553652047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5.9135483475345814E-18</v>
      </c>
      <c r="AC146" s="24">
        <f t="shared" si="111"/>
        <v>9.253928553652047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181.69555132674151</v>
      </c>
      <c r="AO146" s="62">
        <f t="shared" si="144"/>
        <v>530.11374429932334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10.564884954591399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10.564884954591399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328.44</v>
      </c>
      <c r="BE146" s="14">
        <f>BD146*VLOOKUP('Données projet'!$B$11,Paramètres!$A$1:$I$89,3,0)*VLOOKUP('Données projet'!$B$11,Paramètres!$A$1:$I$89,5,0)</f>
        <v>184.45190400000001</v>
      </c>
      <c r="BF146" s="14">
        <f t="shared" si="145"/>
        <v>46.311240012079296</v>
      </c>
      <c r="BG146" s="22">
        <f t="shared" si="115"/>
        <v>401.91247582103807</v>
      </c>
      <c r="BH146" s="62">
        <f t="shared" si="116"/>
        <v>695.24580915437139</v>
      </c>
      <c r="BI146" s="62">
        <f ca="1">AVERAGE(OFFSET($BH$3,0,0,'Données projet'!$E$11+1,1))-AVERAGE(OFFSET($H$3,0,0,'Données projet'!$E$11+1,1))</f>
        <v>151.03956183898487</v>
      </c>
      <c r="BJ146" s="62">
        <f t="shared" si="146"/>
        <v>426.35692026548253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7.679287142508433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7.679287142508433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125.47747759193066</v>
      </c>
      <c r="CE146" s="62">
        <f t="shared" si="148"/>
        <v>484.45822907419284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9.5896648049367954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9.5896648049367954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141.04553907945331</v>
      </c>
      <c r="CZ146" s="62">
        <f t="shared" si="150"/>
        <v>378.18098796234966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7.3279840323335943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7.3279840323335943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165.19099635782419</v>
      </c>
      <c r="T147" s="62">
        <f t="shared" si="142"/>
        <v>468.71862739748036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9.0724646590540168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4.1815101374162049E-18</v>
      </c>
      <c r="AC147" s="24">
        <f t="shared" si="111"/>
        <v>9.0724646590540168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181.69555132674151</v>
      </c>
      <c r="AO147" s="62">
        <f t="shared" si="144"/>
        <v>530.11374429932334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10.357714004575397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10.357714004575397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328.44</v>
      </c>
      <c r="BE147" s="14">
        <f>BD147*VLOOKUP('Données projet'!$B$11,Paramètres!$A$1:$I$89,3,0)*VLOOKUP('Données projet'!$B$11,Paramètres!$A$1:$I$89,5,0)</f>
        <v>184.45190400000001</v>
      </c>
      <c r="BF147" s="14">
        <f t="shared" si="145"/>
        <v>46.311240012079296</v>
      </c>
      <c r="BG147" s="22">
        <f t="shared" si="115"/>
        <v>401.91247582103807</v>
      </c>
      <c r="BH147" s="62">
        <f t="shared" si="116"/>
        <v>695.24580915437139</v>
      </c>
      <c r="BI147" s="62">
        <f ca="1">AVERAGE(OFFSET($BH$3,0,0,'Données projet'!$E$11+1,1))-AVERAGE(OFFSET($H$3,0,0,'Données projet'!$E$11+1,1))</f>
        <v>151.03956183898487</v>
      </c>
      <c r="BJ147" s="62">
        <f t="shared" si="146"/>
        <v>426.35692026548253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7.5287010055465027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7.5287010055465027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125.47747759193066</v>
      </c>
      <c r="CE147" s="62">
        <f t="shared" si="148"/>
        <v>484.45822907419284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9.4016173272299639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9.4016173272299639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141.04553907945331</v>
      </c>
      <c r="CZ147" s="62">
        <f t="shared" si="150"/>
        <v>378.18098796234966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7.1842867350884534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7.1842867350884534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165.19099635782419</v>
      </c>
      <c r="T148" s="62">
        <f t="shared" si="142"/>
        <v>468.71862739748036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8.894559160747006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2.9567741737672907E-18</v>
      </c>
      <c r="AC148" s="24">
        <f t="shared" si="111"/>
        <v>8.894559160747006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181.69555132674151</v>
      </c>
      <c r="AO148" s="62">
        <f t="shared" si="144"/>
        <v>530.11374429932334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10.154605550527407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10.154605550527407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328.44</v>
      </c>
      <c r="BE148" s="14">
        <f>BD148*VLOOKUP('Données projet'!$B$11,Paramètres!$A$1:$I$89,3,0)*VLOOKUP('Données projet'!$B$11,Paramètres!$A$1:$I$89,5,0)</f>
        <v>184.45190400000001</v>
      </c>
      <c r="BF148" s="14">
        <f t="shared" si="145"/>
        <v>46.311240012079296</v>
      </c>
      <c r="BG148" s="22">
        <f t="shared" si="115"/>
        <v>401.91247582103807</v>
      </c>
      <c r="BH148" s="62">
        <f t="shared" si="116"/>
        <v>695.24580915437139</v>
      </c>
      <c r="BI148" s="62">
        <f ca="1">AVERAGE(OFFSET($BH$3,0,0,'Données projet'!$E$11+1,1))-AVERAGE(OFFSET($H$3,0,0,'Données projet'!$E$11+1,1))</f>
        <v>151.03956183898487</v>
      </c>
      <c r="BJ148" s="62">
        <f t="shared" si="146"/>
        <v>426.35692026548253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7.3810677708819217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7.3810677708819217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125.47747759193066</v>
      </c>
      <c r="CE148" s="62">
        <f t="shared" si="148"/>
        <v>484.45822907419284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9.2172573458633273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9.2172573458633273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141.04553907945331</v>
      </c>
      <c r="CZ148" s="62">
        <f t="shared" si="150"/>
        <v>378.18098796234966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7.0434072541955928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7.0434072541955928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165.19099635782419</v>
      </c>
      <c r="T149" s="62">
        <f t="shared" si="142"/>
        <v>468.71862739748036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8.7201422807501565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2.0907550687081024E-18</v>
      </c>
      <c r="AC149" s="24">
        <f t="shared" si="111"/>
        <v>8.7201422807501565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181.69555132674151</v>
      </c>
      <c r="AO149" s="62">
        <f t="shared" si="144"/>
        <v>530.11374429932334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9.9554799293793739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9.9554799293793739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328.44</v>
      </c>
      <c r="BE149" s="14">
        <f>BD149*VLOOKUP('Données projet'!$B$11,Paramètres!$A$1:$I$89,3,0)*VLOOKUP('Données projet'!$B$11,Paramètres!$A$1:$I$89,5,0)</f>
        <v>184.45190400000001</v>
      </c>
      <c r="BF149" s="14">
        <f t="shared" si="145"/>
        <v>46.311240012079296</v>
      </c>
      <c r="BG149" s="22">
        <f t="shared" si="115"/>
        <v>401.91247582103807</v>
      </c>
      <c r="BH149" s="62">
        <f t="shared" si="116"/>
        <v>695.24580915437139</v>
      </c>
      <c r="BI149" s="62">
        <f ca="1">AVERAGE(OFFSET($BH$3,0,0,'Données projet'!$E$11+1,1))-AVERAGE(OFFSET($H$3,0,0,'Données projet'!$E$11+1,1))</f>
        <v>151.03956183898487</v>
      </c>
      <c r="BJ149" s="62">
        <f t="shared" si="146"/>
        <v>426.35692026548253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7.2363295339017313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7.2363295339017313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125.47747759193066</v>
      </c>
      <c r="CE149" s="62">
        <f t="shared" si="148"/>
        <v>484.45822907419284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9.0365125512828044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9.0365125512828044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141.04553907945331</v>
      </c>
      <c r="CZ149" s="62">
        <f t="shared" si="150"/>
        <v>378.18098796234966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6.9052903339950422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6.9052903339950422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165.19099635782419</v>
      </c>
      <c r="T150" s="62">
        <f t="shared" si="142"/>
        <v>468.71862739748036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8.5491456093862528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1.4783870868836453E-18</v>
      </c>
      <c r="AC150" s="24">
        <f t="shared" si="111"/>
        <v>8.5491456093862528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181.69555132674151</v>
      </c>
      <c r="AO150" s="62">
        <f t="shared" si="144"/>
        <v>530.11374429932334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9.7602590402074174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9.7602590402074174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328.44</v>
      </c>
      <c r="BE150" s="14">
        <f>BD150*VLOOKUP('Données projet'!$B$11,Paramètres!$A$1:$I$89,3,0)*VLOOKUP('Données projet'!$B$11,Paramètres!$A$1:$I$89,5,0)</f>
        <v>184.45190400000001</v>
      </c>
      <c r="BF150" s="14">
        <f t="shared" si="145"/>
        <v>46.311240012079296</v>
      </c>
      <c r="BG150" s="22">
        <f t="shared" si="115"/>
        <v>401.91247582103807</v>
      </c>
      <c r="BH150" s="62">
        <f t="shared" si="116"/>
        <v>695.24580915437139</v>
      </c>
      <c r="BI150" s="62">
        <f ca="1">AVERAGE(OFFSET($BH$3,0,0,'Données projet'!$E$11+1,1))-AVERAGE(OFFSET($H$3,0,0,'Données projet'!$E$11+1,1))</f>
        <v>151.03956183898487</v>
      </c>
      <c r="BJ150" s="62">
        <f t="shared" si="146"/>
        <v>426.35692026548253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7.094429525467115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7.094429525467115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125.47747759193066</v>
      </c>
      <c r="CE150" s="62">
        <f t="shared" si="148"/>
        <v>484.45822907419284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8.8593120518805666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8.8593120518805666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141.04553907945331</v>
      </c>
      <c r="CZ150" s="62">
        <f t="shared" si="150"/>
        <v>378.18098796234966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6.769881802356621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6.769881802356621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165.19099635782419</v>
      </c>
      <c r="T151" s="62">
        <f t="shared" si="142"/>
        <v>468.71862739748036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8.381502078450124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1.0453775343540512E-18</v>
      </c>
      <c r="AC151" s="24">
        <f t="shared" si="111"/>
        <v>8.381502078450124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181.69555132674151</v>
      </c>
      <c r="AO151" s="62">
        <f t="shared" si="144"/>
        <v>530.11374429932334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9.5688663135991376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9.5688663135991376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328.44</v>
      </c>
      <c r="BE151" s="14">
        <f>BD151*VLOOKUP('Données projet'!$B$11,Paramètres!$A$1:$I$89,3,0)*VLOOKUP('Données projet'!$B$11,Paramètres!$A$1:$I$89,5,0)</f>
        <v>184.45190400000001</v>
      </c>
      <c r="BF151" s="14">
        <f t="shared" si="145"/>
        <v>46.311240012079296</v>
      </c>
      <c r="BG151" s="22">
        <f t="shared" si="115"/>
        <v>401.91247582103807</v>
      </c>
      <c r="BH151" s="62">
        <f t="shared" si="116"/>
        <v>695.24580915437139</v>
      </c>
      <c r="BI151" s="62">
        <f ca="1">AVERAGE(OFFSET($BH$3,0,0,'Données projet'!$E$11+1,1))-AVERAGE(OFFSET($H$3,0,0,'Données projet'!$E$11+1,1))</f>
        <v>151.03956183898487</v>
      </c>
      <c r="BJ151" s="62">
        <f t="shared" si="146"/>
        <v>426.35692026548253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6.9553120896474425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6.9553120896474425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125.47747759193066</v>
      </c>
      <c r="CE151" s="62">
        <f t="shared" si="148"/>
        <v>484.45822907419284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8.6855863461899752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8.6855863461899752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141.04553907945331</v>
      </c>
      <c r="CZ151" s="62">
        <f t="shared" si="150"/>
        <v>378.18098796234966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6.63712854943258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6.63712854943258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165.19099635782419</v>
      </c>
      <c r="T152" s="62">
        <f t="shared" si="142"/>
        <v>468.71862739748036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8.2171459349031952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7.3919354344182267E-19</v>
      </c>
      <c r="AC152" s="24">
        <f t="shared" si="111"/>
        <v>8.2171459349031952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181.69555132674151</v>
      </c>
      <c r="AO152" s="62">
        <f t="shared" si="144"/>
        <v>530.11374429932334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9.3812266816216106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9.3812266816216106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328.44</v>
      </c>
      <c r="BE152" s="14">
        <f>BD152*VLOOKUP('Données projet'!$B$11,Paramètres!$A$1:$I$89,3,0)*VLOOKUP('Données projet'!$B$11,Paramètres!$A$1:$I$89,5,0)</f>
        <v>184.45190400000001</v>
      </c>
      <c r="BF152" s="14">
        <f t="shared" si="145"/>
        <v>46.311240012079296</v>
      </c>
      <c r="BG152" s="22">
        <f t="shared" si="115"/>
        <v>401.91247582103807</v>
      </c>
      <c r="BH152" s="62">
        <f t="shared" si="116"/>
        <v>695.24580915437139</v>
      </c>
      <c r="BI152" s="62">
        <f ca="1">AVERAGE(OFFSET($BH$3,0,0,'Données projet'!$E$11+1,1))-AVERAGE(OFFSET($H$3,0,0,'Données projet'!$E$11+1,1))</f>
        <v>151.03956183898487</v>
      </c>
      <c r="BJ152" s="62">
        <f t="shared" si="146"/>
        <v>426.35692026548253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6.8189226618909364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6.8189226618909364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125.47747759193066</v>
      </c>
      <c r="CE152" s="62">
        <f t="shared" si="148"/>
        <v>484.45822907419284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8.5152672956257582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8.5152672956257582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141.04553907945331</v>
      </c>
      <c r="CZ152" s="62">
        <f t="shared" si="150"/>
        <v>378.18098796234966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6.5069785068268908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6.5069785068268908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165.19099635782419</v>
      </c>
      <c r="T153" s="62">
        <f t="shared" si="142"/>
        <v>468.71862739748036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8.0560127150838738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5.2268876717702561E-19</v>
      </c>
      <c r="AC153" s="24">
        <f t="shared" si="111"/>
        <v>8.0560127150838738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181.69555132674151</v>
      </c>
      <c r="AO153" s="62">
        <f t="shared" si="144"/>
        <v>530.11374429932334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9.1972665483782876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9.1972665483782876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328.44</v>
      </c>
      <c r="BE153" s="14">
        <f>BD153*VLOOKUP('Données projet'!$B$11,Paramètres!$A$1:$I$89,3,0)*VLOOKUP('Données projet'!$B$11,Paramètres!$A$1:$I$89,5,0)</f>
        <v>184.45190400000001</v>
      </c>
      <c r="BF153" s="14">
        <f t="shared" si="145"/>
        <v>46.311240012079296</v>
      </c>
      <c r="BG153" s="22">
        <f t="shared" si="115"/>
        <v>401.91247582103807</v>
      </c>
      <c r="BH153" s="62">
        <f t="shared" si="116"/>
        <v>695.24580915437139</v>
      </c>
      <c r="BI153" s="62">
        <f ca="1">AVERAGE(OFFSET($BH$3,0,0,'Données projet'!$E$11+1,1))-AVERAGE(OFFSET($H$3,0,0,'Données projet'!$E$11+1,1))</f>
        <v>151.03956183898487</v>
      </c>
      <c r="BJ153" s="62">
        <f t="shared" si="146"/>
        <v>426.35692026548253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6.6852077476233989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6.6852077476233989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125.47747759193066</v>
      </c>
      <c r="CE153" s="62">
        <f t="shared" si="148"/>
        <v>484.45822907419284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8.3482880977587417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8.3482880977587417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141.04553907945331</v>
      </c>
      <c r="CZ153" s="62">
        <f t="shared" si="150"/>
        <v>378.18098796234966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6.3793806271730116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6.3793806271730116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165.19099635782419</v>
      </c>
      <c r="T154" s="62">
        <f t="shared" si="142"/>
        <v>468.71862739748036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7.8980392194236497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3.6959677172091134E-19</v>
      </c>
      <c r="AC154" s="24">
        <f t="shared" ref="AC154:AC203" si="163">SUM(Z154:AB154)</f>
        <v>7.8980392194236497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181.69555132674151</v>
      </c>
      <c r="AO154" s="62">
        <f t="shared" si="144"/>
        <v>530.11374429932334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9.0169137611432646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9.0169137611432646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328.44</v>
      </c>
      <c r="BE154" s="14">
        <f>BD154*VLOOKUP('Données projet'!$B$11,Paramètres!$A$1:$I$89,3,0)*VLOOKUP('Données projet'!$B$11,Paramètres!$A$1:$I$89,5,0)</f>
        <v>184.45190400000001</v>
      </c>
      <c r="BF154" s="14">
        <f t="shared" ref="BF154:BF203" si="167">EXP(-1.0587+0.8836*LN(BE154)+0.284)</f>
        <v>46.311240012079296</v>
      </c>
      <c r="BG154" s="22">
        <f t="shared" ref="BG154:BG203" si="168">(BE154+BF154)*0.475*44/12</f>
        <v>401.91247582103807</v>
      </c>
      <c r="BH154" s="62">
        <f t="shared" si="116"/>
        <v>695.24580915437139</v>
      </c>
      <c r="BI154" s="62">
        <f ca="1">AVERAGE(OFFSET($BH$3,0,0,'Données projet'!$E$11+1,1))-AVERAGE(OFFSET($H$3,0,0,'Données projet'!$E$11+1,1))</f>
        <v>151.03956183898487</v>
      </c>
      <c r="BJ154" s="62">
        <f t="shared" si="146"/>
        <v>426.35692026548253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6.5541149012666029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6.5541149012666029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125.47747759193066</v>
      </c>
      <c r="CE154" s="62">
        <f t="shared" si="148"/>
        <v>484.45822907419284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8.1845832601146444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8.1845832601146444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141.04553907945331</v>
      </c>
      <c r="CZ154" s="62">
        <f t="shared" si="150"/>
        <v>378.18098796234966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6.2542848641121234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6.2542848641121234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165.19099635782419</v>
      </c>
      <c r="T155" s="62">
        <f t="shared" si="142"/>
        <v>468.71862739748036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7.7431634876590039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2.6134438358851281E-19</v>
      </c>
      <c r="AC155" s="24">
        <f t="shared" si="163"/>
        <v>7.7431634876590039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181.69555132674151</v>
      </c>
      <c r="AO155" s="62">
        <f t="shared" si="144"/>
        <v>530.11374429932334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8.8400975820615812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8.8400975820615812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328.44</v>
      </c>
      <c r="BE155" s="14">
        <f>BD155*VLOOKUP('Données projet'!$B$11,Paramètres!$A$1:$I$89,3,0)*VLOOKUP('Données projet'!$B$11,Paramètres!$A$1:$I$89,5,0)</f>
        <v>184.45190400000001</v>
      </c>
      <c r="BF155" s="14">
        <f t="shared" si="167"/>
        <v>46.311240012079296</v>
      </c>
      <c r="BG155" s="22">
        <f t="shared" si="168"/>
        <v>401.91247582103807</v>
      </c>
      <c r="BH155" s="62">
        <f t="shared" si="116"/>
        <v>695.24580915437139</v>
      </c>
      <c r="BI155" s="62">
        <f ca="1">AVERAGE(OFFSET($BH$3,0,0,'Données projet'!$E$11+1,1))-AVERAGE(OFFSET($H$3,0,0,'Données projet'!$E$11+1,1))</f>
        <v>151.03956183898487</v>
      </c>
      <c r="BJ155" s="62">
        <f t="shared" si="146"/>
        <v>426.35692026548253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6.425592705668123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6.425592705668123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125.47747759193066</v>
      </c>
      <c r="CE155" s="62">
        <f t="shared" si="148"/>
        <v>484.45822907419284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8.0240885744866564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8.0240885744866564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141.04553907945331</v>
      </c>
      <c r="CZ155" s="62">
        <f t="shared" si="150"/>
        <v>378.18098796234966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6.1316421526639777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6.1316421526639777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165.19099635782419</v>
      </c>
      <c r="T156" s="62">
        <f t="shared" si="142"/>
        <v>468.71862739748036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7.5913247745293946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1.8479838586045567E-19</v>
      </c>
      <c r="AC156" s="24">
        <f t="shared" si="163"/>
        <v>7.5913247745293946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181.69555132674151</v>
      </c>
      <c r="AO156" s="62">
        <f t="shared" si="144"/>
        <v>530.11374429932334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8.6667486604044708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8.6667486604044708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328.44</v>
      </c>
      <c r="BE156" s="14">
        <f>BD156*VLOOKUP('Données projet'!$B$11,Paramètres!$A$1:$I$89,3,0)*VLOOKUP('Données projet'!$B$11,Paramètres!$A$1:$I$89,5,0)</f>
        <v>184.45190400000001</v>
      </c>
      <c r="BF156" s="14">
        <f t="shared" si="167"/>
        <v>46.311240012079296</v>
      </c>
      <c r="BG156" s="22">
        <f t="shared" si="168"/>
        <v>401.91247582103807</v>
      </c>
      <c r="BH156" s="62">
        <f t="shared" si="116"/>
        <v>695.24580915437139</v>
      </c>
      <c r="BI156" s="62">
        <f ca="1">AVERAGE(OFFSET($BH$3,0,0,'Données projet'!$E$11+1,1))-AVERAGE(OFFSET($H$3,0,0,'Données projet'!$E$11+1,1))</f>
        <v>151.03956183898487</v>
      </c>
      <c r="BJ156" s="62">
        <f t="shared" si="146"/>
        <v>426.35692026548253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6.29959075193453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6.29959075193453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125.47747759193066</v>
      </c>
      <c r="CE156" s="62">
        <f t="shared" si="148"/>
        <v>484.45822907419284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7.8667410917517406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7.8667410917517406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141.04553907945331</v>
      </c>
      <c r="CZ156" s="62">
        <f t="shared" si="150"/>
        <v>378.18098796234966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6.0114043899826628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6.0114043899826628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165.19099635782419</v>
      </c>
      <c r="T157" s="62">
        <f t="shared" si="142"/>
        <v>468.71862739748036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7.4424635259517862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1.306721917942564E-19</v>
      </c>
      <c r="AC157" s="24">
        <f t="shared" si="163"/>
        <v>7.4424635259517862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181.69555132674151</v>
      </c>
      <c r="AO157" s="62">
        <f t="shared" si="144"/>
        <v>530.11374429932334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8.4967990053686542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8.4967990053686542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328.44</v>
      </c>
      <c r="BE157" s="14">
        <f>BD157*VLOOKUP('Données projet'!$B$11,Paramètres!$A$1:$I$89,3,0)*VLOOKUP('Données projet'!$B$11,Paramètres!$A$1:$I$89,5,0)</f>
        <v>184.45190400000001</v>
      </c>
      <c r="BF157" s="14">
        <f t="shared" si="167"/>
        <v>46.311240012079296</v>
      </c>
      <c r="BG157" s="22">
        <f t="shared" si="168"/>
        <v>401.91247582103807</v>
      </c>
      <c r="BH157" s="62">
        <f t="shared" si="116"/>
        <v>695.24580915437139</v>
      </c>
      <c r="BI157" s="62">
        <f ca="1">AVERAGE(OFFSET($BH$3,0,0,'Données projet'!$E$11+1,1))-AVERAGE(OFFSET($H$3,0,0,'Données projet'!$E$11+1,1))</f>
        <v>151.03956183898487</v>
      </c>
      <c r="BJ157" s="62">
        <f t="shared" si="146"/>
        <v>426.35692026548253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6.1760596196600499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6.1760596196600499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125.47747759193066</v>
      </c>
      <c r="CE157" s="62">
        <f t="shared" si="148"/>
        <v>484.45822907419284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7.7124790971807684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7.7124790971807684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141.04553907945331</v>
      </c>
      <c r="CZ157" s="62">
        <f t="shared" si="150"/>
        <v>378.18098796234966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5.8935244164897345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5.8935244164897345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165.19099635782419</v>
      </c>
      <c r="T158" s="62">
        <f t="shared" si="142"/>
        <v>468.71862739748036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7.2965213556623887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9.2399192930227834E-20</v>
      </c>
      <c r="AC158" s="24">
        <f t="shared" si="163"/>
        <v>7.2965213556623887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181.69555132674151</v>
      </c>
      <c r="AO158" s="62">
        <f t="shared" si="144"/>
        <v>530.11374429932334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8.3301819594090354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8.3301819594090354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328.44</v>
      </c>
      <c r="BE158" s="14">
        <f>BD158*VLOOKUP('Données projet'!$B$11,Paramètres!$A$1:$I$89,3,0)*VLOOKUP('Données projet'!$B$11,Paramètres!$A$1:$I$89,5,0)</f>
        <v>184.45190400000001</v>
      </c>
      <c r="BF158" s="14">
        <f t="shared" si="167"/>
        <v>46.311240012079296</v>
      </c>
      <c r="BG158" s="22">
        <f t="shared" si="168"/>
        <v>401.91247582103807</v>
      </c>
      <c r="BH158" s="62">
        <f t="shared" si="116"/>
        <v>695.24580915437139</v>
      </c>
      <c r="BI158" s="62">
        <f ca="1">AVERAGE(OFFSET($BH$3,0,0,'Données projet'!$E$11+1,1))-AVERAGE(OFFSET($H$3,0,0,'Données projet'!$E$11+1,1))</f>
        <v>151.03956183898487</v>
      </c>
      <c r="BJ158" s="62">
        <f t="shared" si="146"/>
        <v>426.35692026548253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6.0549508575429218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6.0549508575429218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125.47747759193066</v>
      </c>
      <c r="CE158" s="62">
        <f t="shared" si="148"/>
        <v>484.45822907419284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7.5612420862328067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7.5612420862328067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141.04553907945331</v>
      </c>
      <c r="CZ158" s="62">
        <f t="shared" si="150"/>
        <v>378.18098796234966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5.777955997377318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5.777955997377318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165.19099635782419</v>
      </c>
      <c r="T159" s="62">
        <f t="shared" si="142"/>
        <v>468.71862739748036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7.1534410223164322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6.5336095897128201E-20</v>
      </c>
      <c r="AC159" s="24">
        <f t="shared" si="163"/>
        <v>7.1534410223164322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181.69555132674151</v>
      </c>
      <c r="AO159" s="62">
        <f t="shared" si="144"/>
        <v>530.11374429932334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8.1668321720943204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8.1668321720943204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328.44</v>
      </c>
      <c r="BE159" s="14">
        <f>BD159*VLOOKUP('Données projet'!$B$11,Paramètres!$A$1:$I$89,3,0)*VLOOKUP('Données projet'!$B$11,Paramètres!$A$1:$I$89,5,0)</f>
        <v>184.45190400000001</v>
      </c>
      <c r="BF159" s="14">
        <f t="shared" si="167"/>
        <v>46.311240012079296</v>
      </c>
      <c r="BG159" s="22">
        <f t="shared" si="168"/>
        <v>401.91247582103807</v>
      </c>
      <c r="BH159" s="62">
        <f t="shared" si="116"/>
        <v>695.24580915437139</v>
      </c>
      <c r="BI159" s="62">
        <f ca="1">AVERAGE(OFFSET($BH$3,0,0,'Données projet'!$E$11+1,1))-AVERAGE(OFFSET($H$3,0,0,'Données projet'!$E$11+1,1))</f>
        <v>151.03956183898487</v>
      </c>
      <c r="BJ159" s="62">
        <f t="shared" si="146"/>
        <v>426.35692026548253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5.9362169643818596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5.9362169643818596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125.47747759193066</v>
      </c>
      <c r="CE159" s="62">
        <f t="shared" si="148"/>
        <v>484.45822907419284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7.4129707408240666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7.4129707408240666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141.04553907945331</v>
      </c>
      <c r="CZ159" s="62">
        <f t="shared" si="150"/>
        <v>378.18098796234966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5.6646538044739208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5.6646538044739208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165.19099635782419</v>
      </c>
      <c r="T160" s="62">
        <f t="shared" si="142"/>
        <v>468.71862739748036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7.0131664070370032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4.6199596465113917E-20</v>
      </c>
      <c r="AC160" s="24">
        <f t="shared" si="163"/>
        <v>7.0131664070370032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181.69555132674151</v>
      </c>
      <c r="AO160" s="62">
        <f t="shared" si="144"/>
        <v>530.11374429932334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8.0066855744753163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8.0066855744753163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328.44</v>
      </c>
      <c r="BE160" s="14">
        <f>BD160*VLOOKUP('Données projet'!$B$11,Paramètres!$A$1:$I$89,3,0)*VLOOKUP('Données projet'!$B$11,Paramètres!$A$1:$I$89,5,0)</f>
        <v>184.45190400000001</v>
      </c>
      <c r="BF160" s="14">
        <f t="shared" si="167"/>
        <v>46.311240012079296</v>
      </c>
      <c r="BG160" s="22">
        <f t="shared" si="168"/>
        <v>401.91247582103807</v>
      </c>
      <c r="BH160" s="62">
        <f t="shared" si="116"/>
        <v>695.24580915437139</v>
      </c>
      <c r="BI160" s="62">
        <f ca="1">AVERAGE(OFFSET($BH$3,0,0,'Données projet'!$E$11+1,1))-AVERAGE(OFFSET($H$3,0,0,'Données projet'!$E$11+1,1))</f>
        <v>151.03956183898487</v>
      </c>
      <c r="BJ160" s="62">
        <f t="shared" si="146"/>
        <v>426.35692026548253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5.8198113704451622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5.8198113704451622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125.47747759193066</v>
      </c>
      <c r="CE160" s="62">
        <f t="shared" si="148"/>
        <v>484.45822907419284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7.2676069060622011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7.2676069060622011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141.04553907945331</v>
      </c>
      <c r="CZ160" s="62">
        <f t="shared" si="150"/>
        <v>378.18098796234966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5.5535733984658453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5.5535733984658453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165.19099635782419</v>
      </c>
      <c r="T161" s="62">
        <f t="shared" si="142"/>
        <v>468.71862739748036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6.875642491404137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3.2668047948564101E-20</v>
      </c>
      <c r="AC161" s="24">
        <f t="shared" si="163"/>
        <v>6.875642491404137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181.69555132674151</v>
      </c>
      <c r="AO161" s="62">
        <f t="shared" si="144"/>
        <v>530.11374429932334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7.8496793539558407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7.8496793539558407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328.44</v>
      </c>
      <c r="BE161" s="14">
        <f>BD161*VLOOKUP('Données projet'!$B$11,Paramètres!$A$1:$I$89,3,0)*VLOOKUP('Données projet'!$B$11,Paramètres!$A$1:$I$89,5,0)</f>
        <v>184.45190400000001</v>
      </c>
      <c r="BF161" s="14">
        <f t="shared" si="167"/>
        <v>46.311240012079296</v>
      </c>
      <c r="BG161" s="22">
        <f t="shared" si="168"/>
        <v>401.91247582103807</v>
      </c>
      <c r="BH161" s="62">
        <f t="shared" si="116"/>
        <v>695.24580915437139</v>
      </c>
      <c r="BI161" s="62">
        <f ca="1">AVERAGE(OFFSET($BH$3,0,0,'Données projet'!$E$11+1,1))-AVERAGE(OFFSET($H$3,0,0,'Données projet'!$E$11+1,1))</f>
        <v>151.03956183898487</v>
      </c>
      <c r="BJ161" s="62">
        <f t="shared" si="146"/>
        <v>426.35692026548253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5.7056884192051616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5.7056884192051616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125.47747759193066</v>
      </c>
      <c r="CE161" s="62">
        <f t="shared" si="148"/>
        <v>484.45822907419284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7.1250935674368314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7.1250935674368314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141.04553907945331</v>
      </c>
      <c r="CZ161" s="62">
        <f t="shared" si="150"/>
        <v>378.18098796234966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5.4446712114672309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5.4446712114672309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165.19099635782419</v>
      </c>
      <c r="T162" s="62">
        <f t="shared" si="142"/>
        <v>468.71862739748036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6.7408153358755252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2.3099798232556959E-20</v>
      </c>
      <c r="AC162" s="24">
        <f t="shared" si="163"/>
        <v>6.7408153358755252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181.69555132674151</v>
      </c>
      <c r="AO162" s="62">
        <f t="shared" si="144"/>
        <v>530.11374429932334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7.6957519296564136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7.6957519296564136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328.44</v>
      </c>
      <c r="BE162" s="14">
        <f>BD162*VLOOKUP('Données projet'!$B$11,Paramètres!$A$1:$I$89,3,0)*VLOOKUP('Données projet'!$B$11,Paramètres!$A$1:$I$89,5,0)</f>
        <v>184.45190400000001</v>
      </c>
      <c r="BF162" s="14">
        <f t="shared" si="167"/>
        <v>46.311240012079296</v>
      </c>
      <c r="BG162" s="22">
        <f t="shared" si="168"/>
        <v>401.91247582103807</v>
      </c>
      <c r="BH162" s="62">
        <f t="shared" si="116"/>
        <v>695.24580915437139</v>
      </c>
      <c r="BI162" s="62">
        <f ca="1">AVERAGE(OFFSET($BH$3,0,0,'Données projet'!$E$11+1,1))-AVERAGE(OFFSET($H$3,0,0,'Données projet'!$E$11+1,1))</f>
        <v>151.03956183898487</v>
      </c>
      <c r="BJ162" s="62">
        <f t="shared" si="146"/>
        <v>426.35692026548253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5.5938033494308499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5.5938033494308499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125.47747759193066</v>
      </c>
      <c r="CE162" s="62">
        <f t="shared" si="148"/>
        <v>484.45822907419284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6.9853748284573518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6.9853748284573518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141.04553907945331</v>
      </c>
      <c r="CZ162" s="62">
        <f t="shared" si="150"/>
        <v>378.18098796234966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5.3379045299318841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5.3379045299318841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165.19099635782419</v>
      </c>
      <c r="T163" s="62">
        <f t="shared" si="142"/>
        <v>468.71862739748036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6.6086320586303851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1.633402397428205E-20</v>
      </c>
      <c r="AC163" s="24">
        <f t="shared" si="163"/>
        <v>6.6086320586303851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181.69555132674151</v>
      </c>
      <c r="AO163" s="62">
        <f t="shared" si="144"/>
        <v>530.11374429932334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7.5448429282610396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7.5448429282610396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328.44</v>
      </c>
      <c r="BE163" s="14">
        <f>BD163*VLOOKUP('Données projet'!$B$11,Paramètres!$A$1:$I$89,3,0)*VLOOKUP('Données projet'!$B$11,Paramètres!$A$1:$I$89,5,0)</f>
        <v>184.45190400000001</v>
      </c>
      <c r="BF163" s="14">
        <f t="shared" si="167"/>
        <v>46.311240012079296</v>
      </c>
      <c r="BG163" s="22">
        <f t="shared" si="168"/>
        <v>401.91247582103807</v>
      </c>
      <c r="BH163" s="62">
        <f t="shared" si="116"/>
        <v>695.24580915437139</v>
      </c>
      <c r="BI163" s="62">
        <f ca="1">AVERAGE(OFFSET($BH$3,0,0,'Données projet'!$E$11+1,1))-AVERAGE(OFFSET($H$3,0,0,'Données projet'!$E$11+1,1))</f>
        <v>151.03956183898487</v>
      </c>
      <c r="BJ163" s="62">
        <f t="shared" si="146"/>
        <v>426.35692026548253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5.4841122776316586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5.4841122776316586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125.47747759193066</v>
      </c>
      <c r="CE163" s="62">
        <f t="shared" si="148"/>
        <v>484.45822907419284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6.8483958887292431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6.8483958887292431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141.04553907945331</v>
      </c>
      <c r="CZ163" s="62">
        <f t="shared" si="150"/>
        <v>378.18098796234966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5.2332314779001994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5.2332314779001994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165.19099635782419</v>
      </c>
      <c r="T164" s="62">
        <f t="shared" si="142"/>
        <v>468.71862739748036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6.4790408148281839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1.1549899116278479E-20</v>
      </c>
      <c r="AC164" s="24">
        <f t="shared" si="163"/>
        <v>6.4790408148281839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181.69555132674151</v>
      </c>
      <c r="AO164" s="62">
        <f t="shared" si="144"/>
        <v>530.11374429932334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7.3968931603376271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7.3968931603376271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328.44</v>
      </c>
      <c r="BE164" s="14">
        <f>BD164*VLOOKUP('Données projet'!$B$11,Paramètres!$A$1:$I$89,3,0)*VLOOKUP('Données projet'!$B$11,Paramètres!$A$1:$I$89,5,0)</f>
        <v>184.45190400000001</v>
      </c>
      <c r="BF164" s="14">
        <f t="shared" si="167"/>
        <v>46.311240012079296</v>
      </c>
      <c r="BG164" s="22">
        <f t="shared" si="168"/>
        <v>401.91247582103807</v>
      </c>
      <c r="BH164" s="62">
        <f t="shared" si="116"/>
        <v>695.24580915437139</v>
      </c>
      <c r="BI164" s="62">
        <f ca="1">AVERAGE(OFFSET($BH$3,0,0,'Données projet'!$E$11+1,1))-AVERAGE(OFFSET($H$3,0,0,'Données projet'!$E$11+1,1))</f>
        <v>151.03956183898487</v>
      </c>
      <c r="BJ164" s="62">
        <f t="shared" si="146"/>
        <v>426.35692026548253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5.3765721808455016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5.3765721808455016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125.47747759193066</v>
      </c>
      <c r="CE164" s="62">
        <f t="shared" si="148"/>
        <v>484.45822907419284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6.7141030224602991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6.7141030224602991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141.04553907945331</v>
      </c>
      <c r="CZ164" s="62">
        <f t="shared" si="150"/>
        <v>378.18098796234966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5.1306110005745982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5.1306110005745982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165.19099635782419</v>
      </c>
      <c r="T165" s="62">
        <f t="shared" si="142"/>
        <v>468.71862739748036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6.3519907762740901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8.1670119871410252E-21</v>
      </c>
      <c r="AC165" s="24">
        <f t="shared" si="163"/>
        <v>6.3519907762740901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181.69555132674151</v>
      </c>
      <c r="AO165" s="62">
        <f t="shared" si="144"/>
        <v>530.11374429932334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7.2518445971227443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7.2518445971227443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328.44</v>
      </c>
      <c r="BE165" s="14">
        <f>BD165*VLOOKUP('Données projet'!$B$11,Paramètres!$A$1:$I$89,3,0)*VLOOKUP('Données projet'!$B$11,Paramètres!$A$1:$I$89,5,0)</f>
        <v>184.45190400000001</v>
      </c>
      <c r="BF165" s="14">
        <f t="shared" si="167"/>
        <v>46.311240012079296</v>
      </c>
      <c r="BG165" s="22">
        <f t="shared" si="168"/>
        <v>401.91247582103807</v>
      </c>
      <c r="BH165" s="62">
        <f t="shared" si="116"/>
        <v>695.24580915437139</v>
      </c>
      <c r="BI165" s="62">
        <f ca="1">AVERAGE(OFFSET($BH$3,0,0,'Données projet'!$E$11+1,1))-AVERAGE(OFFSET($H$3,0,0,'Données projet'!$E$11+1,1))</f>
        <v>151.03956183898487</v>
      </c>
      <c r="BJ165" s="62">
        <f t="shared" si="146"/>
        <v>426.35692026548253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5.2711408797643395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5.2711408797643395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125.47747759193066</v>
      </c>
      <c r="CE165" s="62">
        <f t="shared" si="148"/>
        <v>484.45822907419284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6.5824435573883289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6.5824435573883289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141.04553907945331</v>
      </c>
      <c r="CZ165" s="62">
        <f t="shared" si="150"/>
        <v>378.18098796234966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5.030002848217042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5.030002848217042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165.19099635782419</v>
      </c>
      <c r="T166" s="62">
        <f t="shared" si="142"/>
        <v>468.71862739748036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6.2274321114831706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5.7749495581392396E-21</v>
      </c>
      <c r="AC166" s="24">
        <f t="shared" si="163"/>
        <v>6.2274321114831706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181.69555132674151</v>
      </c>
      <c r="AO166" s="62">
        <f t="shared" si="144"/>
        <v>530.11374429932334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7.1096403477616184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7.1096403477616184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328.44</v>
      </c>
      <c r="BE166" s="14">
        <f>BD166*VLOOKUP('Données projet'!$B$11,Paramètres!$A$1:$I$89,3,0)*VLOOKUP('Données projet'!$B$11,Paramètres!$A$1:$I$89,5,0)</f>
        <v>184.45190400000001</v>
      </c>
      <c r="BF166" s="14">
        <f t="shared" si="167"/>
        <v>46.311240012079296</v>
      </c>
      <c r="BG166" s="22">
        <f t="shared" si="168"/>
        <v>401.91247582103807</v>
      </c>
      <c r="BH166" s="62">
        <f t="shared" si="116"/>
        <v>695.24580915437139</v>
      </c>
      <c r="BI166" s="62">
        <f ca="1">AVERAGE(OFFSET($BH$3,0,0,'Données projet'!$E$11+1,1))-AVERAGE(OFFSET($H$3,0,0,'Données projet'!$E$11+1,1))</f>
        <v>151.03956183898487</v>
      </c>
      <c r="BJ166" s="62">
        <f t="shared" si="146"/>
        <v>426.35692026548253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5.1677770221906352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5.1677770221906352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125.47747759193066</v>
      </c>
      <c r="CE166" s="62">
        <f t="shared" si="148"/>
        <v>484.45822907419284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6.453365854122076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6.453365854122076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141.04553907945331</v>
      </c>
      <c r="CZ166" s="62">
        <f t="shared" si="150"/>
        <v>378.18098796234966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4.9313675603623039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4.9313675603623039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165.19099635782419</v>
      </c>
      <c r="T167" s="62">
        <f t="shared" si="142"/>
        <v>468.71862739748036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6.1053159661355165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4.0835059935705126E-21</v>
      </c>
      <c r="AC167" s="24">
        <f t="shared" si="163"/>
        <v>6.1053159661355165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181.69555132674151</v>
      </c>
      <c r="AO167" s="62">
        <f t="shared" si="144"/>
        <v>530.11374429932334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6.9702246369944358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6.9702246369944358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328.44</v>
      </c>
      <c r="BE167" s="14">
        <f>BD167*VLOOKUP('Données projet'!$B$11,Paramètres!$A$1:$I$89,3,0)*VLOOKUP('Données projet'!$B$11,Paramètres!$A$1:$I$89,5,0)</f>
        <v>184.45190400000001</v>
      </c>
      <c r="BF167" s="14">
        <f t="shared" si="167"/>
        <v>46.311240012079296</v>
      </c>
      <c r="BG167" s="22">
        <f t="shared" si="168"/>
        <v>401.91247582103807</v>
      </c>
      <c r="BH167" s="62">
        <f t="shared" si="116"/>
        <v>695.24580915437139</v>
      </c>
      <c r="BI167" s="62">
        <f ca="1">AVERAGE(OFFSET($BH$3,0,0,'Données projet'!$E$11+1,1))-AVERAGE(OFFSET($H$3,0,0,'Données projet'!$E$11+1,1))</f>
        <v>151.03956183898487</v>
      </c>
      <c r="BJ167" s="62">
        <f t="shared" si="146"/>
        <v>426.35692026548253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5.066440066818223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5.066440066818223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125.47747759193066</v>
      </c>
      <c r="CE167" s="62">
        <f t="shared" si="148"/>
        <v>484.45822907419284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6.3268192858872494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6.3268192858872494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141.04553907945331</v>
      </c>
      <c r="CZ167" s="62">
        <f t="shared" si="150"/>
        <v>378.18098796234966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4.8346664503408121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4.8346664503408121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165.19099635782419</v>
      </c>
      <c r="T168" s="62">
        <f t="shared" si="142"/>
        <v>468.71862739748036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5.9855944439146365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2.8874747790696198E-21</v>
      </c>
      <c r="AC168" s="24">
        <f t="shared" si="163"/>
        <v>5.9855944439146365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181.69555132674151</v>
      </c>
      <c r="AO168" s="62">
        <f t="shared" si="144"/>
        <v>530.11374429932334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6.8335427832802109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6.8335427832802109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328.44</v>
      </c>
      <c r="BE168" s="14">
        <f>BD168*VLOOKUP('Données projet'!$B$11,Paramètres!$A$1:$I$89,3,0)*VLOOKUP('Données projet'!$B$11,Paramètres!$A$1:$I$89,5,0)</f>
        <v>184.45190400000001</v>
      </c>
      <c r="BF168" s="14">
        <f t="shared" si="167"/>
        <v>46.311240012079296</v>
      </c>
      <c r="BG168" s="22">
        <f t="shared" si="168"/>
        <v>401.91247582103807</v>
      </c>
      <c r="BH168" s="62">
        <f t="shared" si="116"/>
        <v>695.24580915437139</v>
      </c>
      <c r="BI168" s="62">
        <f ca="1">AVERAGE(OFFSET($BH$3,0,0,'Données projet'!$E$11+1,1))-AVERAGE(OFFSET($H$3,0,0,'Données projet'!$E$11+1,1))</f>
        <v>151.03956183898487</v>
      </c>
      <c r="BJ168" s="62">
        <f t="shared" si="146"/>
        <v>426.35692026548253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4.9670902673312245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4.9670902673312245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125.47747759193066</v>
      </c>
      <c r="CE168" s="62">
        <f t="shared" si="148"/>
        <v>484.45822907419284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6.202754218669722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6.202754218669722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141.04553907945331</v>
      </c>
      <c r="CZ168" s="62">
        <f t="shared" si="150"/>
        <v>378.18098796234966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4.7398615901049883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4.7398615901049883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165.19099635782419</v>
      </c>
      <c r="T169" s="62">
        <f t="shared" si="142"/>
        <v>468.71862739748036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5.8682205877215896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2.0417529967852563E-21</v>
      </c>
      <c r="AC169" s="24">
        <f t="shared" si="163"/>
        <v>5.8682205877215896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181.69555132674151</v>
      </c>
      <c r="AO169" s="62">
        <f t="shared" si="144"/>
        <v>530.11374429932334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6.699541177349623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6.699541177349623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328.44</v>
      </c>
      <c r="BE169" s="14">
        <f>BD169*VLOOKUP('Données projet'!$B$11,Paramètres!$A$1:$I$89,3,0)*VLOOKUP('Données projet'!$B$11,Paramètres!$A$1:$I$89,5,0)</f>
        <v>184.45190400000001</v>
      </c>
      <c r="BF169" s="14">
        <f t="shared" si="167"/>
        <v>46.311240012079296</v>
      </c>
      <c r="BG169" s="22">
        <f t="shared" si="168"/>
        <v>401.91247582103807</v>
      </c>
      <c r="BH169" s="62">
        <f t="shared" si="116"/>
        <v>695.24580915437139</v>
      </c>
      <c r="BI169" s="62">
        <f ca="1">AVERAGE(OFFSET($BH$3,0,0,'Données projet'!$E$11+1,1))-AVERAGE(OFFSET($H$3,0,0,'Données projet'!$E$11+1,1))</f>
        <v>151.03956183898487</v>
      </c>
      <c r="BJ169" s="62">
        <f t="shared" si="146"/>
        <v>426.35692026548253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4.8696886568147715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4.8696886568147715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125.47747759193066</v>
      </c>
      <c r="CE169" s="62">
        <f t="shared" si="148"/>
        <v>484.45822907419284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6.0811219917481116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6.0811219917481116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141.04553907945331</v>
      </c>
      <c r="CZ169" s="62">
        <f t="shared" si="150"/>
        <v>378.18098796234966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4.6469157953531344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4.6469157953531344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165.19099635782419</v>
      </c>
      <c r="T170" s="62">
        <f t="shared" si="142"/>
        <v>468.71862739748036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5.7531483612575052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1.4437373895348099E-21</v>
      </c>
      <c r="AC170" s="24">
        <f t="shared" si="163"/>
        <v>5.7531483612575052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181.69555132674151</v>
      </c>
      <c r="AO170" s="62">
        <f t="shared" si="144"/>
        <v>530.11374429932334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6.5681672611784245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6.5681672611784245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328.44</v>
      </c>
      <c r="BE170" s="14">
        <f>BD170*VLOOKUP('Données projet'!$B$11,Paramètres!$A$1:$I$89,3,0)*VLOOKUP('Données projet'!$B$11,Paramètres!$A$1:$I$89,5,0)</f>
        <v>184.45190400000001</v>
      </c>
      <c r="BF170" s="14">
        <f t="shared" si="167"/>
        <v>46.311240012079296</v>
      </c>
      <c r="BG170" s="22">
        <f t="shared" si="168"/>
        <v>401.91247582103807</v>
      </c>
      <c r="BH170" s="62">
        <f t="shared" si="116"/>
        <v>695.24580915437139</v>
      </c>
      <c r="BI170" s="62">
        <f ca="1">AVERAGE(OFFSET($BH$3,0,0,'Données projet'!$E$11+1,1))-AVERAGE(OFFSET($H$3,0,0,'Données projet'!$E$11+1,1))</f>
        <v>151.03956183898487</v>
      </c>
      <c r="BJ170" s="62">
        <f t="shared" si="146"/>
        <v>426.35692026548253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4.77419703247143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4.77419703247143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125.47747759193066</v>
      </c>
      <c r="CE170" s="62">
        <f t="shared" si="148"/>
        <v>484.45822907419284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5.9618748986081007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5.9618748986081007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141.04553907945331</v>
      </c>
      <c r="CZ170" s="62">
        <f t="shared" si="150"/>
        <v>378.18098796234966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4.5557926109450273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4.5557926109450273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165.19099635782419</v>
      </c>
      <c r="T171" s="62">
        <f t="shared" si="142"/>
        <v>468.71862739748036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5.6403326309672535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1.0208764983926281E-21</v>
      </c>
      <c r="AC171" s="24">
        <f t="shared" si="163"/>
        <v>5.6403326309672535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181.69555132674151</v>
      </c>
      <c r="AO171" s="62">
        <f t="shared" si="144"/>
        <v>530.11374429932334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6.4393695073731667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6.4393695073731667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328.44</v>
      </c>
      <c r="BE171" s="14">
        <f>BD171*VLOOKUP('Données projet'!$B$11,Paramètres!$A$1:$I$89,3,0)*VLOOKUP('Données projet'!$B$11,Paramètres!$A$1:$I$89,5,0)</f>
        <v>184.45190400000001</v>
      </c>
      <c r="BF171" s="14">
        <f t="shared" si="167"/>
        <v>46.311240012079296</v>
      </c>
      <c r="BG171" s="22">
        <f t="shared" si="168"/>
        <v>401.91247582103807</v>
      </c>
      <c r="BH171" s="62">
        <f t="shared" si="116"/>
        <v>695.24580915437139</v>
      </c>
      <c r="BI171" s="62">
        <f ca="1">AVERAGE(OFFSET($BH$3,0,0,'Données projet'!$E$11+1,1))-AVERAGE(OFFSET($H$3,0,0,'Données projet'!$E$11+1,1))</f>
        <v>151.03956183898487</v>
      </c>
      <c r="BJ171" s="62">
        <f t="shared" si="146"/>
        <v>426.35692026548253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4.6805779406373214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4.6805779406373214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125.47747759193066</v>
      </c>
      <c r="CE171" s="62">
        <f t="shared" si="148"/>
        <v>484.45822907419284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5.8449661682310206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5.8449661682310206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141.04553907945331</v>
      </c>
      <c r="CZ171" s="62">
        <f t="shared" si="150"/>
        <v>378.18098796234966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4.466456296603508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4.466456296603508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165.19099635782419</v>
      </c>
      <c r="T172" s="62">
        <f t="shared" si="142"/>
        <v>468.71862739748036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5.5297291483371929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7.2186869476740495E-22</v>
      </c>
      <c r="AC172" s="24">
        <f t="shared" si="163"/>
        <v>5.5297291483371929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181.69555132674151</v>
      </c>
      <c r="AO172" s="62">
        <f t="shared" si="144"/>
        <v>530.11374429932334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6.3130973989611574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6.3130973989611574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328.44</v>
      </c>
      <c r="BE172" s="14">
        <f>BD172*VLOOKUP('Données projet'!$B$11,Paramètres!$A$1:$I$89,3,0)*VLOOKUP('Données projet'!$B$11,Paramètres!$A$1:$I$89,5,0)</f>
        <v>184.45190400000001</v>
      </c>
      <c r="BF172" s="14">
        <f t="shared" si="167"/>
        <v>46.311240012079296</v>
      </c>
      <c r="BG172" s="22">
        <f t="shared" si="168"/>
        <v>401.91247582103807</v>
      </c>
      <c r="BH172" s="62">
        <f t="shared" si="116"/>
        <v>695.24580915437139</v>
      </c>
      <c r="BI172" s="62">
        <f ca="1">AVERAGE(OFFSET($BH$3,0,0,'Données projet'!$E$11+1,1))-AVERAGE(OFFSET($H$3,0,0,'Données projet'!$E$11+1,1))</f>
        <v>151.03956183898487</v>
      </c>
      <c r="BJ172" s="62">
        <f t="shared" si="146"/>
        <v>426.35692026548253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4.5887946620920719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4.5887946620920719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125.47747759193066</v>
      </c>
      <c r="CE172" s="62">
        <f t="shared" si="148"/>
        <v>484.45822907419284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5.7303499467493504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5.7303499467493504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141.04553907945331</v>
      </c>
      <c r="CZ172" s="62">
        <f t="shared" si="150"/>
        <v>378.18098796234966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4.3788718128964552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4.3788718128964552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165.19099635782419</v>
      </c>
      <c r="T173" s="62">
        <f t="shared" si="142"/>
        <v>468.71862739748036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5.4212945325400446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5.1043824919631407E-22</v>
      </c>
      <c r="AC173" s="24">
        <f t="shared" si="163"/>
        <v>5.4212945325400446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181.69555132674151</v>
      </c>
      <c r="AO173" s="62">
        <f t="shared" si="144"/>
        <v>530.11374429932334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6.1893014095767267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6.1893014095767267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328.44</v>
      </c>
      <c r="BE173" s="14">
        <f>BD173*VLOOKUP('Données projet'!$B$11,Paramètres!$A$1:$I$89,3,0)*VLOOKUP('Données projet'!$B$11,Paramètres!$A$1:$I$89,5,0)</f>
        <v>184.45190400000001</v>
      </c>
      <c r="BF173" s="14">
        <f t="shared" si="167"/>
        <v>46.311240012079296</v>
      </c>
      <c r="BG173" s="22">
        <f t="shared" si="168"/>
        <v>401.91247582103807</v>
      </c>
      <c r="BH173" s="62">
        <f t="shared" si="116"/>
        <v>695.24580915437139</v>
      </c>
      <c r="BI173" s="62">
        <f ca="1">AVERAGE(OFFSET($BH$3,0,0,'Données projet'!$E$11+1,1))-AVERAGE(OFFSET($H$3,0,0,'Données projet'!$E$11+1,1))</f>
        <v>151.03956183898487</v>
      </c>
      <c r="BJ173" s="62">
        <f t="shared" si="146"/>
        <v>426.35692026548253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4.4988111976568232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4.4988111976568232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125.47747759193066</v>
      </c>
      <c r="CE173" s="62">
        <f t="shared" si="148"/>
        <v>484.45822907419284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5.6179812794619437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5.6179812794619437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141.04553907945331</v>
      </c>
      <c r="CZ173" s="62">
        <f t="shared" si="150"/>
        <v>378.18098796234966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4.2930048074936371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4.2930048074936371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165.19099635782419</v>
      </c>
      <c r="T174" s="62">
        <f t="shared" si="142"/>
        <v>468.71862739748036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5.3149862534200931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3.6093434738370248E-22</v>
      </c>
      <c r="AC174" s="24">
        <f t="shared" si="163"/>
        <v>5.3149862534200931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181.69555132674151</v>
      </c>
      <c r="AO174" s="62">
        <f t="shared" si="144"/>
        <v>530.11374429932334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6.0679329840360268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6.0679329840360268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328.44</v>
      </c>
      <c r="BE174" s="14">
        <f>BD174*VLOOKUP('Données projet'!$B$11,Paramètres!$A$1:$I$89,3,0)*VLOOKUP('Données projet'!$B$11,Paramètres!$A$1:$I$89,5,0)</f>
        <v>184.45190400000001</v>
      </c>
      <c r="BF174" s="14">
        <f t="shared" si="167"/>
        <v>46.311240012079296</v>
      </c>
      <c r="BG174" s="22">
        <f t="shared" si="168"/>
        <v>401.91247582103807</v>
      </c>
      <c r="BH174" s="62">
        <f t="shared" si="116"/>
        <v>695.24580915437139</v>
      </c>
      <c r="BI174" s="62">
        <f ca="1">AVERAGE(OFFSET($BH$3,0,0,'Données projet'!$E$11+1,1))-AVERAGE(OFFSET($H$3,0,0,'Données projet'!$E$11+1,1))</f>
        <v>151.03956183898487</v>
      </c>
      <c r="BJ174" s="62">
        <f t="shared" si="146"/>
        <v>426.35692026548253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4.4105922540746558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4.4105922540746558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125.47747759193066</v>
      </c>
      <c r="CE174" s="62">
        <f t="shared" si="148"/>
        <v>484.45822907419284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5.5078160932019236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5.5078160932019236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141.04553907945331</v>
      </c>
      <c r="CZ174" s="62">
        <f t="shared" si="150"/>
        <v>378.18098796234966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4.2088216016930664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4.2088216016930664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165.19099635782419</v>
      </c>
      <c r="T175" s="62">
        <f t="shared" si="142"/>
        <v>468.71862739748036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5.2107626148120367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2.5521912459815704E-22</v>
      </c>
      <c r="AC175" s="24">
        <f t="shared" si="163"/>
        <v>5.2107626148120367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181.69555132674151</v>
      </c>
      <c r="AO175" s="62">
        <f t="shared" si="144"/>
        <v>530.11374429932334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5.9489445192927501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5.9489445192927501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328.44</v>
      </c>
      <c r="BE175" s="14">
        <f>BD175*VLOOKUP('Données projet'!$B$11,Paramètres!$A$1:$I$89,3,0)*VLOOKUP('Données projet'!$B$11,Paramètres!$A$1:$I$89,5,0)</f>
        <v>184.45190400000001</v>
      </c>
      <c r="BF175" s="14">
        <f t="shared" si="167"/>
        <v>46.311240012079296</v>
      </c>
      <c r="BG175" s="22">
        <f t="shared" si="168"/>
        <v>401.91247582103807</v>
      </c>
      <c r="BH175" s="62">
        <f t="shared" si="116"/>
        <v>695.24580915437139</v>
      </c>
      <c r="BI175" s="62">
        <f ca="1">AVERAGE(OFFSET($BH$3,0,0,'Données projet'!$E$11+1,1))-AVERAGE(OFFSET($H$3,0,0,'Données projet'!$E$11+1,1))</f>
        <v>151.03956183898487</v>
      </c>
      <c r="BJ175" s="62">
        <f t="shared" si="146"/>
        <v>426.35692026548253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4.3241032301678919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4.3241032301678919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125.47747759193066</v>
      </c>
      <c r="CE175" s="62">
        <f t="shared" si="148"/>
        <v>484.45822907419284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5.3998111790503343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5.3998111790503343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141.04553907945331</v>
      </c>
      <c r="CZ175" s="62">
        <f t="shared" si="150"/>
        <v>378.18098796234966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4.12628917721156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4.12628917721156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165.19099635782419</v>
      </c>
      <c r="T176" s="62">
        <f t="shared" si="142"/>
        <v>468.71862739748036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5.1085827381869411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1.8046717369185124E-22</v>
      </c>
      <c r="AC176" s="24">
        <f t="shared" si="163"/>
        <v>5.1085827381869411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181.69555132674151</v>
      </c>
      <c r="AO176" s="62">
        <f t="shared" si="144"/>
        <v>530.11374429932334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5.8322893457672915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5.8322893457672915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328.44</v>
      </c>
      <c r="BE176" s="14">
        <f>BD176*VLOOKUP('Données projet'!$B$11,Paramètres!$A$1:$I$89,3,0)*VLOOKUP('Données projet'!$B$11,Paramètres!$A$1:$I$89,5,0)</f>
        <v>184.45190400000001</v>
      </c>
      <c r="BF176" s="14">
        <f t="shared" si="167"/>
        <v>46.311240012079296</v>
      </c>
      <c r="BG176" s="22">
        <f t="shared" si="168"/>
        <v>401.91247582103807</v>
      </c>
      <c r="BH176" s="62">
        <f t="shared" si="116"/>
        <v>695.24580915437139</v>
      </c>
      <c r="BI176" s="62">
        <f ca="1">AVERAGE(OFFSET($BH$3,0,0,'Données projet'!$E$11+1,1))-AVERAGE(OFFSET($H$3,0,0,'Données projet'!$E$11+1,1))</f>
        <v>151.03956183898487</v>
      </c>
      <c r="BJ176" s="62">
        <f t="shared" si="146"/>
        <v>426.35692026548253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4.2393102032668439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4.2393102032668439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125.47747759193066</v>
      </c>
      <c r="CE176" s="62">
        <f t="shared" si="148"/>
        <v>484.45822907419284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5.2939241753887645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5.2939241753887645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141.04553907945331</v>
      </c>
      <c r="CZ176" s="62">
        <f t="shared" si="150"/>
        <v>378.18098796234966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4.0453751632343273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4.0453751632343273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165.19099635782419</v>
      </c>
      <c r="T177" s="62">
        <f t="shared" si="142"/>
        <v>468.71862739748036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5.0084065466188932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1.2760956229907852E-22</v>
      </c>
      <c r="AC177" s="24">
        <f t="shared" si="163"/>
        <v>5.0084065466188932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181.69555132674151</v>
      </c>
      <c r="AO177" s="62">
        <f t="shared" si="144"/>
        <v>530.11374429932334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5.7179217090420371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5.7179217090420371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328.44</v>
      </c>
      <c r="BE177" s="14">
        <f>BD177*VLOOKUP('Données projet'!$B$11,Paramètres!$A$1:$I$89,3,0)*VLOOKUP('Données projet'!$B$11,Paramètres!$A$1:$I$89,5,0)</f>
        <v>184.45190400000001</v>
      </c>
      <c r="BF177" s="14">
        <f t="shared" si="167"/>
        <v>46.311240012079296</v>
      </c>
      <c r="BG177" s="22">
        <f t="shared" si="168"/>
        <v>401.91247582103807</v>
      </c>
      <c r="BH177" s="62">
        <f t="shared" si="116"/>
        <v>695.24580915437139</v>
      </c>
      <c r="BI177" s="62">
        <f ca="1">AVERAGE(OFFSET($BH$3,0,0,'Données projet'!$E$11+1,1))-AVERAGE(OFFSET($H$3,0,0,'Données projet'!$E$11+1,1))</f>
        <v>151.03956183898487</v>
      </c>
      <c r="BJ177" s="62">
        <f t="shared" si="146"/>
        <v>426.35692026548253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4.1561799159046862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4.1561799159046862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125.47747759193066</v>
      </c>
      <c r="CE177" s="62">
        <f t="shared" si="148"/>
        <v>484.45822907419284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5.1901135512843029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5.1901135512843029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141.04553907945331</v>
      </c>
      <c r="CZ177" s="62">
        <f t="shared" si="150"/>
        <v>378.18098796234966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3.9660478237185126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3.9660478237185126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165.19099635782419</v>
      </c>
      <c r="T178" s="62">
        <f t="shared" si="142"/>
        <v>468.71862739748036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4.9101947490660507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9.0233586845925619E-23</v>
      </c>
      <c r="AC178" s="24">
        <f t="shared" si="163"/>
        <v>4.9101947490660507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181.69555132674151</v>
      </c>
      <c r="AO178" s="62">
        <f t="shared" si="144"/>
        <v>530.11374429932334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5.6057967519155945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5.6057967519155945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328.44</v>
      </c>
      <c r="BE178" s="14">
        <f>BD178*VLOOKUP('Données projet'!$B$11,Paramètres!$A$1:$I$89,3,0)*VLOOKUP('Données projet'!$B$11,Paramètres!$A$1:$I$89,5,0)</f>
        <v>184.45190400000001</v>
      </c>
      <c r="BF178" s="14">
        <f t="shared" si="167"/>
        <v>46.311240012079296</v>
      </c>
      <c r="BG178" s="22">
        <f t="shared" si="168"/>
        <v>401.91247582103807</v>
      </c>
      <c r="BH178" s="62">
        <f t="shared" si="116"/>
        <v>695.24580915437139</v>
      </c>
      <c r="BI178" s="62">
        <f ca="1">AVERAGE(OFFSET($BH$3,0,0,'Données projet'!$E$11+1,1))-AVERAGE(OFFSET($H$3,0,0,'Données projet'!$E$11+1,1))</f>
        <v>151.03956183898487</v>
      </c>
      <c r="BJ178" s="62">
        <f t="shared" si="146"/>
        <v>426.35692026548253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4.0746797627732319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4.0746797627732319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125.47747759193066</v>
      </c>
      <c r="CE178" s="62">
        <f t="shared" si="148"/>
        <v>484.45822907419284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5.0883385902003013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5.0883385902003013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141.04553907945331</v>
      </c>
      <c r="CZ178" s="62">
        <f t="shared" si="150"/>
        <v>378.18098796234966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3.8882760449457034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3.8882760449457034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165.19099635782419</v>
      </c>
      <c r="T179" s="62">
        <f t="shared" si="142"/>
        <v>468.71862739748036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4.8139088249599382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6.3804781149539259E-23</v>
      </c>
      <c r="AC179" s="24">
        <f t="shared" si="163"/>
        <v>4.8139088249599382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181.69555132674151</v>
      </c>
      <c r="AO179" s="62">
        <f t="shared" si="144"/>
        <v>530.11374429932334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5.4958704968089309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5.4958704968089309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328.44</v>
      </c>
      <c r="BE179" s="14">
        <f>BD179*VLOOKUP('Données projet'!$B$11,Paramètres!$A$1:$I$89,3,0)*VLOOKUP('Données projet'!$B$11,Paramètres!$A$1:$I$89,5,0)</f>
        <v>184.45190400000001</v>
      </c>
      <c r="BF179" s="14">
        <f t="shared" si="167"/>
        <v>46.311240012079296</v>
      </c>
      <c r="BG179" s="22">
        <f t="shared" si="168"/>
        <v>401.91247582103807</v>
      </c>
      <c r="BH179" s="62">
        <f t="shared" si="116"/>
        <v>695.24580915437139</v>
      </c>
      <c r="BI179" s="62">
        <f ca="1">AVERAGE(OFFSET($BH$3,0,0,'Données projet'!$E$11+1,1))-AVERAGE(OFFSET($H$3,0,0,'Données projet'!$E$11+1,1))</f>
        <v>151.03956183898487</v>
      </c>
      <c r="BJ179" s="62">
        <f t="shared" si="146"/>
        <v>426.35692026548253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3.9947777779345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3.9947777779345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125.47747759193066</v>
      </c>
      <c r="CE179" s="62">
        <f t="shared" si="148"/>
        <v>484.45822907419284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4.9885593740265604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4.9885593740265604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141.04553907945331</v>
      </c>
      <c r="CZ179" s="62">
        <f t="shared" si="150"/>
        <v>378.18098796234966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3.8120293233185283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3.8120293233185283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165.19099635782419</v>
      </c>
      <c r="T180" s="62">
        <f t="shared" si="142"/>
        <v>468.71862739748036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4.7195110090969319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4.511679342296281E-23</v>
      </c>
      <c r="AC180" s="24">
        <f t="shared" si="163"/>
        <v>4.7195110090969319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181.69555132674151</v>
      </c>
      <c r="AO180" s="62">
        <f t="shared" si="144"/>
        <v>530.11374429932334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5.3880998285165136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5.3880998285165136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328.44</v>
      </c>
      <c r="BE180" s="14">
        <f>BD180*VLOOKUP('Données projet'!$B$11,Paramètres!$A$1:$I$89,3,0)*VLOOKUP('Données projet'!$B$11,Paramètres!$A$1:$I$89,5,0)</f>
        <v>184.45190400000001</v>
      </c>
      <c r="BF180" s="14">
        <f t="shared" si="167"/>
        <v>46.311240012079296</v>
      </c>
      <c r="BG180" s="22">
        <f t="shared" si="168"/>
        <v>401.91247582103807</v>
      </c>
      <c r="BH180" s="62">
        <f t="shared" si="116"/>
        <v>695.24580915437139</v>
      </c>
      <c r="BI180" s="62">
        <f ca="1">AVERAGE(OFFSET($BH$3,0,0,'Données projet'!$E$11+1,1))-AVERAGE(OFFSET($H$3,0,0,'Données projet'!$E$11+1,1))</f>
        <v>151.03956183898487</v>
      </c>
      <c r="BJ180" s="62">
        <f t="shared" si="146"/>
        <v>426.35692026548253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3.9164426222830571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3.9164426222830571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125.47747759193066</v>
      </c>
      <c r="CE180" s="62">
        <f t="shared" si="148"/>
        <v>484.45822907419284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4.8907367674226743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4.8907367674226743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141.04553907945331</v>
      </c>
      <c r="CZ180" s="62">
        <f t="shared" si="150"/>
        <v>378.18098796234966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3.7372777533965538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3.7372777533965538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165.19099635782419</v>
      </c>
      <c r="T181" s="62">
        <f t="shared" si="142"/>
        <v>468.71862739748036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4.6269642768260164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3.190239057476963E-23</v>
      </c>
      <c r="AC181" s="24">
        <f t="shared" si="163"/>
        <v>4.6269642768260164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181.69555132674151</v>
      </c>
      <c r="AO181" s="62">
        <f t="shared" si="144"/>
        <v>530.11374429932334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5.2824424772956933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5.2824424772956933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328.44</v>
      </c>
      <c r="BE181" s="14">
        <f>BD181*VLOOKUP('Données projet'!$B$11,Paramètres!$A$1:$I$89,3,0)*VLOOKUP('Données projet'!$B$11,Paramètres!$A$1:$I$89,5,0)</f>
        <v>184.45190400000001</v>
      </c>
      <c r="BF181" s="14">
        <f t="shared" si="167"/>
        <v>46.311240012079296</v>
      </c>
      <c r="BG181" s="22">
        <f t="shared" si="168"/>
        <v>401.91247582103807</v>
      </c>
      <c r="BH181" s="62">
        <f t="shared" si="116"/>
        <v>695.24580915437139</v>
      </c>
      <c r="BI181" s="62">
        <f ca="1">AVERAGE(OFFSET($BH$3,0,0,'Données projet'!$E$11+1,1))-AVERAGE(OFFSET($H$3,0,0,'Données projet'!$E$11+1,1))</f>
        <v>151.03956183898487</v>
      </c>
      <c r="BJ181" s="62">
        <f t="shared" si="146"/>
        <v>426.35692026548253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3.8396435712542121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3.8396435712542121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125.47747759193066</v>
      </c>
      <c r="CE181" s="62">
        <f t="shared" si="148"/>
        <v>484.45822907419284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4.7948324024683915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4.7948324024683915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141.04553907945331</v>
      </c>
      <c r="CZ181" s="62">
        <f t="shared" si="150"/>
        <v>378.18098796234966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3.6639920161667936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3.6639920161667936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165.19099635782419</v>
      </c>
      <c r="T182" s="62">
        <f t="shared" si="142"/>
        <v>468.71862739748036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4.5362323295270013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2.2558396711481405E-23</v>
      </c>
      <c r="AC182" s="24">
        <f t="shared" si="163"/>
        <v>4.5362323295270013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181.69555132674151</v>
      </c>
      <c r="AO182" s="62">
        <f t="shared" si="144"/>
        <v>530.11374429932334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5.1788570022876925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5.1788570022876925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328.44</v>
      </c>
      <c r="BE182" s="14">
        <f>BD182*VLOOKUP('Données projet'!$B$11,Paramètres!$A$1:$I$89,3,0)*VLOOKUP('Données projet'!$B$11,Paramètres!$A$1:$I$89,5,0)</f>
        <v>184.45190400000001</v>
      </c>
      <c r="BF182" s="14">
        <f t="shared" si="167"/>
        <v>46.311240012079296</v>
      </c>
      <c r="BG182" s="22">
        <f t="shared" si="168"/>
        <v>401.91247582103807</v>
      </c>
      <c r="BH182" s="62">
        <f t="shared" si="116"/>
        <v>695.24580915437139</v>
      </c>
      <c r="BI182" s="62">
        <f ca="1">AVERAGE(OFFSET($BH$3,0,0,'Données projet'!$E$11+1,1))-AVERAGE(OFFSET($H$3,0,0,'Données projet'!$E$11+1,1))</f>
        <v>151.03956183898487</v>
      </c>
      <c r="BJ182" s="62">
        <f t="shared" si="146"/>
        <v>426.35692026548253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3.7643505027732469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3.7643505027732469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125.47747759193066</v>
      </c>
      <c r="CE182" s="62">
        <f t="shared" si="148"/>
        <v>484.45822907419284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4.7008086636149757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4.7008086636149757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141.04553907945331</v>
      </c>
      <c r="CZ182" s="62">
        <f t="shared" si="150"/>
        <v>378.18098796234966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3.5921433675442231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3.5921433675442231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165.19099635782419</v>
      </c>
      <c r="T183" s="62">
        <f t="shared" si="142"/>
        <v>468.71862739748036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4.4472795803734959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1.5951195287384815E-23</v>
      </c>
      <c r="AC183" s="24">
        <f t="shared" si="163"/>
        <v>4.4472795803734959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181.69555132674151</v>
      </c>
      <c r="AO183" s="62">
        <f t="shared" si="144"/>
        <v>530.11374429932334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5.0773027752636972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5.0773027752636972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328.44</v>
      </c>
      <c r="BE183" s="14">
        <f>BD183*VLOOKUP('Données projet'!$B$11,Paramètres!$A$1:$I$89,3,0)*VLOOKUP('Données projet'!$B$11,Paramètres!$A$1:$I$89,5,0)</f>
        <v>184.45190400000001</v>
      </c>
      <c r="BF183" s="14">
        <f t="shared" si="167"/>
        <v>46.311240012079296</v>
      </c>
      <c r="BG183" s="22">
        <f t="shared" si="168"/>
        <v>401.91247582103807</v>
      </c>
      <c r="BH183" s="62">
        <f t="shared" si="116"/>
        <v>695.24580915437139</v>
      </c>
      <c r="BI183" s="62">
        <f ca="1">AVERAGE(OFFSET($BH$3,0,0,'Données projet'!$E$11+1,1))-AVERAGE(OFFSET($H$3,0,0,'Données projet'!$E$11+1,1))</f>
        <v>151.03956183898487</v>
      </c>
      <c r="BJ183" s="62">
        <f t="shared" si="146"/>
        <v>426.35692026548253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3.6905338854409564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3.6905338854409564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125.47747759193066</v>
      </c>
      <c r="CE183" s="62">
        <f t="shared" si="148"/>
        <v>484.45822907419284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4.6086286729316575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4.6086286729316575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141.04553907945331</v>
      </c>
      <c r="CZ183" s="62">
        <f t="shared" si="150"/>
        <v>378.18098796234966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3.5217036270977928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3.5217036270977928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165.19099635782419</v>
      </c>
      <c r="T184" s="62">
        <f t="shared" si="142"/>
        <v>468.71862739748036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4.3600711403750712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1.1279198355740702E-23</v>
      </c>
      <c r="AC184" s="24">
        <f t="shared" si="163"/>
        <v>4.3600711403750712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181.69555132674151</v>
      </c>
      <c r="AO184" s="62">
        <f t="shared" si="144"/>
        <v>530.11374429932334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4.9777399646896807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4.9777399646896807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328.44</v>
      </c>
      <c r="BE184" s="14">
        <f>BD184*VLOOKUP('Données projet'!$B$11,Paramètres!$A$1:$I$89,3,0)*VLOOKUP('Données projet'!$B$11,Paramètres!$A$1:$I$89,5,0)</f>
        <v>184.45190400000001</v>
      </c>
      <c r="BF184" s="14">
        <f t="shared" si="167"/>
        <v>46.311240012079296</v>
      </c>
      <c r="BG184" s="22">
        <f t="shared" si="168"/>
        <v>401.91247582103807</v>
      </c>
      <c r="BH184" s="62">
        <f t="shared" si="116"/>
        <v>695.24580915437139</v>
      </c>
      <c r="BI184" s="62">
        <f ca="1">AVERAGE(OFFSET($BH$3,0,0,'Données projet'!$E$11+1,1))-AVERAGE(OFFSET($H$3,0,0,'Données projet'!$E$11+1,1))</f>
        <v>151.03956183898487</v>
      </c>
      <c r="BJ184" s="62">
        <f t="shared" si="146"/>
        <v>426.35692026548253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3.6181647669508612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3.6181647669508612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125.47747759193066</v>
      </c>
      <c r="CE184" s="62">
        <f t="shared" si="148"/>
        <v>484.45822907419284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4.518256275641396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4.518256275641396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141.04553907945331</v>
      </c>
      <c r="CZ184" s="62">
        <f t="shared" si="150"/>
        <v>378.18098796234966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3.4526451669975176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3.4526451669975176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165.19099635782419</v>
      </c>
      <c r="T185" s="62">
        <f t="shared" si="142"/>
        <v>468.71862739748036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4.2745728046931193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7.9755976436924074E-24</v>
      </c>
      <c r="AC185" s="24">
        <f t="shared" si="163"/>
        <v>4.2745728046931193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181.69555132674151</v>
      </c>
      <c r="AO185" s="62">
        <f t="shared" si="144"/>
        <v>530.11374429932334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4.8801295201037025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4.8801295201037025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328.44</v>
      </c>
      <c r="BE185" s="14">
        <f>BD185*VLOOKUP('Données projet'!$B$11,Paramètres!$A$1:$I$89,3,0)*VLOOKUP('Données projet'!$B$11,Paramètres!$A$1:$I$89,5,0)</f>
        <v>184.45190400000001</v>
      </c>
      <c r="BF185" s="14">
        <f t="shared" si="167"/>
        <v>46.311240012079296</v>
      </c>
      <c r="BG185" s="22">
        <f t="shared" si="168"/>
        <v>401.91247582103807</v>
      </c>
      <c r="BH185" s="62">
        <f t="shared" si="116"/>
        <v>695.24580915437139</v>
      </c>
      <c r="BI185" s="62">
        <f ca="1">AVERAGE(OFFSET($BH$3,0,0,'Données projet'!$E$11+1,1))-AVERAGE(OFFSET($H$3,0,0,'Données projet'!$E$11+1,1))</f>
        <v>151.03956183898487</v>
      </c>
      <c r="BJ185" s="62">
        <f t="shared" si="146"/>
        <v>426.35692026548253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3.5472147627335531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3.5472147627335531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125.47747759193066</v>
      </c>
      <c r="CE185" s="62">
        <f t="shared" si="148"/>
        <v>484.45822907419284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4.4296560259402771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4.4296560259402771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141.04553907945331</v>
      </c>
      <c r="CZ185" s="62">
        <f t="shared" si="150"/>
        <v>378.18098796234966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3.3849409011783074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3.3849409011783074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165.19099635782419</v>
      </c>
      <c r="T186" s="62">
        <f t="shared" si="142"/>
        <v>468.71862739748036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4.1907510392250549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5.6395991778703512E-24</v>
      </c>
      <c r="AC186" s="24">
        <f t="shared" si="163"/>
        <v>4.1907510392250549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181.69555132674151</v>
      </c>
      <c r="AO186" s="62">
        <f t="shared" si="144"/>
        <v>530.11374429932334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4.7844331567995626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4.7844331567995626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328.44</v>
      </c>
      <c r="BE186" s="14">
        <f>BD186*VLOOKUP('Données projet'!$B$11,Paramètres!$A$1:$I$89,3,0)*VLOOKUP('Données projet'!$B$11,Paramètres!$A$1:$I$89,5,0)</f>
        <v>184.45190400000001</v>
      </c>
      <c r="BF186" s="14">
        <f t="shared" si="167"/>
        <v>46.311240012079296</v>
      </c>
      <c r="BG186" s="22">
        <f t="shared" si="168"/>
        <v>401.91247582103807</v>
      </c>
      <c r="BH186" s="62">
        <f t="shared" si="116"/>
        <v>695.24580915437139</v>
      </c>
      <c r="BI186" s="62">
        <f ca="1">AVERAGE(OFFSET($BH$3,0,0,'Données projet'!$E$11+1,1))-AVERAGE(OFFSET($H$3,0,0,'Données projet'!$E$11+1,1))</f>
        <v>151.03956183898487</v>
      </c>
      <c r="BJ186" s="62">
        <f t="shared" si="146"/>
        <v>426.35692026548253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3.4776560448237168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3.4776560448237168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125.47747759193066</v>
      </c>
      <c r="CE186" s="62">
        <f t="shared" si="148"/>
        <v>484.45822907419284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4.3427931730949814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4.3427931730949814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141.04553907945331</v>
      </c>
      <c r="CZ186" s="62">
        <f t="shared" si="150"/>
        <v>378.18098796234966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3.3185642747162873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3.3185642747162873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165.19099635782419</v>
      </c>
      <c r="T187" s="62">
        <f t="shared" si="142"/>
        <v>468.71862739748036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4.1085729674515914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3.9877988218462037E-24</v>
      </c>
      <c r="AC187" s="24">
        <f t="shared" si="163"/>
        <v>4.1085729674515914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181.69555132674151</v>
      </c>
      <c r="AO187" s="62">
        <f t="shared" si="144"/>
        <v>530.11374429932334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4.6906133408107991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4.6906133408107991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328.44</v>
      </c>
      <c r="BE187" s="14">
        <f>BD187*VLOOKUP('Données projet'!$B$11,Paramètres!$A$1:$I$89,3,0)*VLOOKUP('Données projet'!$B$11,Paramètres!$A$1:$I$89,5,0)</f>
        <v>184.45190400000001</v>
      </c>
      <c r="BF187" s="14">
        <f t="shared" si="167"/>
        <v>46.311240012079296</v>
      </c>
      <c r="BG187" s="22">
        <f t="shared" si="168"/>
        <v>401.91247582103807</v>
      </c>
      <c r="BH187" s="62">
        <f t="shared" si="116"/>
        <v>695.24580915437139</v>
      </c>
      <c r="BI187" s="62">
        <f ca="1">AVERAGE(OFFSET($BH$3,0,0,'Données projet'!$E$11+1,1))-AVERAGE(OFFSET($H$3,0,0,'Données projet'!$E$11+1,1))</f>
        <v>151.03956183898487</v>
      </c>
      <c r="BJ187" s="62">
        <f t="shared" si="146"/>
        <v>426.35692026548253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3.4094613309454638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3.4094613309454638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125.47747759193066</v>
      </c>
      <c r="CE187" s="62">
        <f t="shared" si="148"/>
        <v>484.45822907419284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4.2576336478128729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4.2576336478128729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141.04553907945331</v>
      </c>
      <c r="CZ187" s="62">
        <f t="shared" si="150"/>
        <v>378.18098796234966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3.2534892534134427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3.2534892534134427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165.19099635782419</v>
      </c>
      <c r="T188" s="62">
        <f t="shared" si="142"/>
        <v>468.71862739748036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4.0280063575419307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2.8197995889351756E-24</v>
      </c>
      <c r="AC188" s="24">
        <f t="shared" si="163"/>
        <v>4.0280063575419307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181.69555132674151</v>
      </c>
      <c r="AO188" s="62">
        <f t="shared" si="144"/>
        <v>530.11374429932334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4.5986332741891376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4.5986332741891376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328.44</v>
      </c>
      <c r="BE188" s="14">
        <f>BD188*VLOOKUP('Données projet'!$B$11,Paramètres!$A$1:$I$89,3,0)*VLOOKUP('Données projet'!$B$11,Paramètres!$A$1:$I$89,5,0)</f>
        <v>184.45190400000001</v>
      </c>
      <c r="BF188" s="14">
        <f t="shared" si="167"/>
        <v>46.311240012079296</v>
      </c>
      <c r="BG188" s="22">
        <f t="shared" si="168"/>
        <v>401.91247582103807</v>
      </c>
      <c r="BH188" s="62">
        <f t="shared" si="116"/>
        <v>695.24580915437139</v>
      </c>
      <c r="BI188" s="62">
        <f ca="1">AVERAGE(OFFSET($BH$3,0,0,'Données projet'!$E$11+1,1))-AVERAGE(OFFSET($H$3,0,0,'Données projet'!$E$11+1,1))</f>
        <v>151.03956183898487</v>
      </c>
      <c r="BJ188" s="62">
        <f t="shared" si="146"/>
        <v>426.35692026548253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3.342603873811695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3.342603873811695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125.47747759193066</v>
      </c>
      <c r="CE188" s="62">
        <f t="shared" si="148"/>
        <v>484.45822907419284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4.1741440488793646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4.1741440488793646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141.04553907945331</v>
      </c>
      <c r="CZ188" s="62">
        <f t="shared" si="150"/>
        <v>378.18098796234966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3.1896903135865031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3.1896903135865031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165.19099635782419</v>
      </c>
      <c r="T189" s="62">
        <f t="shared" si="142"/>
        <v>468.71862739748036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3.9490196097118186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1.9938994109231018E-24</v>
      </c>
      <c r="AC189" s="24">
        <f t="shared" si="163"/>
        <v>3.9490196097118186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181.69555132674151</v>
      </c>
      <c r="AO189" s="62">
        <f t="shared" si="144"/>
        <v>530.11374429932334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4.5084568805716261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4.5084568805716261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328.44</v>
      </c>
      <c r="BE189" s="14">
        <f>BD189*VLOOKUP('Données projet'!$B$11,Paramètres!$A$1:$I$89,3,0)*VLOOKUP('Données projet'!$B$11,Paramètres!$A$1:$I$89,5,0)</f>
        <v>184.45190400000001</v>
      </c>
      <c r="BF189" s="14">
        <f t="shared" si="167"/>
        <v>46.311240012079296</v>
      </c>
      <c r="BG189" s="22">
        <f t="shared" si="168"/>
        <v>401.91247582103807</v>
      </c>
      <c r="BH189" s="62">
        <f t="shared" si="116"/>
        <v>695.24580915437139</v>
      </c>
      <c r="BI189" s="62">
        <f ca="1">AVERAGE(OFFSET($BH$3,0,0,'Données projet'!$E$11+1,1))-AVERAGE(OFFSET($H$3,0,0,'Données projet'!$E$11+1,1))</f>
        <v>151.03956183898487</v>
      </c>
      <c r="BJ189" s="62">
        <f t="shared" si="146"/>
        <v>426.35692026548253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3.277057450633297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3.277057450633297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125.47747759193066</v>
      </c>
      <c r="CE189" s="62">
        <f t="shared" si="148"/>
        <v>484.45822907419284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4.092291630057316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4.092291630057316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141.04553907945331</v>
      </c>
      <c r="CZ189" s="62">
        <f t="shared" si="150"/>
        <v>378.18098796234966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3.127142432056059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3.127142432056059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165.19099635782419</v>
      </c>
      <c r="T190" s="62">
        <f t="shared" si="142"/>
        <v>468.71862739748036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3.8715817438294962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1.4098997944675878E-24</v>
      </c>
      <c r="AC190" s="24">
        <f t="shared" si="163"/>
        <v>3.8715817438294962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181.69555132674151</v>
      </c>
      <c r="AO190" s="62">
        <f t="shared" si="144"/>
        <v>530.11374429932334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4.4200487910307844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4.4200487910307844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328.44</v>
      </c>
      <c r="BE190" s="14">
        <f>BD190*VLOOKUP('Données projet'!$B$11,Paramètres!$A$1:$I$89,3,0)*VLOOKUP('Données projet'!$B$11,Paramètres!$A$1:$I$89,5,0)</f>
        <v>184.45190400000001</v>
      </c>
      <c r="BF190" s="14">
        <f t="shared" si="167"/>
        <v>46.311240012079296</v>
      </c>
      <c r="BG190" s="22">
        <f t="shared" si="168"/>
        <v>401.91247582103807</v>
      </c>
      <c r="BH190" s="62">
        <f t="shared" si="116"/>
        <v>695.24580915437139</v>
      </c>
      <c r="BI190" s="62">
        <f ca="1">AVERAGE(OFFSET($BH$3,0,0,'Données projet'!$E$11+1,1))-AVERAGE(OFFSET($H$3,0,0,'Données projet'!$E$11+1,1))</f>
        <v>151.03956183898487</v>
      </c>
      <c r="BJ190" s="62">
        <f t="shared" si="146"/>
        <v>426.35692026548253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3.2127963528340571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3.2127963528340571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125.47747759193066</v>
      </c>
      <c r="CE190" s="62">
        <f t="shared" si="148"/>
        <v>484.45822907419284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4.012044287243322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4.012044287243322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141.04553907945331</v>
      </c>
      <c r="CZ190" s="62">
        <f t="shared" si="150"/>
        <v>378.18098796234966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3.0658210763319862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3.0658210763319862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165.19099635782419</v>
      </c>
      <c r="T191" s="62">
        <f t="shared" si="142"/>
        <v>468.71862739748036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3.7956623872646915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9.9694970546155092E-25</v>
      </c>
      <c r="AC191" s="24">
        <f t="shared" si="163"/>
        <v>3.7956623872646915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181.69555132674151</v>
      </c>
      <c r="AO191" s="62">
        <f t="shared" si="144"/>
        <v>530.11374429932334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4.3333743302022292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4.3333743302022292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328.44</v>
      </c>
      <c r="BE191" s="14">
        <f>BD191*VLOOKUP('Données projet'!$B$11,Paramètres!$A$1:$I$89,3,0)*VLOOKUP('Données projet'!$B$11,Paramètres!$A$1:$I$89,5,0)</f>
        <v>184.45190400000001</v>
      </c>
      <c r="BF191" s="14">
        <f t="shared" si="167"/>
        <v>46.311240012079296</v>
      </c>
      <c r="BG191" s="22">
        <f t="shared" si="168"/>
        <v>401.91247582103807</v>
      </c>
      <c r="BH191" s="62">
        <f t="shared" si="116"/>
        <v>695.24580915437139</v>
      </c>
      <c r="BI191" s="62">
        <f ca="1">AVERAGE(OFFSET($BH$3,0,0,'Données projet'!$E$11+1,1))-AVERAGE(OFFSET($H$3,0,0,'Données projet'!$E$11+1,1))</f>
        <v>151.03956183898487</v>
      </c>
      <c r="BJ191" s="62">
        <f t="shared" si="146"/>
        <v>426.35692026548253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3.149795375967261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3.149795375967261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125.47747759193066</v>
      </c>
      <c r="CE191" s="62">
        <f t="shared" si="148"/>
        <v>484.45822907419284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3.9333705458758641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3.9333705458758641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141.04553907945331</v>
      </c>
      <c r="CZ191" s="62">
        <f t="shared" si="150"/>
        <v>378.18098796234966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3.0057021949913287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3.0057021949913287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165.19099635782419</v>
      </c>
      <c r="T192" s="62">
        <f t="shared" si="142"/>
        <v>468.71862739748036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3.7212317629758873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7.049498972337939E-25</v>
      </c>
      <c r="AC192" s="24">
        <f t="shared" si="163"/>
        <v>3.7212317629758873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181.69555132674151</v>
      </c>
      <c r="AO192" s="62">
        <f t="shared" si="144"/>
        <v>530.11374429932334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4.2483995026843209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4.2483995026843209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328.44</v>
      </c>
      <c r="BE192" s="14">
        <f>BD192*VLOOKUP('Données projet'!$B$11,Paramètres!$A$1:$I$89,3,0)*VLOOKUP('Données projet'!$B$11,Paramètres!$A$1:$I$89,5,0)</f>
        <v>184.45190400000001</v>
      </c>
      <c r="BF192" s="14">
        <f t="shared" si="167"/>
        <v>46.311240012079296</v>
      </c>
      <c r="BG192" s="22">
        <f t="shared" si="168"/>
        <v>401.91247582103807</v>
      </c>
      <c r="BH192" s="62">
        <f t="shared" si="116"/>
        <v>695.24580915437139</v>
      </c>
      <c r="BI192" s="62">
        <f ca="1">AVERAGE(OFFSET($BH$3,0,0,'Données projet'!$E$11+1,1))-AVERAGE(OFFSET($H$3,0,0,'Données projet'!$E$11+1,1))</f>
        <v>151.03956183898487</v>
      </c>
      <c r="BJ192" s="62">
        <f t="shared" si="146"/>
        <v>426.35692026548253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3.088029809830021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3.088029809830021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125.47747759193066</v>
      </c>
      <c r="CE192" s="62">
        <f t="shared" si="148"/>
        <v>484.45822907419284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3.856239548590378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3.856239548590378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141.04553907945331</v>
      </c>
      <c r="CZ192" s="62">
        <f t="shared" si="150"/>
        <v>378.18098796234966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2.9467622082448646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2.9467622082448646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165.19099635782419</v>
      </c>
      <c r="T193" s="62">
        <f t="shared" si="142"/>
        <v>468.71862739748036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3.6482606778311886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4.9847485273077546E-25</v>
      </c>
      <c r="AC193" s="24">
        <f t="shared" si="163"/>
        <v>3.6482606778311886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181.69555132674151</v>
      </c>
      <c r="AO193" s="62">
        <f t="shared" si="144"/>
        <v>530.11374429932334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4.1650909797045115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4.1650909797045115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328.44</v>
      </c>
      <c r="BE193" s="14">
        <f>BD193*VLOOKUP('Données projet'!$B$11,Paramètres!$A$1:$I$89,3,0)*VLOOKUP('Données projet'!$B$11,Paramètres!$A$1:$I$89,5,0)</f>
        <v>184.45190400000001</v>
      </c>
      <c r="BF193" s="14">
        <f t="shared" si="167"/>
        <v>46.311240012079296</v>
      </c>
      <c r="BG193" s="22">
        <f t="shared" si="168"/>
        <v>401.91247582103807</v>
      </c>
      <c r="BH193" s="62">
        <f t="shared" si="116"/>
        <v>695.24580915437139</v>
      </c>
      <c r="BI193" s="62">
        <f ca="1">AVERAGE(OFFSET($BH$3,0,0,'Données projet'!$E$11+1,1))-AVERAGE(OFFSET($H$3,0,0,'Données projet'!$E$11+1,1))</f>
        <v>151.03956183898487</v>
      </c>
      <c r="BJ193" s="62">
        <f t="shared" si="146"/>
        <v>426.35692026548253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3.0274754287714569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3.0274754287714569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125.47747759193066</v>
      </c>
      <c r="CE193" s="62">
        <f t="shared" si="148"/>
        <v>484.45822907419284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3.7806210431163971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3.7806210431163971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141.04553907945331</v>
      </c>
      <c r="CZ193" s="62">
        <f t="shared" si="150"/>
        <v>378.18098796234966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2.8889779986886563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2.8889779986886563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165.19099635782419</v>
      </c>
      <c r="T194" s="62">
        <f t="shared" si="142"/>
        <v>468.71862739748036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3.5767205111582103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3.5247494861689695E-25</v>
      </c>
      <c r="AC194" s="24">
        <f t="shared" si="163"/>
        <v>3.5767205111582103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181.69555132674151</v>
      </c>
      <c r="AO194" s="62">
        <f t="shared" si="144"/>
        <v>530.11374429932334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4.0834160860471549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4.0834160860471549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328.44</v>
      </c>
      <c r="BE194" s="14">
        <f>BD194*VLOOKUP('Données projet'!$B$11,Paramètres!$A$1:$I$89,3,0)*VLOOKUP('Données projet'!$B$11,Paramètres!$A$1:$I$89,5,0)</f>
        <v>184.45190400000001</v>
      </c>
      <c r="BF194" s="14">
        <f t="shared" si="167"/>
        <v>46.311240012079296</v>
      </c>
      <c r="BG194" s="22">
        <f t="shared" si="168"/>
        <v>401.91247582103807</v>
      </c>
      <c r="BH194" s="62">
        <f t="shared" si="116"/>
        <v>695.24580915437139</v>
      </c>
      <c r="BI194" s="62">
        <f ca="1">AVERAGE(OFFSET($BH$3,0,0,'Données projet'!$E$11+1,1))-AVERAGE(OFFSET($H$3,0,0,'Données projet'!$E$11+1,1))</f>
        <v>151.03956183898487</v>
      </c>
      <c r="BJ194" s="62">
        <f t="shared" si="146"/>
        <v>426.35692026548253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2.9681084821909258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2.9681084821909258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125.47747759193066</v>
      </c>
      <c r="CE194" s="62">
        <f t="shared" si="148"/>
        <v>484.45822907419284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3.7064853704120271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3.7064853704120271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141.04553907945331</v>
      </c>
      <c r="CZ194" s="62">
        <f t="shared" si="150"/>
        <v>378.18098796234966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2.8323269022369577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2.8323269022369577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165.19099635782419</v>
      </c>
      <c r="T195" s="62">
        <f t="shared" si="142"/>
        <v>468.71862739748036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3.5065832035184963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2.4923742636538773E-25</v>
      </c>
      <c r="AC195" s="24">
        <f t="shared" si="163"/>
        <v>3.5065832035184963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181.69555132674151</v>
      </c>
      <c r="AO195" s="62">
        <f t="shared" si="144"/>
        <v>530.11374429932334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4.0033427872376528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4.0033427872376528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328.44</v>
      </c>
      <c r="BE195" s="14">
        <f>BD195*VLOOKUP('Données projet'!$B$11,Paramètres!$A$1:$I$89,3,0)*VLOOKUP('Données projet'!$B$11,Paramètres!$A$1:$I$89,5,0)</f>
        <v>184.45190400000001</v>
      </c>
      <c r="BF195" s="14">
        <f t="shared" si="167"/>
        <v>46.311240012079296</v>
      </c>
      <c r="BG195" s="22">
        <f t="shared" si="168"/>
        <v>401.91247582103807</v>
      </c>
      <c r="BH195" s="62">
        <f t="shared" si="116"/>
        <v>695.24580915437139</v>
      </c>
      <c r="BI195" s="62">
        <f ca="1">AVERAGE(OFFSET($BH$3,0,0,'Données projet'!$E$11+1,1))-AVERAGE(OFFSET($H$3,0,0,'Données projet'!$E$11+1,1))</f>
        <v>151.03956183898487</v>
      </c>
      <c r="BJ195" s="62">
        <f t="shared" si="146"/>
        <v>426.35692026548253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2.9099056852225771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2.9099056852225771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125.47747759193066</v>
      </c>
      <c r="CE195" s="62">
        <f t="shared" si="148"/>
        <v>484.45822907419284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3.6338034530310943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3.6338034530310943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141.04553907945331</v>
      </c>
      <c r="CZ195" s="62">
        <f t="shared" si="150"/>
        <v>378.18098796234966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2.77678669923292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2.77678669923292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165.19099635782419</v>
      </c>
      <c r="T196" s="62">
        <f t="shared" si="142"/>
        <v>468.71862739748036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3.4378212457020632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1.7623747430844848E-25</v>
      </c>
      <c r="AC196" s="24">
        <f t="shared" si="163"/>
        <v>3.4378212457020632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181.69555132674151</v>
      </c>
      <c r="AO196" s="62">
        <f t="shared" si="144"/>
        <v>530.11374429932334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3.924839676977915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3.924839676977915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328.44</v>
      </c>
      <c r="BE196" s="14">
        <f>BD196*VLOOKUP('Données projet'!$B$11,Paramètres!$A$1:$I$89,3,0)*VLOOKUP('Données projet'!$B$11,Paramètres!$A$1:$I$89,5,0)</f>
        <v>184.45190400000001</v>
      </c>
      <c r="BF196" s="14">
        <f t="shared" si="167"/>
        <v>46.311240012079296</v>
      </c>
      <c r="BG196" s="22">
        <f t="shared" si="168"/>
        <v>401.91247582103807</v>
      </c>
      <c r="BH196" s="62">
        <f t="shared" ref="BH196:BH203" si="194">BG196+(AY196+AZ196)*44/12</f>
        <v>695.24580915437139</v>
      </c>
      <c r="BI196" s="62">
        <f ca="1">AVERAGE(OFFSET($BH$3,0,0,'Données projet'!$E$11+1,1))-AVERAGE(OFFSET($H$3,0,0,'Données projet'!$E$11+1,1))</f>
        <v>151.03956183898487</v>
      </c>
      <c r="BJ196" s="62">
        <f t="shared" si="146"/>
        <v>426.35692026548253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2.8528442096025768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2.8528442096025768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125.47747759193066</v>
      </c>
      <c r="CE196" s="62">
        <f t="shared" si="148"/>
        <v>484.45822907419284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3.5625467837184095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3.5625467837184095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141.04553907945331</v>
      </c>
      <c r="CZ196" s="62">
        <f t="shared" si="150"/>
        <v>378.18098796234966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2.7223356057336128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2.7223356057336128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165.19099635782419</v>
      </c>
      <c r="T197" s="62">
        <f t="shared" ref="T197:T203" si="204">$T$3</f>
        <v>468.71862739748036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3.3704076679377573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1.2461871318269387E-25</v>
      </c>
      <c r="AC197" s="24">
        <f t="shared" si="163"/>
        <v>3.3704076679377573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181.69555132674151</v>
      </c>
      <c r="AO197" s="62">
        <f t="shared" ref="AO197:AO203" si="205">$AO$3</f>
        <v>530.11374429932334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3.8478759648282015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3.8478759648282015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328.44</v>
      </c>
      <c r="BE197" s="14">
        <f>BD197*VLOOKUP('Données projet'!$B$11,Paramètres!$A$1:$I$89,3,0)*VLOOKUP('Données projet'!$B$11,Paramètres!$A$1:$I$89,5,0)</f>
        <v>184.45190400000001</v>
      </c>
      <c r="BF197" s="14">
        <f t="shared" si="167"/>
        <v>46.311240012079296</v>
      </c>
      <c r="BG197" s="22">
        <f t="shared" si="168"/>
        <v>401.91247582103807</v>
      </c>
      <c r="BH197" s="62">
        <f t="shared" si="194"/>
        <v>695.24580915437139</v>
      </c>
      <c r="BI197" s="62">
        <f ca="1">AVERAGE(OFFSET($BH$3,0,0,'Données projet'!$E$11+1,1))-AVERAGE(OFFSET($H$3,0,0,'Données projet'!$E$11+1,1))</f>
        <v>151.03956183898487</v>
      </c>
      <c r="BJ197" s="62">
        <f t="shared" ref="BJ197:BJ203" si="206">$BJ$3</f>
        <v>426.35692026548253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2.7969016747154209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2.7969016747154209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125.47747759193066</v>
      </c>
      <c r="CE197" s="62">
        <f t="shared" ref="CE197:CE203" si="207">$CE$3</f>
        <v>484.45822907419284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3.4926874142286697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3.4926874142286697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141.04553907945331</v>
      </c>
      <c r="CZ197" s="62">
        <f t="shared" ref="CZ197:CZ203" si="208">$CZ$3</f>
        <v>378.18098796234966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2.6689522649659394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2.6689522649659394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165.19099635782419</v>
      </c>
      <c r="T198" s="62">
        <f t="shared" si="204"/>
        <v>468.71862739748036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3.3043160293151872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8.8118737154224238E-26</v>
      </c>
      <c r="AC198" s="24">
        <f t="shared" si="163"/>
        <v>3.3043160293151872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181.69555132674151</v>
      </c>
      <c r="AO198" s="62">
        <f t="shared" si="205"/>
        <v>530.11374429932334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3.7724214641305145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3.7724214641305145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328.44</v>
      </c>
      <c r="BE198" s="14">
        <f>BD198*VLOOKUP('Données projet'!$B$11,Paramètres!$A$1:$I$89,3,0)*VLOOKUP('Données projet'!$B$11,Paramètres!$A$1:$I$89,5,0)</f>
        <v>184.45190400000001</v>
      </c>
      <c r="BF198" s="14">
        <f t="shared" si="167"/>
        <v>46.311240012079296</v>
      </c>
      <c r="BG198" s="22">
        <f t="shared" si="168"/>
        <v>401.91247582103807</v>
      </c>
      <c r="BH198" s="62">
        <f t="shared" si="194"/>
        <v>695.24580915437139</v>
      </c>
      <c r="BI198" s="62">
        <f ca="1">AVERAGE(OFFSET($BH$3,0,0,'Données projet'!$E$11+1,1))-AVERAGE(OFFSET($H$3,0,0,'Données projet'!$E$11+1,1))</f>
        <v>151.03956183898487</v>
      </c>
      <c r="BJ198" s="62">
        <f t="shared" si="206"/>
        <v>426.35692026548253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2.7420561388158253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2.7420561388158253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125.47747759193066</v>
      </c>
      <c r="CE198" s="62">
        <f t="shared" si="207"/>
        <v>484.45822907419284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3.4241979443646158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3.4241979443646158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141.04553907945331</v>
      </c>
      <c r="CZ198" s="62">
        <f t="shared" si="208"/>
        <v>378.18098796234966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2.616615738950097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2.616615738950097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165.19099635782419</v>
      </c>
      <c r="T199" s="62">
        <f t="shared" si="204"/>
        <v>468.71862739748036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3.2395204074140866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6.2309356591346933E-26</v>
      </c>
      <c r="AC199" s="24">
        <f t="shared" si="163"/>
        <v>3.2395204074140866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181.69555132674151</v>
      </c>
      <c r="AO199" s="62">
        <f t="shared" si="205"/>
        <v>530.11374429932334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3.6984465801688082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3.6984465801688082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328.44</v>
      </c>
      <c r="BE199" s="14">
        <f>BD199*VLOOKUP('Données projet'!$B$11,Paramètres!$A$1:$I$89,3,0)*VLOOKUP('Données projet'!$B$11,Paramètres!$A$1:$I$89,5,0)</f>
        <v>184.45190400000001</v>
      </c>
      <c r="BF199" s="14">
        <f t="shared" si="167"/>
        <v>46.311240012079296</v>
      </c>
      <c r="BG199" s="22">
        <f t="shared" si="168"/>
        <v>401.91247582103807</v>
      </c>
      <c r="BH199" s="62">
        <f t="shared" si="194"/>
        <v>695.24580915437139</v>
      </c>
      <c r="BI199" s="62">
        <f ca="1">AVERAGE(OFFSET($BH$3,0,0,'Données projet'!$E$11+1,1))-AVERAGE(OFFSET($H$3,0,0,'Données projet'!$E$11+1,1))</f>
        <v>151.03956183898487</v>
      </c>
      <c r="BJ199" s="62">
        <f t="shared" si="206"/>
        <v>426.35692026548253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2.6882860904227472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2.6882860904227472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125.47747759193066</v>
      </c>
      <c r="CE199" s="62">
        <f t="shared" si="207"/>
        <v>484.45822907419284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3.3570515112301442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3.3570515112301442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141.04553907945331</v>
      </c>
      <c r="CZ199" s="62">
        <f t="shared" si="208"/>
        <v>378.18098796234966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2.5653055002872964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2.5653055002872964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165.19099635782419</v>
      </c>
      <c r="T200" s="62">
        <f t="shared" si="204"/>
        <v>468.71862739748036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3.1759953881370397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4.4059368577112119E-26</v>
      </c>
      <c r="AC200" s="24">
        <f t="shared" si="163"/>
        <v>3.1759953881370397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181.69555132674151</v>
      </c>
      <c r="AO200" s="62">
        <f t="shared" si="205"/>
        <v>530.11374429932334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3.6259222985613673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3.6259222985613673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328.44</v>
      </c>
      <c r="BE200" s="14">
        <f>BD200*VLOOKUP('Données projet'!$B$11,Paramètres!$A$1:$I$89,3,0)*VLOOKUP('Données projet'!$B$11,Paramètres!$A$1:$I$89,5,0)</f>
        <v>184.45190400000001</v>
      </c>
      <c r="BF200" s="14">
        <f t="shared" si="167"/>
        <v>46.311240012079296</v>
      </c>
      <c r="BG200" s="22">
        <f t="shared" si="168"/>
        <v>401.91247582103807</v>
      </c>
      <c r="BH200" s="62">
        <f t="shared" si="194"/>
        <v>695.24580915437139</v>
      </c>
      <c r="BI200" s="62">
        <f ca="1">AVERAGE(OFFSET($BH$3,0,0,'Données projet'!$E$11+1,1))-AVERAGE(OFFSET($H$3,0,0,'Données projet'!$E$11+1,1))</f>
        <v>151.03956183898487</v>
      </c>
      <c r="BJ200" s="62">
        <f t="shared" si="206"/>
        <v>426.35692026548253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2.6355704398821662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2.6355704398821662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125.47747759193066</v>
      </c>
      <c r="CE200" s="62">
        <f t="shared" si="207"/>
        <v>484.45822907419284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3.2912217786941591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3.2912217786941591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141.04553907945331</v>
      </c>
      <c r="CZ200" s="62">
        <f t="shared" si="208"/>
        <v>378.18098796234966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2.5150014241085183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2.5150014241085183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165.19099635782419</v>
      </c>
      <c r="T201" s="62">
        <f t="shared" si="204"/>
        <v>468.71862739748036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3.1137160557415799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3.1154678295673466E-26</v>
      </c>
      <c r="AC201" s="24">
        <f t="shared" si="163"/>
        <v>3.1137160557415799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181.69555132674151</v>
      </c>
      <c r="AO201" s="62">
        <f t="shared" si="205"/>
        <v>530.11374429932334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3.5548201738808043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3.5548201738808043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328.44</v>
      </c>
      <c r="BE201" s="14">
        <f>BD201*VLOOKUP('Données projet'!$B$11,Paramètres!$A$1:$I$89,3,0)*VLOOKUP('Données projet'!$B$11,Paramètres!$A$1:$I$89,5,0)</f>
        <v>184.45190400000001</v>
      </c>
      <c r="BF201" s="14">
        <f t="shared" si="167"/>
        <v>46.311240012079296</v>
      </c>
      <c r="BG201" s="22">
        <f t="shared" si="168"/>
        <v>401.91247582103807</v>
      </c>
      <c r="BH201" s="62">
        <f t="shared" si="194"/>
        <v>695.24580915437139</v>
      </c>
      <c r="BI201" s="62">
        <f ca="1">AVERAGE(OFFSET($BH$3,0,0,'Données projet'!$E$11+1,1))-AVERAGE(OFFSET($H$3,0,0,'Données projet'!$E$11+1,1))</f>
        <v>151.03956183898487</v>
      </c>
      <c r="BJ201" s="62">
        <f t="shared" si="206"/>
        <v>426.35692026548253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2.583888511095314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2.583888511095314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125.47747759193066</v>
      </c>
      <c r="CE201" s="62">
        <f t="shared" si="207"/>
        <v>484.45822907419284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3.2266829270610327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3.2266829270610327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141.04553907945331</v>
      </c>
      <c r="CZ201" s="62">
        <f t="shared" si="208"/>
        <v>378.18098796234966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2.4656837801811493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2.4656837801811493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165.19099635782419</v>
      </c>
      <c r="T202" s="62">
        <f t="shared" si="204"/>
        <v>468.71862739748036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3.0526579830677534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2.2029684288556059E-26</v>
      </c>
      <c r="AC202" s="24">
        <f t="shared" si="163"/>
        <v>3.0526579830677534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181.69555132674151</v>
      </c>
      <c r="AO202" s="62">
        <f t="shared" si="205"/>
        <v>530.11374429932334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3.485112318497213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3.485112318497213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328.44</v>
      </c>
      <c r="BE202" s="14">
        <f>BD202*VLOOKUP('Données projet'!$B$11,Paramètres!$A$1:$I$89,3,0)*VLOOKUP('Données projet'!$B$11,Paramètres!$A$1:$I$89,5,0)</f>
        <v>184.45190400000001</v>
      </c>
      <c r="BF202" s="14">
        <f t="shared" si="167"/>
        <v>46.311240012079296</v>
      </c>
      <c r="BG202" s="22">
        <f t="shared" si="168"/>
        <v>401.91247582103807</v>
      </c>
      <c r="BH202" s="62">
        <f t="shared" si="194"/>
        <v>695.24580915437139</v>
      </c>
      <c r="BI202" s="62">
        <f ca="1">AVERAGE(OFFSET($BH$3,0,0,'Données projet'!$E$11+1,1))-AVERAGE(OFFSET($H$3,0,0,'Données projet'!$E$11+1,1))</f>
        <v>151.03956183898487</v>
      </c>
      <c r="BJ202" s="62">
        <f t="shared" si="206"/>
        <v>426.35692026548253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2.533220033409108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2.533220033409108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125.47747759193066</v>
      </c>
      <c r="CE202" s="62">
        <f t="shared" si="207"/>
        <v>484.45822907419284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3.1634096429436194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3.1634096429436194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141.04553907945331</v>
      </c>
      <c r="CZ202" s="62">
        <f t="shared" si="208"/>
        <v>378.18098796234966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2.4173332251704034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2.4173332251704034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165.19099635782419</v>
      </c>
      <c r="T203" s="62">
        <f t="shared" si="204"/>
        <v>468.71862739748036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2.9927972219573133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1.5577339147836733E-26</v>
      </c>
      <c r="AC203" s="24">
        <f t="shared" si="163"/>
        <v>2.9927972219573133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181.69555132674151</v>
      </c>
      <c r="AO203" s="62">
        <f t="shared" si="205"/>
        <v>530.11374429932334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3.4167713916401006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3.4167713916401006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328.44</v>
      </c>
      <c r="BE203" s="14">
        <f>BD203*VLOOKUP('Données projet'!$B$11,Paramètres!$A$1:$I$89,3,0)*VLOOKUP('Données projet'!$B$11,Paramètres!$A$1:$I$89,5,0)</f>
        <v>184.45190400000001</v>
      </c>
      <c r="BF203" s="14">
        <f t="shared" si="167"/>
        <v>46.311240012079296</v>
      </c>
      <c r="BG203" s="22">
        <f t="shared" si="168"/>
        <v>401.91247582103807</v>
      </c>
      <c r="BH203" s="62">
        <f t="shared" si="194"/>
        <v>695.24580915437139</v>
      </c>
      <c r="BI203" s="62">
        <f ca="1">AVERAGE(OFFSET($BH$3,0,0,'Données projet'!$E$11+1,1))-AVERAGE(OFFSET($H$3,0,0,'Données projet'!$E$11+1,1))</f>
        <v>151.03956183898487</v>
      </c>
      <c r="BJ203" s="62">
        <f t="shared" si="206"/>
        <v>426.35692026548253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2.4835451336656087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2.4835451336656087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125.47747759193066</v>
      </c>
      <c r="CE203" s="62">
        <f t="shared" si="207"/>
        <v>484.45822907419284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3.1013771093348561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3.1013771093348561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141.04553907945331</v>
      </c>
      <c r="CZ203" s="62">
        <f t="shared" si="208"/>
        <v>378.18098796234966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2.3699307950524915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2.3699307950524915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1.2953676898250646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1.3497130632781826</v>
      </c>
      <c r="BA205" s="88">
        <f>EXP(LN('Données projet'!B88)/'Données projet'!A88)</f>
        <v>1.2224670613771778</v>
      </c>
      <c r="BV205" s="88">
        <f>EXP(LN('Données projet'!B114)/'Données projet'!A114)</f>
        <v>1.3221234720045154</v>
      </c>
      <c r="CQ205" s="88">
        <f>EXP(LN('Données projet'!B140)/'Données projet'!A140)</f>
        <v>1.4620464563349369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9" workbookViewId="0">
      <selection activeCell="B55" sqref="B5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D7" sqref="D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2.54338</v>
      </c>
      <c r="C6" s="156">
        <f ca="1">IF(OR('Données projet'!B9="",'Données projet'!C9="",'Données projet'!C9=0%),0,Calculateur!S3)</f>
        <v>165.19099635782419</v>
      </c>
      <c r="D6" s="156">
        <f>IF(OR('Données projet'!B9="",'Données projet'!C9="",'Données projet'!C9=0%),0,Calculateur!T3)</f>
        <v>468.71862739748036</v>
      </c>
      <c r="E6" s="156">
        <f ca="1">MIN(C6,D6)</f>
        <v>165.19099635782419</v>
      </c>
      <c r="F6" s="156">
        <f ca="1">E6*B6</f>
        <v>420.1434763165629</v>
      </c>
      <c r="G6" s="156">
        <f ca="1">F6*(100%-'Données projet'!$C$24)*(100%-'Données projet'!$C$25)*(100%-'Données projet'!$C$26)*(100%-'Données projet'!$C$27)</f>
        <v>321.40975938217059</v>
      </c>
      <c r="H6" s="157">
        <f>IF(OR('Données projet'!B9="",'Données projet'!C9="",'Données projet'!C9=0%),0,AVERAGE(Calculateur!$AC$3:$AC$33)*B6)</f>
        <v>91.88295841345537</v>
      </c>
      <c r="I6" s="158">
        <f>H6*(100%-'Données projet'!$C$24)*(100%-'Données projet'!$C$25)*(100%-'Données projet'!$C$26)*(100%-'Données projet'!$C$27)</f>
        <v>70.290463186293351</v>
      </c>
      <c r="J6" s="159">
        <f>IF(OR('Données projet'!B9="",'Données projet'!C9="",'Données projet'!C9=0%),0,SUM(Calculateur!$V$3:$V$33)*VLOOKUP('Données projet'!$B$9,Paramètres!$A$1:$I$89,9,0)*B6)</f>
        <v>1052.797561032</v>
      </c>
      <c r="K6" s="160">
        <f>J6*(100%-'Données projet'!$C$24)*(100%-'Données projet'!$C$25)*(100%-'Données projet'!$C$26)*(100%-'Données projet'!$C$27)</f>
        <v>805.39013418948002</v>
      </c>
      <c r="L6" s="161">
        <f ca="1">G6+I6+K6</f>
        <v>1197.0903567579439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I-214</v>
      </c>
      <c r="B7" s="163">
        <f>'Données projet'!D10</f>
        <v>2.1211199999999999</v>
      </c>
      <c r="C7" s="156">
        <f ca="1">IF(OR('Données projet'!B10="",'Données projet'!C10="",'Données projet'!C10=0%),0,Calculateur!AN3)</f>
        <v>181.69555132674151</v>
      </c>
      <c r="D7" s="156">
        <f>IF(OR('Données projet'!B10="",'Données projet'!C10="",'Données projet'!C10=0%),0,Calculateur!AO3)</f>
        <v>530.11374429932334</v>
      </c>
      <c r="E7" s="156">
        <f t="shared" ref="E7:E15" ca="1" si="0">MIN(C7,D7)</f>
        <v>181.69555132674151</v>
      </c>
      <c r="F7" s="156">
        <f t="shared" ref="F7:F15" ca="1" si="1">E7*B7</f>
        <v>385.39806783017792</v>
      </c>
      <c r="G7" s="156">
        <f ca="1">F7*(100%-'Données projet'!$C$24)*(100%-'Données projet'!$C$25)*(100%-'Données projet'!$C$26)*(100%-'Données projet'!$C$27)</f>
        <v>294.82952189008608</v>
      </c>
      <c r="H7" s="164">
        <f>IF(OR('Données projet'!B10="",'Données projet'!C10="",'Données projet'!C10=0%),0,AVERAGE(Calculateur!$AX$3:$AX$33)*B7)</f>
        <v>82.454328094147613</v>
      </c>
      <c r="I7" s="158">
        <f>H7*(100%-'Données projet'!$C$24)*(100%-'Données projet'!$C$25)*(100%-'Données projet'!$C$26)*(100%-'Données projet'!$C$27)</f>
        <v>63.077560992022917</v>
      </c>
      <c r="J7" s="159">
        <f>IF(OR('Données projet'!B10="",'Données projet'!C10="",'Données projet'!C10=0%),0,SUM(Calculateur!$AQ$3:$AQ$33)*VLOOKUP('Données projet'!$B$10,Paramètres!$A$1:$I$89,9,0)*B7)</f>
        <v>1158.79330944</v>
      </c>
      <c r="K7" s="160">
        <f>J7*(100%-'Données projet'!$C$24)*(100%-'Données projet'!$C$25)*(100%-'Données projet'!$C$26)*(100%-'Données projet'!$C$27)</f>
        <v>886.47688172159997</v>
      </c>
      <c r="L7" s="161">
        <f t="shared" ref="L7:L15" ca="1" si="2">G7+I7+K7</f>
        <v>1244.383964603709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Soligo</v>
      </c>
      <c r="B8" s="163">
        <f>'Données projet'!D11</f>
        <v>2.1211199999999999</v>
      </c>
      <c r="C8" s="156">
        <f ca="1">IF(OR('Données projet'!B11="",'Données projet'!C11="",'Données projet'!C11=0%),0,Calculateur!BI3)</f>
        <v>151.03956183898487</v>
      </c>
      <c r="D8" s="156">
        <f>IF(OR('Données projet'!B11="",'Données projet'!C11="",'Données projet'!C11=0%),0,Calculateur!BJ3)</f>
        <v>426.35692026548253</v>
      </c>
      <c r="E8" s="156">
        <f t="shared" ca="1" si="0"/>
        <v>151.03956183898487</v>
      </c>
      <c r="F8" s="156">
        <f t="shared" ca="1" si="1"/>
        <v>320.37303540790754</v>
      </c>
      <c r="G8" s="156">
        <f ca="1">F8*(100%-'Données projet'!$C$24)*(100%-'Données projet'!$C$25)*(100%-'Données projet'!$C$26)*(100%-'Données projet'!$C$27)</f>
        <v>245.08537208704928</v>
      </c>
      <c r="H8" s="164">
        <f>IF(OR('Données projet'!B11="",'Données projet'!C11="",'Données projet'!C11=0%),0,AVERAGE(Calculateur!$BS$3:$BS$33)*B8)</f>
        <v>66.057430409089108</v>
      </c>
      <c r="I8" s="158">
        <f>H8*(100%-'Données projet'!$C$24)*(100%-'Données projet'!$C$25)*(100%-'Données projet'!$C$26)*(100%-'Données projet'!$C$27)</f>
        <v>50.533934262953167</v>
      </c>
      <c r="J8" s="159">
        <f>IF(OR('Données projet'!B11="",'Données projet'!C11="",'Données projet'!C11=0%),0,SUM(Calculateur!$BL$3:$BL$33)*VLOOKUP('Données projet'!$B$11,Paramètres!$A$1:$I$89,9,0)*B8)</f>
        <v>672.991498944</v>
      </c>
      <c r="K8" s="160">
        <f>J8*(100%-'Données projet'!$C$24)*(100%-'Données projet'!$C$25)*(100%-'Données projet'!$C$26)*(100%-'Données projet'!$C$27)</f>
        <v>514.83849669215999</v>
      </c>
      <c r="L8" s="161">
        <f t="shared" ca="1" si="2"/>
        <v>810.45780304216237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Peuplier I-214</v>
      </c>
      <c r="B9" s="163">
        <f>'Données projet'!D12</f>
        <v>1.6988599999999998</v>
      </c>
      <c r="C9" s="156">
        <f ca="1">IF(OR('Données projet'!B12="",'Données projet'!C12="",'Données projet'!C12=0%),0,Calculateur!CD3)</f>
        <v>125.47747759193066</v>
      </c>
      <c r="D9" s="156">
        <f>IF(OR('Données projet'!B12="",'Données projet'!C12="",'Données projet'!C12=0%),0,Calculateur!CE3)</f>
        <v>484.45822907419284</v>
      </c>
      <c r="E9" s="156">
        <f t="shared" ca="1" si="0"/>
        <v>125.47747759193066</v>
      </c>
      <c r="F9" s="156">
        <f t="shared" ca="1" si="1"/>
        <v>213.16866758182729</v>
      </c>
      <c r="G9" s="156">
        <f ca="1">F9*(100%-'Données projet'!$C$24)*(100%-'Données projet'!$C$25)*(100%-'Données projet'!$C$26)*(100%-'Données projet'!$C$27)</f>
        <v>163.07403070009786</v>
      </c>
      <c r="H9" s="164">
        <f>IF(OR('Données projet'!B12="",'Données projet'!C12="",'Données projet'!C12=0%),0,AVERAGE(Calculateur!$CN$3:$CN$33)*B9)</f>
        <v>59.943826699213979</v>
      </c>
      <c r="I9" s="158">
        <f>H9*(100%-'Données projet'!$C$24)*(100%-'Données projet'!$C$25)*(100%-'Données projet'!$C$26)*(100%-'Données projet'!$C$27)</f>
        <v>45.857027424898689</v>
      </c>
      <c r="J9" s="159">
        <f>IF(OR('Données projet'!B12="",'Données projet'!C12="",'Données projet'!C12=0%),0,SUM(Calculateur!$CG$3:$CG$33)*VLOOKUP('Données projet'!$B$12,Paramètres!$A$1:$I$89,9,0)*B9)</f>
        <v>842.43613315199991</v>
      </c>
      <c r="K9" s="160">
        <f>J9*(100%-'Données projet'!$C$24)*(100%-'Données projet'!$C$25)*(100%-'Données projet'!$C$26)*(100%-'Données projet'!$C$27)</f>
        <v>644.46364186127994</v>
      </c>
      <c r="L9" s="161">
        <f t="shared" ca="1" si="2"/>
        <v>853.39469998627646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Peuplier Koster</v>
      </c>
      <c r="B10" s="163">
        <f>'Données projet'!D13</f>
        <v>1.33552</v>
      </c>
      <c r="C10" s="156">
        <f ca="1">IF(OR('Données projet'!B13="",'Données projet'!C13="",'Données projet'!C13=0%),0,Calculateur!CY3)</f>
        <v>141.04553907945331</v>
      </c>
      <c r="D10" s="156">
        <f>IF(OR('Données projet'!B13="",'Données projet'!C13="",'Données projet'!C13=0%),0,Calculateur!CZ3)</f>
        <v>378.18098796234966</v>
      </c>
      <c r="E10" s="156">
        <f t="shared" ca="1" si="0"/>
        <v>141.04553907945331</v>
      </c>
      <c r="F10" s="156">
        <f t="shared" ca="1" si="1"/>
        <v>188.36913835139148</v>
      </c>
      <c r="G10" s="156">
        <f ca="1">F10*(100%-'Données projet'!$C$24)*(100%-'Données projet'!$C$25)*(100%-'Données projet'!$C$26)*(100%-'Données projet'!$C$27)</f>
        <v>144.1023908388145</v>
      </c>
      <c r="H10" s="164">
        <f>IF(OR('Données projet'!B13="",'Données projet'!C13="",'Données projet'!C13=0%),0,AVERAGE(Calculateur!$DI$3:$DI$33)*B10)</f>
        <v>36.009604909201414</v>
      </c>
      <c r="I10" s="158">
        <f>H10*(100%-'Données projet'!$C$24)*(100%-'Données projet'!$C$25)*(100%-'Données projet'!$C$26)*(100%-'Données projet'!$C$27)</f>
        <v>27.547347755539086</v>
      </c>
      <c r="J10" s="159">
        <f>IF(OR('Données projet'!B13="",'Données projet'!C13="",'Données projet'!C13=0%),0,SUM(Calculateur!$DB$3:$DB$33)*VLOOKUP('Données projet'!$B$13,Paramètres!$A$1:$I$89,9,0)*B10)</f>
        <v>437.76636134400007</v>
      </c>
      <c r="K10" s="160">
        <f>J10*(100%-'Données projet'!$C$24)*(100%-'Données projet'!$C$25)*(100%-'Données projet'!$C$26)*(100%-'Données projet'!$C$27)</f>
        <v>334.89126642816007</v>
      </c>
      <c r="L10" s="161">
        <f t="shared" ca="1" si="2"/>
        <v>506.54100502251367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1527.4523854878671</v>
      </c>
      <c r="G16" s="175">
        <f t="shared" ca="1" si="3"/>
        <v>1168.5010748982183</v>
      </c>
      <c r="H16" s="176">
        <f t="shared" si="3"/>
        <v>336.34814852510749</v>
      </c>
      <c r="I16" s="176">
        <f t="shared" si="3"/>
        <v>257.30633362170721</v>
      </c>
      <c r="J16" s="177">
        <f t="shared" si="3"/>
        <v>4164.7848639120002</v>
      </c>
      <c r="K16" s="177">
        <f t="shared" si="3"/>
        <v>3186.0604208926802</v>
      </c>
      <c r="L16" s="178">
        <f t="shared" ca="1" si="3"/>
        <v>4611.8678294126057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I-214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Soligo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Peuplier I-214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Peuplier Koster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L7" zoomScale="93" zoomScaleNormal="93" workbookViewId="0">
      <selection activeCell="W25" sqref="W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7498.6502602518367</v>
      </c>
      <c r="U10" s="190">
        <f>'Données projet'!D9</f>
        <v>2.54338</v>
      </c>
      <c r="V10" s="189">
        <f>U10*T10</f>
        <v>19071.917098919315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I-214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9896.6957749516641</v>
      </c>
      <c r="U11" s="190">
        <f>'Données projet'!D10</f>
        <v>2.1211199999999999</v>
      </c>
      <c r="V11" s="189">
        <f t="shared" ref="V11" si="0">U11*T11</f>
        <v>20992.079342165474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Soligo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6006.342730032683</v>
      </c>
      <c r="U12" s="190">
        <f>'Données projet'!D11</f>
        <v>2.1211199999999999</v>
      </c>
      <c r="V12" s="189">
        <f t="shared" ref="V12:V19" si="1">U12*T12</f>
        <v>12740.173691526925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I-214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8983.1546264945864</v>
      </c>
      <c r="U13" s="190">
        <f>'Données projet'!D12</f>
        <v>1.6988599999999998</v>
      </c>
      <c r="V13" s="189">
        <f t="shared" si="1"/>
        <v>15261.122068766592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Peuplier Koster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5938.0174649709988</v>
      </c>
      <c r="U14" s="190">
        <f>'Données projet'!D13</f>
        <v>1.33552</v>
      </c>
      <c r="V14" s="189">
        <f t="shared" si="1"/>
        <v>7930.3410848180683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5500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21985.633286196375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8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29437.398294000948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214</v>
      </c>
      <c r="Q25" s="265"/>
      <c r="R25" s="25"/>
      <c r="S25" s="198" t="s">
        <v>266</v>
      </c>
      <c r="T25" s="342">
        <f ca="1">T23-T24</f>
        <v>-7451.7650078045735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11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2997.6984006110943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17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214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18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204.78468899521533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19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195.96620956479939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20</v>
      </c>
      <c r="B36" s="193">
        <f>'Données projet'!D49</f>
        <v>401.88</v>
      </c>
      <c r="C36" s="206">
        <v>45</v>
      </c>
      <c r="D36" s="194">
        <f t="shared" si="2"/>
        <v>18084.599999999999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187.52747326775059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179.45212752894798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171.72452395114641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164.32968799152769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157.25328994404563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150.48161717133559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144.00154753237854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137.80052395442925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131.86653009993231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I-214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126.18806708127497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120.75413117825354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115.55419251507519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110.57817465557433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105.81643507710467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101.25974648526763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96.89927893327048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92.726582711263617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88.733571972501096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7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8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9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11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12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13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14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15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16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17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18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19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20</v>
      </c>
      <c r="B67" s="193">
        <f>'Données projet'!D75</f>
        <v>530.4</v>
      </c>
      <c r="C67" s="204">
        <v>45</v>
      </c>
      <c r="D67" s="191">
        <f t="shared" si="4"/>
        <v>23868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Soligo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7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8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9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11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12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13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14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16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17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18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19</v>
      </c>
      <c r="B97" s="193">
        <f>'Données projet'!D100</f>
        <v>308.04000000000002</v>
      </c>
      <c r="C97" s="204">
        <v>45</v>
      </c>
      <c r="D97" s="191">
        <f t="shared" si="6"/>
        <v>13861.800000000001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20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Peuplier I-214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11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12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13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14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15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16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17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18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19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20</v>
      </c>
      <c r="B126" s="193">
        <f>'Données projet'!D124</f>
        <v>481.44</v>
      </c>
      <c r="C126" s="204">
        <v>45</v>
      </c>
      <c r="D126" s="191">
        <f t="shared" si="8"/>
        <v>21664.799999999999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Peuplier Koster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7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8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9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10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11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12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13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14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15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16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17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18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19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20</v>
      </c>
      <c r="B160" s="187">
        <f>'Données projet'!D153</f>
        <v>318.24</v>
      </c>
      <c r="C160" s="204">
        <v>45</v>
      </c>
      <c r="D160" s="194">
        <f t="shared" si="10"/>
        <v>14320.800000000001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2025-05-19T15:34:59Z</dcterms:modified>
</cp:coreProperties>
</file>