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BERRY BOURGOGNE\_TIERS\_PROPRIETAIRES_\GUIRE_Gérard--AD15703\18_BLANCAFORT--AD15703P1\LBC Boisement--2023-ABI-29\LBC Montage dossier\Documents techniques\"/>
    </mc:Choice>
  </mc:AlternateContent>
  <xr:revisionPtr revIDLastSave="0" documentId="13_ncr:1_{49F45925-8D7D-4BE3-8867-D9A430215C96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<sst xmlns="http://schemas.openxmlformats.org/spreadsheetml/2006/main" count="1173" uniqueCount="325">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</sst>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137.33640481567582</c:v>
                </c:pt>
                <c:pt idx="27">
                  <c:v>148.77018511474259</c:v>
                </c:pt>
                <c:pt idx="28">
                  <c:v>160.18299816836065</c:v>
                </c:pt>
                <c:pt idx="29">
                  <c:v>171.57654976527132</c:v>
                </c:pt>
                <c:pt idx="30">
                  <c:v>182.9523003061253</c:v>
                </c:pt>
                <c:pt idx="31">
                  <c:v>159.00328247325106</c:v>
                </c:pt>
                <c:pt idx="32">
                  <c:v>176.28583963282645</c:v>
                </c:pt>
                <c:pt idx="33">
                  <c:v>193.52862682467801</c:v>
                </c:pt>
                <c:pt idx="34">
                  <c:v>210.73568739523486</c:v>
                </c:pt>
                <c:pt idx="35">
                  <c:v>227.91034965501248</c:v>
                </c:pt>
                <c:pt idx="36">
                  <c:v>245.05539887630425</c:v>
                </c:pt>
                <c:pt idx="37">
                  <c:v>262.1731985171096</c:v>
                </c:pt>
                <c:pt idx="38">
                  <c:v>279.26577806642058</c:v>
                </c:pt>
                <c:pt idx="39">
                  <c:v>296.33489822464168</c:v>
                </c:pt>
                <c:pt idx="40">
                  <c:v>313.38210026249629</c:v>
                </c:pt>
                <c:pt idx="41">
                  <c:v>247.9750723873876</c:v>
                </c:pt>
                <c:pt idx="42">
                  <c:v>264.1167721479751</c:v>
                </c:pt>
                <c:pt idx="43">
                  <c:v>280.23622755830667</c:v>
                </c:pt>
                <c:pt idx="44">
                  <c:v>296.33489822464179</c:v>
                </c:pt>
                <c:pt idx="45">
                  <c:v>312.4140721854024</c:v>
                </c:pt>
                <c:pt idx="46">
                  <c:v>328.47489405645257</c:v>
                </c:pt>
                <c:pt idx="47">
                  <c:v>344.51838738035786</c:v>
                </c:pt>
                <c:pt idx="48">
                  <c:v>360.54547259299119</c:v>
                </c:pt>
                <c:pt idx="49">
                  <c:v>376.55698162745358</c:v>
                </c:pt>
                <c:pt idx="50">
                  <c:v>392.55366990377735</c:v>
                </c:pt>
                <c:pt idx="51">
                  <c:v>326.54079262774457</c:v>
                </c:pt>
                <c:pt idx="52">
                  <c:v>341.62020115511177</c:v>
                </c:pt>
                <c:pt idx="53">
                  <c:v>356.68497890922032</c:v>
                </c:pt>
                <c:pt idx="54">
                  <c:v>371.73583079258941</c:v>
                </c:pt>
                <c:pt idx="55">
                  <c:v>386.77339997206741</c:v>
                </c:pt>
                <c:pt idx="56">
                  <c:v>401.79827552592536</c:v>
                </c:pt>
                <c:pt idx="57">
                  <c:v>416.81099888732001</c:v>
                </c:pt>
                <c:pt idx="58">
                  <c:v>431.81206931097472</c:v>
                </c:pt>
                <c:pt idx="59">
                  <c:v>446.80194854062029</c:v>
                </c:pt>
                <c:pt idx="60">
                  <c:v>461.78106481747773</c:v>
                </c:pt>
                <c:pt idx="61">
                  <c:v>394.48001486506865</c:v>
                </c:pt>
                <c:pt idx="62">
                  <c:v>407.95878231757484</c:v>
                </c:pt>
                <c:pt idx="63">
                  <c:v>421.42793186976149</c:v>
                </c:pt>
                <c:pt idx="64">
                  <c:v>434.88781420496684</c:v>
                </c:pt>
                <c:pt idx="65">
                  <c:v>448.33875652973529</c:v>
                </c:pt>
                <c:pt idx="66">
                  <c:v>461.78106481747773</c:v>
                </c:pt>
                <c:pt idx="67">
                  <c:v>475.2150257772908</c:v>
                </c:pt>
                <c:pt idx="68">
                  <c:v>488.64090858857759</c:v>
                </c:pt>
                <c:pt idx="69">
                  <c:v>502.05896643512602</c:v>
                </c:pt>
                <c:pt idx="70">
                  <c:v>515.46943786668078</c:v>
                </c:pt>
                <c:pt idx="71">
                  <c:v>446.60983959217293</c:v>
                </c:pt>
                <c:pt idx="72">
                  <c:v>458.32527966923976</c:v>
                </c:pt>
                <c:pt idx="73">
                  <c:v>470.03432649602991</c:v>
                </c:pt>
                <c:pt idx="74">
                  <c:v>481.73716178290942</c:v>
                </c:pt>
                <c:pt idx="75">
                  <c:v>493.43395769164994</c:v>
                </c:pt>
                <c:pt idx="76">
                  <c:v>505.1248775564427</c:v>
                </c:pt>
                <c:pt idx="77">
                  <c:v>516.81007653469237</c:v>
                </c:pt>
                <c:pt idx="78">
                  <c:v>528.48970219589762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482.12075813367915</c:v>
                </c:pt>
                <c:pt idx="82">
                  <c:v>492.85884412246702</c:v>
                </c:pt>
                <c:pt idx="83">
                  <c:v>503.59197136026728</c:v>
                </c:pt>
                <c:pt idx="84">
                  <c:v>514.32026043494295</c:v>
                </c:pt>
                <c:pt idx="85">
                  <c:v>525.04382649327442</c:v>
                </c:pt>
                <c:pt idx="86">
                  <c:v>535.76277959494985</c:v>
                </c:pt>
                <c:pt idx="87">
                  <c:v>546.47722503675448</c:v>
                </c:pt>
                <c:pt idx="88">
                  <c:v>557.18726365001646</c:v>
                </c:pt>
                <c:pt idx="89">
                  <c:v>567.89299207399506</c:v>
                </c:pt>
                <c:pt idx="90">
                  <c:v>578.59450300758897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526.3839456981234</c:v>
                </c:pt>
                <c:pt idx="94">
                  <c:v>535.76277959494985</c:v>
                </c:pt>
                <c:pt idx="95">
                  <c:v>545.13816238142374</c:v>
                </c:pt>
                <c:pt idx="96">
                  <c:v>554.51016178271357</c:v>
                </c:pt>
                <c:pt idx="97">
                  <c:v>563.87884304786633</c:v>
                </c:pt>
                <c:pt idx="98">
                  <c:v>573.24426908085672</c:v>
                </c:pt>
                <c:pt idx="99">
                  <c:v>582.60650056262477</c:v>
                </c:pt>
                <c:pt idx="100">
                  <c:v>591.96559606486551</c:v>
                </c:pt>
                <c:pt idx="101">
                  <c:v>6.4758730798340893E-12</c:v>
                </c:pt>
                <c:pt idx="102">
                  <c:v>6.4758730798340893E-12</c:v>
                </c:pt>
                <c:pt idx="103">
                  <c:v>6.4758730798340893E-12</c:v>
                </c:pt>
                <c:pt idx="104">
                  <c:v>6.4758730798340893E-12</c:v>
                </c:pt>
                <c:pt idx="105">
                  <c:v>6.4758730798340893E-12</c:v>
                </c:pt>
                <c:pt idx="106">
                  <c:v>6.4758730798340893E-12</c:v>
                </c:pt>
                <c:pt idx="107">
                  <c:v>6.4758730798340893E-12</c:v>
                </c:pt>
                <c:pt idx="108">
                  <c:v>6.4758730798340893E-12</c:v>
                </c:pt>
                <c:pt idx="109">
                  <c:v>6.4758730798340893E-12</c:v>
                </c:pt>
                <c:pt idx="110">
                  <c:v>6.4758730798340893E-12</c:v>
                </c:pt>
                <c:pt idx="111">
                  <c:v>6.4758730798340893E-12</c:v>
                </c:pt>
                <c:pt idx="112">
                  <c:v>6.4758730798340893E-12</c:v>
                </c:pt>
                <c:pt idx="113">
                  <c:v>6.4758730798340893E-12</c:v>
                </c:pt>
                <c:pt idx="114">
                  <c:v>6.4758730798340893E-12</c:v>
                </c:pt>
                <c:pt idx="115">
                  <c:v>6.4758730798340893E-12</c:v>
                </c:pt>
                <c:pt idx="116">
                  <c:v>6.4758730798340893E-12</c:v>
                </c:pt>
                <c:pt idx="117">
                  <c:v>6.4758730798340893E-12</c:v>
                </c:pt>
                <c:pt idx="118">
                  <c:v>6.4758730798340893E-12</c:v>
                </c:pt>
                <c:pt idx="119">
                  <c:v>6.4758730798340893E-12</c:v>
                </c:pt>
                <c:pt idx="120">
                  <c:v>6.4758730798340893E-12</c:v>
                </c:pt>
                <c:pt idx="121">
                  <c:v>6.4758730798340893E-12</c:v>
                </c:pt>
                <c:pt idx="122">
                  <c:v>6.4758730798340893E-12</c:v>
                </c:pt>
                <c:pt idx="123">
                  <c:v>6.4758730798340893E-12</c:v>
                </c:pt>
                <c:pt idx="124">
                  <c:v>6.4758730798340893E-12</c:v>
                </c:pt>
                <c:pt idx="125">
                  <c:v>6.4758730798340893E-12</c:v>
                </c:pt>
                <c:pt idx="126">
                  <c:v>6.4758730798340893E-12</c:v>
                </c:pt>
                <c:pt idx="127">
                  <c:v>6.4758730798340893E-12</c:v>
                </c:pt>
                <c:pt idx="128">
                  <c:v>6.4758730798340893E-12</c:v>
                </c:pt>
                <c:pt idx="129">
                  <c:v>6.4758730798340893E-12</c:v>
                </c:pt>
                <c:pt idx="130">
                  <c:v>6.4758730798340893E-12</c:v>
                </c:pt>
                <c:pt idx="131">
                  <c:v>6.4758730798340893E-12</c:v>
                </c:pt>
                <c:pt idx="132">
                  <c:v>6.4758730798340893E-12</c:v>
                </c:pt>
                <c:pt idx="133">
                  <c:v>6.4758730798340893E-12</c:v>
                </c:pt>
                <c:pt idx="134">
                  <c:v>6.4758730798340893E-12</c:v>
                </c:pt>
                <c:pt idx="135">
                  <c:v>6.4758730798340893E-12</c:v>
                </c:pt>
                <c:pt idx="136">
                  <c:v>6.4758730798340893E-12</c:v>
                </c:pt>
                <c:pt idx="137">
                  <c:v>6.4758730798340893E-12</c:v>
                </c:pt>
                <c:pt idx="138">
                  <c:v>6.4758730798340893E-12</c:v>
                </c:pt>
                <c:pt idx="139">
                  <c:v>6.4758730798340893E-12</c:v>
                </c:pt>
                <c:pt idx="140">
                  <c:v>6.4758730798340893E-12</c:v>
                </c:pt>
                <c:pt idx="141">
                  <c:v>6.4758730798340893E-12</c:v>
                </c:pt>
                <c:pt idx="142">
                  <c:v>6.4758730798340893E-12</c:v>
                </c:pt>
                <c:pt idx="143">
                  <c:v>6.4758730798340893E-12</c:v>
                </c:pt>
                <c:pt idx="144">
                  <c:v>6.4758730798340893E-12</c:v>
                </c:pt>
                <c:pt idx="145">
                  <c:v>6.4758730798340893E-12</c:v>
                </c:pt>
                <c:pt idx="146">
                  <c:v>6.4758730798340893E-12</c:v>
                </c:pt>
                <c:pt idx="147">
                  <c:v>6.4758730798340893E-12</c:v>
                </c:pt>
                <c:pt idx="148">
                  <c:v>6.4758730798340893E-12</c:v>
                </c:pt>
                <c:pt idx="149">
                  <c:v>6.4758730798340893E-12</c:v>
                </c:pt>
                <c:pt idx="150">
                  <c:v>6.4758730798340893E-12</c:v>
                </c:pt>
                <c:pt idx="151">
                  <c:v>6.4758730798340893E-12</c:v>
                </c:pt>
                <c:pt idx="152">
                  <c:v>6.4758730798340893E-12</c:v>
                </c:pt>
                <c:pt idx="153">
                  <c:v>6.4758730798340893E-12</c:v>
                </c:pt>
                <c:pt idx="154">
                  <c:v>6.4758730798340893E-12</c:v>
                </c:pt>
                <c:pt idx="155">
                  <c:v>6.4758730798340893E-12</c:v>
                </c:pt>
                <c:pt idx="156">
                  <c:v>6.4758730798340893E-12</c:v>
                </c:pt>
                <c:pt idx="157">
                  <c:v>6.4758730798340893E-12</c:v>
                </c:pt>
                <c:pt idx="158">
                  <c:v>6.4758730798340893E-12</c:v>
                </c:pt>
                <c:pt idx="159">
                  <c:v>6.4758730798340893E-12</c:v>
                </c:pt>
                <c:pt idx="160">
                  <c:v>6.4758730798340893E-12</c:v>
                </c:pt>
                <c:pt idx="161">
                  <c:v>6.4758730798340893E-12</c:v>
                </c:pt>
                <c:pt idx="162">
                  <c:v>6.4758730798340893E-12</c:v>
                </c:pt>
                <c:pt idx="163">
                  <c:v>6.4758730798340893E-12</c:v>
                </c:pt>
                <c:pt idx="164">
                  <c:v>6.4758730798340893E-12</c:v>
                </c:pt>
                <c:pt idx="165">
                  <c:v>6.4758730798340893E-12</c:v>
                </c:pt>
                <c:pt idx="166">
                  <c:v>6.4758730798340893E-12</c:v>
                </c:pt>
                <c:pt idx="167">
                  <c:v>6.4758730798340893E-12</c:v>
                </c:pt>
                <c:pt idx="168">
                  <c:v>6.4758730798340893E-12</c:v>
                </c:pt>
                <c:pt idx="169">
                  <c:v>6.4758730798340893E-12</c:v>
                </c:pt>
                <c:pt idx="170">
                  <c:v>6.4758730798340893E-12</c:v>
                </c:pt>
                <c:pt idx="171">
                  <c:v>6.4758730798340893E-12</c:v>
                </c:pt>
                <c:pt idx="172">
                  <c:v>6.4758730798340893E-12</c:v>
                </c:pt>
                <c:pt idx="173">
                  <c:v>6.4758730798340893E-12</c:v>
                </c:pt>
                <c:pt idx="174">
                  <c:v>6.4758730798340893E-12</c:v>
                </c:pt>
                <c:pt idx="175">
                  <c:v>6.4758730798340893E-12</c:v>
                </c:pt>
                <c:pt idx="176">
                  <c:v>6.4758730798340893E-12</c:v>
                </c:pt>
                <c:pt idx="177">
                  <c:v>6.4758730798340893E-12</c:v>
                </c:pt>
                <c:pt idx="178">
                  <c:v>6.4758730798340893E-12</c:v>
                </c:pt>
                <c:pt idx="179">
                  <c:v>6.4758730798340893E-12</c:v>
                </c:pt>
                <c:pt idx="180">
                  <c:v>6.4758730798340893E-12</c:v>
                </c:pt>
                <c:pt idx="181">
                  <c:v>6.4758730798340893E-12</c:v>
                </c:pt>
                <c:pt idx="182">
                  <c:v>6.4758730798340893E-12</c:v>
                </c:pt>
                <c:pt idx="183">
                  <c:v>6.4758730798340893E-12</c:v>
                </c:pt>
                <c:pt idx="184">
                  <c:v>6.4758730798340893E-12</c:v>
                </c:pt>
                <c:pt idx="185">
                  <c:v>6.4758730798340893E-12</c:v>
                </c:pt>
                <c:pt idx="186">
                  <c:v>6.4758730798340893E-12</c:v>
                </c:pt>
                <c:pt idx="187">
                  <c:v>6.4758730798340893E-12</c:v>
                </c:pt>
                <c:pt idx="188">
                  <c:v>6.4758730798340893E-12</c:v>
                </c:pt>
                <c:pt idx="189">
                  <c:v>6.4758730798340893E-12</c:v>
                </c:pt>
                <c:pt idx="190">
                  <c:v>6.4758730798340893E-12</c:v>
                </c:pt>
                <c:pt idx="191">
                  <c:v>6.4758730798340893E-12</c:v>
                </c:pt>
                <c:pt idx="192">
                  <c:v>6.4758730798340893E-12</c:v>
                </c:pt>
                <c:pt idx="193">
                  <c:v>6.4758730798340893E-12</c:v>
                </c:pt>
                <c:pt idx="194">
                  <c:v>6.4758730798340893E-12</c:v>
                </c:pt>
                <c:pt idx="195">
                  <c:v>6.4758730798340893E-12</c:v>
                </c:pt>
                <c:pt idx="196">
                  <c:v>6.4758730798340893E-12</c:v>
                </c:pt>
                <c:pt idx="197">
                  <c:v>6.4758730798340893E-12</c:v>
                </c:pt>
                <c:pt idx="198">
                  <c:v>6.4758730798340893E-12</c:v>
                </c:pt>
                <c:pt idx="199">
                  <c:v>6.4758730798340893E-12</c:v>
                </c:pt>
                <c:pt idx="200">
                  <c:v>6.4758730798340893E-12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2.8437102362060824</c:v>
                </c:pt>
                <c:pt idx="2">
                  <c:v>3.334185045959853</c:v>
                </c:pt>
                <c:pt idx="3">
                  <c:v>3.9095634367808625</c:v>
                </c:pt>
                <c:pt idx="4">
                  <c:v>4.5845929576223758</c:v>
                </c:pt>
                <c:pt idx="5">
                  <c:v>5.3765909664207072</c:v>
                </c:pt>
                <c:pt idx="6">
                  <c:v>6.3058937577067757</c:v>
                </c:pt>
                <c:pt idx="7">
                  <c:v>7.3963843997570935</c:v>
                </c:pt>
                <c:pt idx="8">
                  <c:v>8.6761131098177131</c:v>
                </c:pt>
                <c:pt idx="9">
                  <c:v>10.178026431060688</c:v>
                </c:pt>
                <c:pt idx="10">
                  <c:v>11.940824339766083</c:v>
                </c:pt>
                <c:pt idx="11">
                  <c:v>14.009967781733563</c:v>
                </c:pt>
                <c:pt idx="12">
                  <c:v>16.438863102541085</c:v>
                </c:pt>
                <c:pt idx="13">
                  <c:v>19.290254502248803</c:v>
                </c:pt>
                <c:pt idx="14">
                  <c:v>22.637861135409764</c:v>
                </c:pt>
                <c:pt idx="15">
                  <c:v>26.568301937671219</c:v>
                </c:pt>
                <c:pt idx="16">
                  <c:v>31.183358862564273</c:v>
                </c:pt>
                <c:pt idx="17">
                  <c:v>36.602638158465716</c:v>
                </c:pt>
                <c:pt idx="18">
                  <c:v>42.966699844208229</c:v>
                </c:pt>
                <c:pt idx="19">
                  <c:v>50.440737932668497</c:v>
                </c:pt>
                <c:pt idx="20">
                  <c:v>59.218908534847664</c:v>
                </c:pt>
                <c:pt idx="21">
                  <c:v>69.529420141002802</c:v>
                </c:pt>
                <c:pt idx="22">
                  <c:v>81.640520577767887</c:v>
                </c:pt>
                <c:pt idx="23">
                  <c:v>95.867538919606773</c:v>
                </c:pt>
                <c:pt idx="24">
                  <c:v>112.58116862370046</c:v>
                </c:pt>
                <c:pt idx="25">
                  <c:v>132.21721110646135</c:v>
                </c:pt>
                <c:pt idx="26">
                  <c:v>133.46340555835863</c:v>
                </c:pt>
                <c:pt idx="27">
                  <c:v>151.29604478758739</c:v>
                </c:pt>
                <c:pt idx="28">
                  <c:v>169.07858491356984</c:v>
                </c:pt>
                <c:pt idx="29">
                  <c:v>186.81704053475559</c:v>
                </c:pt>
                <c:pt idx="30">
                  <c:v>204.51618846220958</c:v>
                </c:pt>
                <c:pt idx="31">
                  <c:v>178.15925645679488</c:v>
                </c:pt>
                <c:pt idx="32">
                  <c:v>195.05383828243905</c:v>
                </c:pt>
                <c:pt idx="33">
                  <c:v>211.91441729506622</c:v>
                </c:pt>
                <c:pt idx="34">
                  <c:v>228.74408019855966</c:v>
                </c:pt>
                <c:pt idx="35">
                  <c:v>245.54542201156008</c:v>
                </c:pt>
                <c:pt idx="36">
                  <c:v>262.32065340528169</c:v>
                </c:pt>
                <c:pt idx="37">
                  <c:v>279.07167909659762</c:v>
                </c:pt>
                <c:pt idx="38">
                  <c:v>295.80015640668853</c:v>
                </c:pt>
                <c:pt idx="39">
                  <c:v>312.50753986462513</c:v>
                </c:pt>
                <c:pt idx="40">
                  <c:v>329.19511576502617</c:v>
                </c:pt>
                <c:pt idx="41">
                  <c:v>260.48068416441271</c:v>
                </c:pt>
                <c:pt idx="42">
                  <c:v>277.43845031227971</c:v>
                </c:pt>
                <c:pt idx="43">
                  <c:v>294.37295846948024</c:v>
                </c:pt>
                <c:pt idx="44">
                  <c:v>311.28573475425907</c:v>
                </c:pt>
                <c:pt idx="45">
                  <c:v>328.17812589894368</c:v>
                </c:pt>
                <c:pt idx="46">
                  <c:v>345.05132867776109</c:v>
                </c:pt>
                <c:pt idx="47">
                  <c:v>361.90641327451817</c:v>
                </c:pt>
                <c:pt idx="48">
                  <c:v>378.74434206791733</c:v>
                </c:pt>
                <c:pt idx="49">
                  <c:v>395.56598490095615</c:v>
                </c:pt>
                <c:pt idx="50">
                  <c:v>412.37213161698145</c:v>
                </c:pt>
                <c:pt idx="51">
                  <c:v>343.01939274487268</c:v>
                </c:pt>
                <c:pt idx="52">
                  <c:v>358.86161044525875</c:v>
                </c:pt>
                <c:pt idx="53">
                  <c:v>374.68853067082676</c:v>
                </c:pt>
                <c:pt idx="54">
                  <c:v>390.5008904454059</c:v>
                </c:pt>
                <c:pt idx="55">
                  <c:v>406.29936224395669</c:v>
                </c:pt>
                <c:pt idx="56">
                  <c:v>422.08456198813013</c:v>
                </c:pt>
                <c:pt idx="57">
                  <c:v>437.8570557833487</c:v>
                </c:pt>
                <c:pt idx="58">
                  <c:v>453.61736563459635</c:v>
                </c:pt>
                <c:pt idx="59">
                  <c:v>469.36597432654679</c:v>
                </c:pt>
                <c:pt idx="60">
                  <c:v>485.10332961470664</c:v>
                </c:pt>
                <c:pt idx="61">
                  <c:v>414.39595763230864</c:v>
                </c:pt>
                <c:pt idx="62">
                  <c:v>428.55683512546597</c:v>
                </c:pt>
                <c:pt idx="63">
                  <c:v>442.70765644555968</c:v>
                </c:pt>
                <c:pt idx="64">
                  <c:v>456.84878825602203</c:v>
                </c:pt>
                <c:pt idx="65">
                  <c:v>470.98057267369012</c:v>
                </c:pt>
                <c:pt idx="66">
                  <c:v>485.10332961470664</c:v>
                </c:pt>
                <c:pt idx="67">
                  <c:v>499.2173588530556</c:v>
                </c:pt>
                <c:pt idx="68">
                  <c:v>513.3229418342263</c:v>
                </c:pt>
                <c:pt idx="69">
                  <c:v>527.42034327919771</c:v>
                </c:pt>
                <c:pt idx="70">
                  <c:v>541.50981260805509</c:v>
                </c:pt>
                <c:pt idx="71">
                  <c:v>469.16414122108534</c:v>
                </c:pt>
                <c:pt idx="72">
                  <c:v>481.4726087936786</c:v>
                </c:pt>
                <c:pt idx="73">
                  <c:v>493.7743917855334</c:v>
                </c:pt>
                <c:pt idx="74">
                  <c:v>506.06968018727429</c:v>
                </c:pt>
                <c:pt idx="75">
                  <c:v>518.3586540058169</c:v>
                </c:pt>
                <c:pt idx="76">
                  <c:v>530.64148401823695</c:v>
                </c:pt>
                <c:pt idx="77">
                  <c:v>542.91833245222074</c:v>
                </c:pt>
                <c:pt idx="78">
                  <c:v>555.18935360177886</c:v>
                </c:pt>
                <c:pt idx="79">
                  <c:v>567.45469438570751</c:v>
                </c:pt>
                <c:pt idx="80">
                  <c:v>579.71449485526807</c:v>
                </c:pt>
                <c:pt idx="81">
                  <c:v>506.47269652918249</c:v>
                </c:pt>
                <c:pt idx="82">
                  <c:v>517.75442325269762</c:v>
                </c:pt>
                <c:pt idx="83">
                  <c:v>529.03096526266279</c:v>
                </c:pt>
                <c:pt idx="84">
                  <c:v>540.30244864194208</c:v>
                </c:pt>
                <c:pt idx="85">
                  <c:v>551.56899378437504</c:v>
                </c:pt>
                <c:pt idx="86">
                  <c:v>562.83071576489897</c:v>
                </c:pt>
                <c:pt idx="87">
                  <c:v>574.08772467850952</c:v>
                </c:pt>
                <c:pt idx="88">
                  <c:v>585.34012595126114</c:v>
                </c:pt>
                <c:pt idx="89">
                  <c:v>596.58802062611471</c:v>
                </c:pt>
                <c:pt idx="90">
                  <c:v>607.83150562611206</c:v>
                </c:pt>
                <c:pt idx="91">
                  <c:v>533.25835775156099</c:v>
                </c:pt>
                <c:pt idx="92">
                  <c:v>543.1195433039519</c:v>
                </c:pt>
                <c:pt idx="93">
                  <c:v>552.97697049425039</c:v>
                </c:pt>
                <c:pt idx="94">
                  <c:v>562.83071576489897</c:v>
                </c:pt>
                <c:pt idx="95">
                  <c:v>572.68085266346907</c:v>
                </c:pt>
                <c:pt idx="96">
                  <c:v>582.52745200125969</c:v>
                </c:pt>
                <c:pt idx="97">
                  <c:v>592.37058200061529</c:v>
                </c:pt>
                <c:pt idx="98">
                  <c:v>602.21030843194683</c:v>
                </c:pt>
                <c:pt idx="99">
                  <c:v>612.04669474133027</c:v>
                </c:pt>
                <c:pt idx="100">
                  <c:v>621.87980216948142</c:v>
                </c:pt>
                <c:pt idx="101">
                  <c:v>5.5516601541318745E-12</c:v>
                </c:pt>
                <c:pt idx="102">
                  <c:v>5.5516601541318745E-12</c:v>
                </c:pt>
                <c:pt idx="103">
                  <c:v>5.5516601541318745E-12</c:v>
                </c:pt>
                <c:pt idx="104">
                  <c:v>5.5516601541318745E-12</c:v>
                </c:pt>
                <c:pt idx="105">
                  <c:v>5.5516601541318745E-12</c:v>
                </c:pt>
                <c:pt idx="106">
                  <c:v>5.5516601541318745E-12</c:v>
                </c:pt>
                <c:pt idx="107">
                  <c:v>5.5516601541318745E-12</c:v>
                </c:pt>
                <c:pt idx="108">
                  <c:v>5.5516601541318745E-12</c:v>
                </c:pt>
                <c:pt idx="109">
                  <c:v>5.5516601541318745E-12</c:v>
                </c:pt>
                <c:pt idx="110">
                  <c:v>5.5516601541318745E-12</c:v>
                </c:pt>
                <c:pt idx="111">
                  <c:v>5.5516601541318745E-12</c:v>
                </c:pt>
                <c:pt idx="112">
                  <c:v>5.5516601541318745E-12</c:v>
                </c:pt>
                <c:pt idx="113">
                  <c:v>5.5516601541318745E-12</c:v>
                </c:pt>
                <c:pt idx="114">
                  <c:v>5.5516601541318745E-12</c:v>
                </c:pt>
                <c:pt idx="115">
                  <c:v>5.5516601541318745E-12</c:v>
                </c:pt>
                <c:pt idx="116">
                  <c:v>5.5516601541318745E-12</c:v>
                </c:pt>
                <c:pt idx="117">
                  <c:v>5.5516601541318745E-12</c:v>
                </c:pt>
                <c:pt idx="118">
                  <c:v>5.5516601541318745E-12</c:v>
                </c:pt>
                <c:pt idx="119">
                  <c:v>5.5516601541318745E-12</c:v>
                </c:pt>
                <c:pt idx="120">
                  <c:v>5.5516601541318745E-12</c:v>
                </c:pt>
                <c:pt idx="121">
                  <c:v>5.5516601541318745E-12</c:v>
                </c:pt>
                <c:pt idx="122">
                  <c:v>5.5516601541318745E-12</c:v>
                </c:pt>
                <c:pt idx="123">
                  <c:v>5.5516601541318745E-12</c:v>
                </c:pt>
                <c:pt idx="124">
                  <c:v>5.5516601541318745E-12</c:v>
                </c:pt>
                <c:pt idx="125">
                  <c:v>5.5516601541318745E-12</c:v>
                </c:pt>
                <c:pt idx="126">
                  <c:v>5.5516601541318745E-12</c:v>
                </c:pt>
                <c:pt idx="127">
                  <c:v>5.5516601541318745E-12</c:v>
                </c:pt>
                <c:pt idx="128">
                  <c:v>5.5516601541318745E-12</c:v>
                </c:pt>
                <c:pt idx="129">
                  <c:v>5.5516601541318745E-12</c:v>
                </c:pt>
                <c:pt idx="130">
                  <c:v>5.5516601541318745E-12</c:v>
                </c:pt>
                <c:pt idx="131">
                  <c:v>5.5516601541318745E-12</c:v>
                </c:pt>
                <c:pt idx="132">
                  <c:v>5.5516601541318745E-12</c:v>
                </c:pt>
                <c:pt idx="133">
                  <c:v>5.5516601541318745E-12</c:v>
                </c:pt>
                <c:pt idx="134">
                  <c:v>5.5516601541318745E-12</c:v>
                </c:pt>
                <c:pt idx="135">
                  <c:v>5.5516601541318745E-12</c:v>
                </c:pt>
                <c:pt idx="136">
                  <c:v>5.5516601541318745E-12</c:v>
                </c:pt>
                <c:pt idx="137">
                  <c:v>5.5516601541318745E-12</c:v>
                </c:pt>
                <c:pt idx="138">
                  <c:v>5.5516601541318745E-12</c:v>
                </c:pt>
                <c:pt idx="139">
                  <c:v>5.5516601541318745E-12</c:v>
                </c:pt>
                <c:pt idx="140">
                  <c:v>5.5516601541318745E-12</c:v>
                </c:pt>
                <c:pt idx="141">
                  <c:v>5.5516601541318745E-12</c:v>
                </c:pt>
                <c:pt idx="142">
                  <c:v>5.5516601541318745E-12</c:v>
                </c:pt>
                <c:pt idx="143">
                  <c:v>5.5516601541318745E-12</c:v>
                </c:pt>
                <c:pt idx="144">
                  <c:v>5.5516601541318745E-12</c:v>
                </c:pt>
                <c:pt idx="145">
                  <c:v>5.5516601541318745E-12</c:v>
                </c:pt>
                <c:pt idx="146">
                  <c:v>5.5516601541318745E-12</c:v>
                </c:pt>
                <c:pt idx="147">
                  <c:v>5.5516601541318745E-12</c:v>
                </c:pt>
                <c:pt idx="148">
                  <c:v>5.5516601541318745E-12</c:v>
                </c:pt>
                <c:pt idx="149">
                  <c:v>5.5516601541318745E-12</c:v>
                </c:pt>
                <c:pt idx="150">
                  <c:v>5.5516601541318745E-12</c:v>
                </c:pt>
                <c:pt idx="151">
                  <c:v>5.5516601541318745E-12</c:v>
                </c:pt>
                <c:pt idx="152">
                  <c:v>5.5516601541318745E-12</c:v>
                </c:pt>
                <c:pt idx="153">
                  <c:v>5.5516601541318745E-12</c:v>
                </c:pt>
                <c:pt idx="154">
                  <c:v>5.5516601541318745E-12</c:v>
                </c:pt>
                <c:pt idx="155">
                  <c:v>5.5516601541318745E-12</c:v>
                </c:pt>
                <c:pt idx="156">
                  <c:v>5.5516601541318745E-12</c:v>
                </c:pt>
                <c:pt idx="157">
                  <c:v>5.5516601541318745E-12</c:v>
                </c:pt>
                <c:pt idx="158">
                  <c:v>5.5516601541318745E-12</c:v>
                </c:pt>
                <c:pt idx="159">
                  <c:v>5.5516601541318745E-12</c:v>
                </c:pt>
                <c:pt idx="160">
                  <c:v>5.5516601541318745E-12</c:v>
                </c:pt>
                <c:pt idx="161">
                  <c:v>5.5516601541318745E-12</c:v>
                </c:pt>
                <c:pt idx="162">
                  <c:v>5.5516601541318745E-12</c:v>
                </c:pt>
                <c:pt idx="163">
                  <c:v>5.5516601541318745E-12</c:v>
                </c:pt>
                <c:pt idx="164">
                  <c:v>5.5516601541318745E-12</c:v>
                </c:pt>
                <c:pt idx="165">
                  <c:v>5.5516601541318745E-12</c:v>
                </c:pt>
                <c:pt idx="166">
                  <c:v>5.5516601541318745E-12</c:v>
                </c:pt>
                <c:pt idx="167">
                  <c:v>5.5516601541318745E-12</c:v>
                </c:pt>
                <c:pt idx="168">
                  <c:v>5.5516601541318745E-12</c:v>
                </c:pt>
                <c:pt idx="169">
                  <c:v>5.5516601541318745E-12</c:v>
                </c:pt>
                <c:pt idx="170">
                  <c:v>5.5516601541318745E-12</c:v>
                </c:pt>
                <c:pt idx="171">
                  <c:v>5.5516601541318745E-12</c:v>
                </c:pt>
                <c:pt idx="172">
                  <c:v>5.5516601541318745E-12</c:v>
                </c:pt>
                <c:pt idx="173">
                  <c:v>5.5516601541318745E-12</c:v>
                </c:pt>
                <c:pt idx="174">
                  <c:v>5.5516601541318745E-12</c:v>
                </c:pt>
                <c:pt idx="175">
                  <c:v>5.5516601541318745E-12</c:v>
                </c:pt>
                <c:pt idx="176">
                  <c:v>5.5516601541318745E-12</c:v>
                </c:pt>
                <c:pt idx="177">
                  <c:v>5.5516601541318745E-12</c:v>
                </c:pt>
                <c:pt idx="178">
                  <c:v>5.5516601541318745E-12</c:v>
                </c:pt>
                <c:pt idx="179">
                  <c:v>5.5516601541318745E-12</c:v>
                </c:pt>
                <c:pt idx="180">
                  <c:v>5.5516601541318745E-12</c:v>
                </c:pt>
                <c:pt idx="181">
                  <c:v>5.5516601541318745E-12</c:v>
                </c:pt>
                <c:pt idx="182">
                  <c:v>5.5516601541318745E-12</c:v>
                </c:pt>
                <c:pt idx="183">
                  <c:v>5.5516601541318745E-12</c:v>
                </c:pt>
                <c:pt idx="184">
                  <c:v>5.5516601541318745E-12</c:v>
                </c:pt>
                <c:pt idx="185">
                  <c:v>5.5516601541318745E-12</c:v>
                </c:pt>
                <c:pt idx="186">
                  <c:v>5.5516601541318745E-12</c:v>
                </c:pt>
                <c:pt idx="187">
                  <c:v>5.5516601541318745E-12</c:v>
                </c:pt>
                <c:pt idx="188">
                  <c:v>5.5516601541318745E-12</c:v>
                </c:pt>
                <c:pt idx="189">
                  <c:v>5.5516601541318745E-12</c:v>
                </c:pt>
                <c:pt idx="190">
                  <c:v>5.5516601541318745E-12</c:v>
                </c:pt>
                <c:pt idx="191">
                  <c:v>5.5516601541318745E-12</c:v>
                </c:pt>
                <c:pt idx="192">
                  <c:v>5.5516601541318745E-12</c:v>
                </c:pt>
                <c:pt idx="193">
                  <c:v>5.5516601541318745E-12</c:v>
                </c:pt>
                <c:pt idx="194">
                  <c:v>5.5516601541318745E-12</c:v>
                </c:pt>
                <c:pt idx="195">
                  <c:v>5.5516601541318745E-12</c:v>
                </c:pt>
                <c:pt idx="196">
                  <c:v>5.5516601541318745E-12</c:v>
                </c:pt>
                <c:pt idx="197">
                  <c:v>5.5516601541318745E-12</c:v>
                </c:pt>
                <c:pt idx="198">
                  <c:v>5.5516601541318745E-12</c:v>
                </c:pt>
                <c:pt idx="199">
                  <c:v>5.5516601541318745E-12</c:v>
                </c:pt>
                <c:pt idx="200">
                  <c:v>5.5516601541318745E-12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L35" sqref="L3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2.74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0.67</v>
      </c>
      <c r="D9" s="33">
        <f t="shared" ref="D9:D18" si="0">C9*$C$5</f>
        <v>1.8358000000000003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6</v>
      </c>
      <c r="C10" s="32">
        <v>0.33</v>
      </c>
      <c r="D10" s="33">
        <f t="shared" si="0"/>
        <v>0.90420000000000011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2.74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25</v>
      </c>
      <c r="B36" s="60">
        <v>70</v>
      </c>
      <c r="C36" s="60">
        <v>1</v>
      </c>
      <c r="D36" s="60">
        <v>8</v>
      </c>
      <c r="E36" s="51"/>
      <c r="F36" s="51"/>
      <c r="G36" s="51">
        <v>0.4</v>
      </c>
      <c r="H36" s="51">
        <v>0.6</v>
      </c>
      <c r="I36" s="49">
        <f>IFERROR(B36/A36,"")</f>
        <v>2.8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91</v>
      </c>
      <c r="C37" s="60">
        <v>2</v>
      </c>
      <c r="D37" s="60">
        <v>21</v>
      </c>
      <c r="E37" s="51"/>
      <c r="F37" s="51"/>
      <c r="G37" s="51">
        <v>0.4</v>
      </c>
      <c r="H37" s="51">
        <v>0.6</v>
      </c>
      <c r="I37" s="53">
        <f t="shared" ref="I37:I55" si="1">IF(A37&lt;&gt;0,(B37-(B36-D36))/(A37-A36),"")</f>
        <v>5.8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158</v>
      </c>
      <c r="C38" s="60">
        <v>3</v>
      </c>
      <c r="D38" s="60">
        <v>42</v>
      </c>
      <c r="E38" s="51"/>
      <c r="F38" s="51"/>
      <c r="G38" s="51"/>
      <c r="H38" s="51"/>
      <c r="I38" s="53">
        <f t="shared" si="1"/>
        <v>8.8000000000000007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199</v>
      </c>
      <c r="C39" s="60">
        <v>4</v>
      </c>
      <c r="D39" s="60">
        <v>42</v>
      </c>
      <c r="E39" s="51"/>
      <c r="F39" s="51"/>
      <c r="G39" s="51"/>
      <c r="H39" s="51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235</v>
      </c>
      <c r="C40" s="60">
        <v>5</v>
      </c>
      <c r="D40" s="60">
        <v>42</v>
      </c>
      <c r="E40" s="51"/>
      <c r="F40" s="51"/>
      <c r="G40" s="51"/>
      <c r="H40" s="51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263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282</v>
      </c>
      <c r="C42" s="60">
        <v>7</v>
      </c>
      <c r="D42" s="60">
        <v>42</v>
      </c>
      <c r="E42" s="51"/>
      <c r="F42" s="51"/>
      <c r="G42" s="51"/>
      <c r="H42" s="51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50">
        <v>296</v>
      </c>
      <c r="C43" s="50">
        <v>8</v>
      </c>
      <c r="D43" s="50">
        <v>42</v>
      </c>
      <c r="E43" s="51"/>
      <c r="F43" s="51"/>
      <c r="G43" s="51"/>
      <c r="H43" s="51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50">
        <v>303</v>
      </c>
      <c r="C44" s="50" t="s">
        <v>324</v>
      </c>
      <c r="D44" s="50">
        <v>303</v>
      </c>
      <c r="E44" s="51"/>
      <c r="F44" s="51"/>
      <c r="G44" s="51"/>
      <c r="H44" s="51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62</v>
      </c>
      <c r="C62" s="60">
        <v>1</v>
      </c>
      <c r="D62" s="60">
        <v>8</v>
      </c>
      <c r="E62" s="51"/>
      <c r="F62" s="51"/>
      <c r="G62" s="51">
        <v>0.4</v>
      </c>
      <c r="H62" s="51">
        <v>0.6</v>
      </c>
      <c r="I62" s="53">
        <f>IFERROR(B62/A62,"")</f>
        <v>2.48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97</v>
      </c>
      <c r="C63" s="60">
        <v>2</v>
      </c>
      <c r="D63" s="60">
        <v>21</v>
      </c>
      <c r="E63" s="51"/>
      <c r="F63" s="51"/>
      <c r="G63" s="51">
        <v>0.4</v>
      </c>
      <c r="H63" s="51">
        <v>0.6</v>
      </c>
      <c r="I63" s="49">
        <f>IF(A63&lt;&gt;0,(B63-(B62-D62))/(A63-A62),"")</f>
        <v>8.6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158</v>
      </c>
      <c r="C64" s="60">
        <v>3</v>
      </c>
      <c r="D64" s="60"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199</v>
      </c>
      <c r="C65" s="60">
        <v>4</v>
      </c>
      <c r="D65" s="60"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235</v>
      </c>
      <c r="C66" s="60">
        <v>5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263</v>
      </c>
      <c r="C67" s="60">
        <v>6</v>
      </c>
      <c r="D67" s="60">
        <v>42</v>
      </c>
      <c r="E67" s="51"/>
      <c r="F67" s="51"/>
      <c r="G67" s="51"/>
      <c r="H67" s="51"/>
      <c r="I67" s="49">
        <f t="shared" si="2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v>282</v>
      </c>
      <c r="C68" s="60">
        <v>7</v>
      </c>
      <c r="D68" s="60">
        <v>42</v>
      </c>
      <c r="E68" s="51"/>
      <c r="F68" s="51"/>
      <c r="G68" s="51"/>
      <c r="H68" s="51"/>
      <c r="I68" s="49">
        <f t="shared" si="2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v>296</v>
      </c>
      <c r="C69" s="50">
        <v>8</v>
      </c>
      <c r="D69" s="50">
        <v>42</v>
      </c>
      <c r="E69" s="51"/>
      <c r="F69" s="51"/>
      <c r="G69" s="51"/>
      <c r="H69" s="51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v>303</v>
      </c>
      <c r="C70" s="50" t="s">
        <v>324</v>
      </c>
      <c r="D70" s="50">
        <v>303</v>
      </c>
      <c r="E70" s="51"/>
      <c r="F70" s="51"/>
      <c r="G70" s="51"/>
      <c r="H70" s="51"/>
      <c r="I70" s="49">
        <f t="shared" si="2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Charme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343.62172449202956</v>
      </c>
      <c r="T3" s="59">
        <f>IF('Données projet'!E9&gt;30,$R$33-$H$33,LOOKUP('Données projet'!$E$9,$A$3:$A$203,R3:R203)-LOOKUP('Données projet'!$E$9,$A$3:$A$203,$H$3:$H$203))</f>
        <v>219.61896697279195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359.14403285134301</v>
      </c>
      <c r="AO3" s="59">
        <f>IF('Données projet'!E10&gt;30,$AM$33-$H$33,LOOKUP('Données projet'!$E$10,$A$3:$A$203,AM3:AM203)-LOOKUP('Données projet'!$E$10,$A$3:$A$203,$H$3:$H$203))</f>
        <v>241.18285512887621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2.8</v>
      </c>
      <c r="N4" s="13">
        <f>IF('Données projet'!$A$36&gt;35,N3+M4-V3,IF(A4&lt;'Données projet'!$A$36,$K$205^A4,IF(A4='Données projet'!$A$36,'Données projet'!$B$36,N3+M4-V3)))</f>
        <v>1.1852335095914694</v>
      </c>
      <c r="O4" s="13">
        <f>N4*VLOOKUP('Données projet'!$B$9,Paramètres!$A$1:$I$89,3,0)*VLOOKUP('Données projet'!$B$9,Paramètres!$A$1:$I$89,5,0)</f>
        <v>1.0723992794783614</v>
      </c>
      <c r="P4" s="13">
        <f>EXP(-1.0587+0.8836*LN(O4)+0.284)</f>
        <v>0.49020200157376026</v>
      </c>
      <c r="Q4" s="20">
        <f t="shared" ref="Q4:Q34" si="2">(O4+P4)*0.475*44/12</f>
        <v>2.7215305644991119</v>
      </c>
      <c r="R4" s="59">
        <f t="shared" si="0"/>
        <v>260.61041945338798</v>
      </c>
      <c r="S4" s="59">
        <f ca="1">AVERAGE(OFFSET($R$3,0,0,'Données projet'!$E$9+1,1))-AVERAGE(OFFSET($H$3,0,0,'Données projet'!$E$9+1,1))</f>
        <v>343.62172449202956</v>
      </c>
      <c r="T4" s="59">
        <f>$T$3</f>
        <v>219.61896697279195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2.48</v>
      </c>
      <c r="AI4" s="13">
        <f>IF('Données projet'!$A$62&gt;35,AI3+AH4-AQ3,IF(A4&lt;'Données projet'!$A$62,$AF$205^A4,IF(A4='Données projet'!$A$62,'Données projet'!$B$62,AI3+AH4-AQ3)))</f>
        <v>1.1794938141711815</v>
      </c>
      <c r="AJ4" s="13">
        <f>AI4*VLOOKUP('Données projet'!$B$10,Paramètres!$A$1:$I$89,3,0)*VLOOKUP('Données projet'!$B$10,Paramètres!$A$1:$I$89,5,0)</f>
        <v>1.1224063135652962</v>
      </c>
      <c r="AK4" s="13">
        <f>EXP(-1.0587+0.8836*LN(AJ4)+0.284)</f>
        <v>0.51034597516546876</v>
      </c>
      <c r="AL4" s="20">
        <f t="shared" ref="AL4:AL67" si="4">(AJ4+AK4)*0.475*44/12</f>
        <v>2.8437102362060824</v>
      </c>
      <c r="AM4" s="59">
        <f t="shared" ref="AM4:AM67" si="5">AL4+(AD4+AE4)*44/12</f>
        <v>260.73259912509496</v>
      </c>
      <c r="AN4" s="59">
        <f ca="1">AVERAGE(OFFSET($AM$3,0,0,'Données projet'!$E$10+1,1))-AVERAGE(OFFSET($H$3,0,0,'Données projet'!$E$10+1,1))</f>
        <v>359.14403285134301</v>
      </c>
      <c r="AO4" s="59">
        <f>$AO$3</f>
        <v>241.18285512887621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2.8</v>
      </c>
      <c r="N5" s="13">
        <f>IF('Données projet'!$A$36&gt;35,N4+M5-V4,IF(A5&lt;'Données projet'!$A$36,$K$205^A5,IF(A5='Données projet'!$A$36,'Données projet'!$B$36,N4+M5-V4)))</f>
        <v>1.4047784722585119</v>
      </c>
      <c r="O5" s="13">
        <f>N5*VLOOKUP('Données projet'!$B$9,Paramètres!$A$1:$I$89,3,0)*VLOOKUP('Données projet'!$B$9,Paramètres!$A$1:$I$89,5,0)</f>
        <v>1.2710435616995015</v>
      </c>
      <c r="P5" s="13">
        <f t="shared" ref="P5:P68" si="33">EXP(-1.0587+0.8836*LN(O5)+0.284)</f>
        <v>0.56962392939903683</v>
      </c>
      <c r="Q5" s="20">
        <f t="shared" si="2"/>
        <v>3.2058292136632871</v>
      </c>
      <c r="R5" s="59">
        <f t="shared" si="0"/>
        <v>262.31694032477441</v>
      </c>
      <c r="S5" s="59">
        <f ca="1">AVERAGE(OFFSET($R$3,0,0,'Données projet'!$E$9+1,1))-AVERAGE(OFFSET($H$3,0,0,'Données projet'!$E$9+1,1))</f>
        <v>343.62172449202956</v>
      </c>
      <c r="T5" s="59">
        <f t="shared" ref="T5:T68" si="34">$T$3</f>
        <v>219.61896697279195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2.48</v>
      </c>
      <c r="AI5" s="13">
        <f>IF('Données projet'!$A$62&gt;35,AI4+AH5-AQ4,IF(A5&lt;'Données projet'!$A$62,$AF$205^A5,IF(A5='Données projet'!$A$62,'Données projet'!$B$62,AI4+AH5-AQ4)))</f>
        <v>1.3912056576680816</v>
      </c>
      <c r="AJ5" s="13">
        <f>AI5*VLOOKUP('Données projet'!$B$10,Paramètres!$A$1:$I$89,3,0)*VLOOKUP('Données projet'!$B$10,Paramètres!$A$1:$I$89,5,0)</f>
        <v>1.3238713038369463</v>
      </c>
      <c r="AK5" s="13">
        <f t="shared" ref="AK5:AK68" si="35">EXP(-1.0587+0.8836*LN(AJ5)+0.284)</f>
        <v>0.59049331585292164</v>
      </c>
      <c r="AL5" s="20">
        <f t="shared" si="4"/>
        <v>3.334185045959853</v>
      </c>
      <c r="AM5" s="59">
        <f t="shared" si="5"/>
        <v>262.44529615707097</v>
      </c>
      <c r="AN5" s="59">
        <f ca="1">AVERAGE(OFFSET($AM$3,0,0,'Données projet'!$E$10+1,1))-AVERAGE(OFFSET($H$3,0,0,'Données projet'!$E$10+1,1))</f>
        <v>359.14403285134301</v>
      </c>
      <c r="AO5" s="59">
        <f t="shared" ref="AO5:AO68" si="36">$AO$3</f>
        <v>241.18285512887621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2.8</v>
      </c>
      <c r="N6" s="13">
        <f>IF('Données projet'!$A$36&gt;35,N5+M6-V5,IF(A6&lt;'Données projet'!$A$36,$K$205^A6,IF(A6='Données projet'!$A$36,'Données projet'!$B$36,N5+M6-V5)))</f>
        <v>1.6649905188734988</v>
      </c>
      <c r="O6" s="13">
        <f>N6*VLOOKUP('Données projet'!$B$9,Paramètres!$A$1:$I$89,3,0)*VLOOKUP('Données projet'!$B$9,Paramètres!$A$1:$I$89,5,0)</f>
        <v>1.5064834214767417</v>
      </c>
      <c r="P6" s="13">
        <f t="shared" si="33"/>
        <v>0.66191370068319888</v>
      </c>
      <c r="Q6" s="20">
        <f t="shared" si="2"/>
        <v>3.7766249877618967</v>
      </c>
      <c r="R6" s="59">
        <f t="shared" si="0"/>
        <v>264.10995832109523</v>
      </c>
      <c r="S6" s="59">
        <f ca="1">AVERAGE(OFFSET($R$3,0,0,'Données projet'!$E$9+1,1))-AVERAGE(OFFSET($H$3,0,0,'Données projet'!$E$9+1,1))</f>
        <v>343.62172449202956</v>
      </c>
      <c r="T6" s="59">
        <f t="shared" si="34"/>
        <v>219.61896697279195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2.48</v>
      </c>
      <c r="AI6" s="13">
        <f>IF('Données projet'!$A$62&gt;35,AI5+AH6-AQ5,IF(A6&lt;'Données projet'!$A$62,$AF$205^A6,IF(A6='Données projet'!$A$62,'Données projet'!$B$62,AI5+AH6-AQ5)))</f>
        <v>1.6409184674594526</v>
      </c>
      <c r="AJ6" s="13">
        <f>AI6*VLOOKUP('Données projet'!$B$10,Paramètres!$A$1:$I$89,3,0)*VLOOKUP('Données projet'!$B$10,Paramètres!$A$1:$I$89,5,0)</f>
        <v>1.561498013634415</v>
      </c>
      <c r="AK6" s="13">
        <f t="shared" si="35"/>
        <v>0.68322740461296982</v>
      </c>
      <c r="AL6" s="20">
        <f t="shared" si="4"/>
        <v>3.9095634367808625</v>
      </c>
      <c r="AM6" s="59">
        <f t="shared" si="5"/>
        <v>264.24289677011416</v>
      </c>
      <c r="AN6" s="59">
        <f ca="1">AVERAGE(OFFSET($AM$3,0,0,'Données projet'!$E$10+1,1))-AVERAGE(OFFSET($H$3,0,0,'Données projet'!$E$10+1,1))</f>
        <v>359.14403285134301</v>
      </c>
      <c r="AO6" s="59">
        <f t="shared" si="36"/>
        <v>241.18285512887621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2.8</v>
      </c>
      <c r="N7" s="13">
        <f>IF('Données projet'!$A$36&gt;35,N6+M7-V6,IF(A7&lt;'Données projet'!$A$36,$K$205^A7,IF(A7='Données projet'!$A$36,'Données projet'!$B$36,N6+M7-V6)))</f>
        <v>1.9734025561209587</v>
      </c>
      <c r="O7" s="13">
        <f>N7*VLOOKUP('Données projet'!$B$9,Paramètres!$A$1:$I$89,3,0)*VLOOKUP('Données projet'!$B$9,Paramètres!$A$1:$I$89,5,0)</f>
        <v>1.7855346327782433</v>
      </c>
      <c r="P7" s="13">
        <f t="shared" si="33"/>
        <v>0.7691561476610751</v>
      </c>
      <c r="Q7" s="20">
        <f t="shared" si="2"/>
        <v>4.4494197759318128</v>
      </c>
      <c r="R7" s="59">
        <f t="shared" si="0"/>
        <v>266.00497533148734</v>
      </c>
      <c r="S7" s="59">
        <f ca="1">AVERAGE(OFFSET($R$3,0,0,'Données projet'!$E$9+1,1))-AVERAGE(OFFSET($H$3,0,0,'Données projet'!$E$9+1,1))</f>
        <v>343.62172449202956</v>
      </c>
      <c r="T7" s="59">
        <f t="shared" si="34"/>
        <v>219.61896697279195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2.48</v>
      </c>
      <c r="AI7" s="13">
        <f>IF('Données projet'!$A$62&gt;35,AI6+AH7-AQ6,IF(A7&lt;'Données projet'!$A$62,$AF$205^A7,IF(A7='Données projet'!$A$62,'Données projet'!$B$62,AI6+AH7-AQ6)))</f>
        <v>1.9354531819276795</v>
      </c>
      <c r="AJ7" s="13">
        <f>AI7*VLOOKUP('Données projet'!$B$10,Paramètres!$A$1:$I$89,3,0)*VLOOKUP('Données projet'!$B$10,Paramètres!$A$1:$I$89,5,0)</f>
        <v>1.8417772479223797</v>
      </c>
      <c r="AK7" s="13">
        <f t="shared" si="35"/>
        <v>0.79052492870290825</v>
      </c>
      <c r="AL7" s="20">
        <f t="shared" si="4"/>
        <v>4.5845929576223758</v>
      </c>
      <c r="AM7" s="59">
        <f t="shared" si="5"/>
        <v>266.14014851317791</v>
      </c>
      <c r="AN7" s="59">
        <f ca="1">AVERAGE(OFFSET($AM$3,0,0,'Données projet'!$E$10+1,1))-AVERAGE(OFFSET($H$3,0,0,'Données projet'!$E$10+1,1))</f>
        <v>359.14403285134301</v>
      </c>
      <c r="AO7" s="59">
        <f t="shared" si="36"/>
        <v>241.18285512887621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2.8</v>
      </c>
      <c r="N8" s="13">
        <f>IF('Données projet'!$A$36&gt;35,N7+M8-V7,IF(A8&lt;'Données projet'!$A$36,$K$205^A8,IF(A8='Données projet'!$A$36,'Données projet'!$B$36,N7+M8-V7)))</f>
        <v>2.3389428374280206</v>
      </c>
      <c r="O8" s="13">
        <f>N8*VLOOKUP('Données projet'!$B$9,Paramètres!$A$1:$I$89,3,0)*VLOOKUP('Données projet'!$B$9,Paramètres!$A$1:$I$89,5,0)</f>
        <v>2.1162754793048726</v>
      </c>
      <c r="P8" s="13">
        <f t="shared" si="33"/>
        <v>0.89377388453237949</v>
      </c>
      <c r="Q8" s="20">
        <f t="shared" si="2"/>
        <v>5.2425026420165475</v>
      </c>
      <c r="R8" s="59">
        <f t="shared" si="0"/>
        <v>268.02028041979435</v>
      </c>
      <c r="S8" s="59">
        <f ca="1">AVERAGE(OFFSET($R$3,0,0,'Données projet'!$E$9+1,1))-AVERAGE(OFFSET($H$3,0,0,'Données projet'!$E$9+1,1))</f>
        <v>343.62172449202956</v>
      </c>
      <c r="T8" s="59">
        <f t="shared" si="34"/>
        <v>219.61896697279195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2.48</v>
      </c>
      <c r="AI8" s="13">
        <f>IF('Données projet'!$A$62&gt;35,AI7+AH8-AQ7,IF(A8&lt;'Données projet'!$A$62,$AF$205^A8,IF(A8='Données projet'!$A$62,'Données projet'!$B$62,AI7+AH8-AQ7)))</f>
        <v>2.2828550557016283</v>
      </c>
      <c r="AJ8" s="13">
        <f>AI8*VLOOKUP('Données projet'!$B$10,Paramètres!$A$1:$I$89,3,0)*VLOOKUP('Données projet'!$B$10,Paramètres!$A$1:$I$89,5,0)</f>
        <v>2.1723648710056698</v>
      </c>
      <c r="AK8" s="13">
        <f t="shared" si="35"/>
        <v>0.91467300445119615</v>
      </c>
      <c r="AL8" s="20">
        <f t="shared" si="4"/>
        <v>5.3765909664207072</v>
      </c>
      <c r="AM8" s="59">
        <f t="shared" si="5"/>
        <v>268.15436874419845</v>
      </c>
      <c r="AN8" s="59">
        <f ca="1">AVERAGE(OFFSET($AM$3,0,0,'Données projet'!$E$10+1,1))-AVERAGE(OFFSET($H$3,0,0,'Données projet'!$E$10+1,1))</f>
        <v>359.14403285134301</v>
      </c>
      <c r="AO8" s="59">
        <f t="shared" si="36"/>
        <v>241.18285512887621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2.8</v>
      </c>
      <c r="N9" s="13">
        <f>IF('Données projet'!$A$36&gt;35,N8+M9-V8,IF(A9&lt;'Données projet'!$A$36,$K$205^A9,IF(A9='Données projet'!$A$36,'Données projet'!$B$36,N8+M9-V8)))</f>
        <v>2.7721934279386429</v>
      </c>
      <c r="O9" s="13">
        <f>N9*VLOOKUP('Données projet'!$B$9,Paramètres!$A$1:$I$89,3,0)*VLOOKUP('Données projet'!$B$9,Paramètres!$A$1:$I$89,5,0)</f>
        <v>2.5082806135988838</v>
      </c>
      <c r="P9" s="13">
        <f t="shared" si="33"/>
        <v>1.0385820344818992</v>
      </c>
      <c r="Q9" s="20">
        <f t="shared" si="2"/>
        <v>6.1774524454073623</v>
      </c>
      <c r="R9" s="59">
        <f t="shared" si="0"/>
        <v>270.17745244540737</v>
      </c>
      <c r="S9" s="59">
        <f ca="1">AVERAGE(OFFSET($R$3,0,0,'Données projet'!$E$9+1,1))-AVERAGE(OFFSET($H$3,0,0,'Données projet'!$E$9+1,1))</f>
        <v>343.62172449202956</v>
      </c>
      <c r="T9" s="59">
        <f t="shared" si="34"/>
        <v>219.61896697279195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2.48</v>
      </c>
      <c r="AI9" s="13">
        <f>IF('Données projet'!$A$62&gt;35,AI8+AH9-AQ8,IF(A9&lt;'Données projet'!$A$62,$AF$205^A9,IF(A9='Données projet'!$A$62,'Données projet'!$B$62,AI8+AH9-AQ8)))</f>
        <v>2.6926134168494786</v>
      </c>
      <c r="AJ9" s="13">
        <f>AI9*VLOOKUP('Données projet'!$B$10,Paramètres!$A$1:$I$89,3,0)*VLOOKUP('Données projet'!$B$10,Paramètres!$A$1:$I$89,5,0)</f>
        <v>2.5622909274739638</v>
      </c>
      <c r="AK9" s="13">
        <f t="shared" si="35"/>
        <v>1.0583179286256201</v>
      </c>
      <c r="AL9" s="20">
        <f t="shared" si="4"/>
        <v>6.3058937577067757</v>
      </c>
      <c r="AM9" s="59">
        <f t="shared" si="5"/>
        <v>270.30589375770677</v>
      </c>
      <c r="AN9" s="59">
        <f ca="1">AVERAGE(OFFSET($AM$3,0,0,'Données projet'!$E$10+1,1))-AVERAGE(OFFSET($H$3,0,0,'Données projet'!$E$10+1,1))</f>
        <v>359.14403285134301</v>
      </c>
      <c r="AO9" s="59">
        <f t="shared" si="36"/>
        <v>241.18285512887621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2.8</v>
      </c>
      <c r="N10" s="13">
        <f>IF('Données projet'!$A$36&gt;35,N9+M10-V9,IF(A10&lt;'Données projet'!$A$36,$K$205^A10,IF(A10='Données projet'!$A$36,'Données projet'!$B$36,N9+M10-V9)))</f>
        <v>3.2856965458621241</v>
      </c>
      <c r="O10" s="13">
        <f>N10*VLOOKUP('Données projet'!$B$9,Paramètres!$A$1:$I$89,3,0)*VLOOKUP('Données projet'!$B$9,Paramètres!$A$1:$I$89,5,0)</f>
        <v>2.9728982346960495</v>
      </c>
      <c r="P10" s="13">
        <f t="shared" si="33"/>
        <v>1.2068518235044534</v>
      </c>
      <c r="Q10" s="20">
        <f t="shared" si="2"/>
        <v>7.279731351365875</v>
      </c>
      <c r="R10" s="59">
        <f t="shared" si="0"/>
        <v>272.50195357358808</v>
      </c>
      <c r="S10" s="59">
        <f ca="1">AVERAGE(OFFSET($R$3,0,0,'Données projet'!$E$9+1,1))-AVERAGE(OFFSET($H$3,0,0,'Données projet'!$E$9+1,1))</f>
        <v>343.62172449202956</v>
      </c>
      <c r="T10" s="59">
        <f t="shared" si="34"/>
        <v>219.61896697279195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2.48</v>
      </c>
      <c r="AI10" s="13">
        <f>IF('Données projet'!$A$62&gt;35,AI9+AH10-AQ9,IF(A10&lt;'Données projet'!$A$62,$AF$205^A10,IF(A10='Données projet'!$A$62,'Données projet'!$B$62,AI9+AH10-AQ9)))</f>
        <v>3.175920869128289</v>
      </c>
      <c r="AJ10" s="13">
        <f>AI10*VLOOKUP('Données projet'!$B$10,Paramètres!$A$1:$I$89,3,0)*VLOOKUP('Données projet'!$B$10,Paramètres!$A$1:$I$89,5,0)</f>
        <v>3.0222062990624798</v>
      </c>
      <c r="AK10" s="13">
        <f t="shared" si="35"/>
        <v>1.224521585965517</v>
      </c>
      <c r="AL10" s="20">
        <f t="shared" si="4"/>
        <v>7.3963843997570935</v>
      </c>
      <c r="AM10" s="59">
        <f t="shared" si="5"/>
        <v>272.61860662197932</v>
      </c>
      <c r="AN10" s="59">
        <f ca="1">AVERAGE(OFFSET($AM$3,0,0,'Données projet'!$E$10+1,1))-AVERAGE(OFFSET($H$3,0,0,'Données projet'!$E$10+1,1))</f>
        <v>359.14403285134301</v>
      </c>
      <c r="AO10" s="59">
        <f t="shared" si="36"/>
        <v>241.18285512887621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2.8</v>
      </c>
      <c r="N11" s="13">
        <f>IF('Données projet'!$A$36&gt;35,N10+M11-V10,IF(A11&lt;'Données projet'!$A$36,$K$205^A11,IF(A11='Données projet'!$A$36,'Données projet'!$B$36,N10+M11-V10)))</f>
        <v>3.8943176485047335</v>
      </c>
      <c r="O11" s="13">
        <f>N11*VLOOKUP('Données projet'!$B$9,Paramètres!$A$1:$I$89,3,0)*VLOOKUP('Données projet'!$B$9,Paramètres!$A$1:$I$89,5,0)</f>
        <v>3.5235786083670826</v>
      </c>
      <c r="P11" s="13">
        <f t="shared" si="33"/>
        <v>1.4023844776234748</v>
      </c>
      <c r="Q11" s="20">
        <f t="shared" si="2"/>
        <v>8.5793857081002205</v>
      </c>
      <c r="R11" s="59">
        <f t="shared" si="0"/>
        <v>275.02383015254469</v>
      </c>
      <c r="S11" s="59">
        <f ca="1">AVERAGE(OFFSET($R$3,0,0,'Données projet'!$E$9+1,1))-AVERAGE(OFFSET($H$3,0,0,'Données projet'!$E$9+1,1))</f>
        <v>343.62172449202956</v>
      </c>
      <c r="T11" s="59">
        <f t="shared" si="34"/>
        <v>219.61896697279195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2.48</v>
      </c>
      <c r="AI11" s="13">
        <f>IF('Données projet'!$A$62&gt;35,AI10+AH11-AQ10,IF(A11&lt;'Données projet'!$A$62,$AF$205^A11,IF(A11='Données projet'!$A$62,'Données projet'!$B$62,AI10+AH11-AQ10)))</f>
        <v>3.745979019433979</v>
      </c>
      <c r="AJ11" s="13">
        <f>AI11*VLOOKUP('Données projet'!$B$10,Paramètres!$A$1:$I$89,3,0)*VLOOKUP('Données projet'!$B$10,Paramètres!$A$1:$I$89,5,0)</f>
        <v>3.5646736348933747</v>
      </c>
      <c r="AK11" s="13">
        <f t="shared" si="35"/>
        <v>1.4168267152411973</v>
      </c>
      <c r="AL11" s="20">
        <f t="shared" si="4"/>
        <v>8.6761131098177131</v>
      </c>
      <c r="AM11" s="59">
        <f t="shared" si="5"/>
        <v>275.12055755426218</v>
      </c>
      <c r="AN11" s="59">
        <f ca="1">AVERAGE(OFFSET($AM$3,0,0,'Données projet'!$E$10+1,1))-AVERAGE(OFFSET($H$3,0,0,'Données projet'!$E$10+1,1))</f>
        <v>359.14403285134301</v>
      </c>
      <c r="AO11" s="59">
        <f t="shared" si="36"/>
        <v>241.18285512887621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2.8</v>
      </c>
      <c r="N12" s="13">
        <f>IF('Données projet'!$A$36&gt;35,N11+M12-V11,IF(A12&lt;'Données projet'!$A$36,$K$205^A12,IF(A12='Données projet'!$A$36,'Données projet'!$B$36,N11+M12-V11)))</f>
        <v>4.6156757740012635</v>
      </c>
      <c r="O12" s="13">
        <f>N12*VLOOKUP('Données projet'!$B$9,Paramètres!$A$1:$I$89,3,0)*VLOOKUP('Données projet'!$B$9,Paramètres!$A$1:$I$89,5,0)</f>
        <v>4.176263440316343</v>
      </c>
      <c r="P12" s="13">
        <f t="shared" si="33"/>
        <v>1.6295970928464274</v>
      </c>
      <c r="Q12" s="20">
        <f t="shared" si="2"/>
        <v>10.111873761925157</v>
      </c>
      <c r="R12" s="59">
        <f t="shared" si="0"/>
        <v>277.77854042859184</v>
      </c>
      <c r="S12" s="59">
        <f ca="1">AVERAGE(OFFSET($R$3,0,0,'Données projet'!$E$9+1,1))-AVERAGE(OFFSET($H$3,0,0,'Données projet'!$E$9+1,1))</f>
        <v>343.62172449202956</v>
      </c>
      <c r="T12" s="59">
        <f t="shared" si="34"/>
        <v>219.61896697279195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2.48</v>
      </c>
      <c r="AI12" s="13">
        <f>IF('Données projet'!$A$62&gt;35,AI11+AH12-AQ11,IF(A12&lt;'Données projet'!$A$62,$AF$205^A12,IF(A12='Données projet'!$A$62,'Données projet'!$B$62,AI11+AH12-AQ11)))</f>
        <v>4.4183590814374067</v>
      </c>
      <c r="AJ12" s="13">
        <f>AI12*VLOOKUP('Données projet'!$B$10,Paramètres!$A$1:$I$89,3,0)*VLOOKUP('Données projet'!$B$10,Paramètres!$A$1:$I$89,5,0)</f>
        <v>4.204510501895836</v>
      </c>
      <c r="AK12" s="13">
        <f t="shared" si="35"/>
        <v>1.6393324250289611</v>
      </c>
      <c r="AL12" s="20">
        <f t="shared" si="4"/>
        <v>10.178026431060688</v>
      </c>
      <c r="AM12" s="59">
        <f t="shared" si="5"/>
        <v>277.84469309772737</v>
      </c>
      <c r="AN12" s="59">
        <f ca="1">AVERAGE(OFFSET($AM$3,0,0,'Données projet'!$E$10+1,1))-AVERAGE(OFFSET($H$3,0,0,'Données projet'!$E$10+1,1))</f>
        <v>359.14403285134301</v>
      </c>
      <c r="AO12" s="59">
        <f t="shared" si="36"/>
        <v>241.18285512887621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2.8</v>
      </c>
      <c r="N13" s="13">
        <f>IF('Données projet'!$A$36&gt;35,N12+M13-V12,IF(A13&lt;'Données projet'!$A$36,$K$205^A13,IF(A13='Données projet'!$A$36,'Données projet'!$B$36,N12+M13-V12)))</f>
        <v>5.4706535967558398</v>
      </c>
      <c r="O13" s="13">
        <f>N13*VLOOKUP('Données projet'!$B$9,Paramètres!$A$1:$I$89,3,0)*VLOOKUP('Données projet'!$B$9,Paramètres!$A$1:$I$89,5,0)</f>
        <v>4.9498473743446834</v>
      </c>
      <c r="P13" s="13">
        <f t="shared" si="33"/>
        <v>1.8936224176652101</v>
      </c>
      <c r="Q13" s="20">
        <f t="shared" si="2"/>
        <v>11.919043221083896</v>
      </c>
      <c r="R13" s="59">
        <f t="shared" si="0"/>
        <v>280.80793210997274</v>
      </c>
      <c r="S13" s="59">
        <f ca="1">AVERAGE(OFFSET($R$3,0,0,'Données projet'!$E$9+1,1))-AVERAGE(OFFSET($H$3,0,0,'Données projet'!$E$9+1,1))</f>
        <v>343.62172449202956</v>
      </c>
      <c r="T13" s="59">
        <f t="shared" si="34"/>
        <v>219.61896697279195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2.48</v>
      </c>
      <c r="AI13" s="13">
        <f>IF('Données projet'!$A$62&gt;35,AI12+AH13-AQ12,IF(A13&lt;'Données projet'!$A$62,$AF$205^A13,IF(A13='Données projet'!$A$62,'Données projet'!$B$62,AI12+AH13-AQ12)))</f>
        <v>5.2114272053424839</v>
      </c>
      <c r="AJ13" s="13">
        <f>AI13*VLOOKUP('Données projet'!$B$10,Paramètres!$A$1:$I$89,3,0)*VLOOKUP('Données projet'!$B$10,Paramètres!$A$1:$I$89,5,0)</f>
        <v>4.9591941286039081</v>
      </c>
      <c r="AK13" s="13">
        <f t="shared" si="35"/>
        <v>1.8967815688694409</v>
      </c>
      <c r="AL13" s="20">
        <f t="shared" si="4"/>
        <v>11.940824339766083</v>
      </c>
      <c r="AM13" s="59">
        <f t="shared" si="5"/>
        <v>280.82971322865495</v>
      </c>
      <c r="AN13" s="59">
        <f ca="1">AVERAGE(OFFSET($AM$3,0,0,'Données projet'!$E$10+1,1))-AVERAGE(OFFSET($H$3,0,0,'Données projet'!$E$10+1,1))</f>
        <v>359.14403285134301</v>
      </c>
      <c r="AO13" s="59">
        <f t="shared" si="36"/>
        <v>241.18285512887621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2.8</v>
      </c>
      <c r="N14" s="13">
        <f>IF('Données projet'!$A$36&gt;35,N13+M14-V13,IF(A14&lt;'Données projet'!$A$36,$K$205^A14,IF(A14='Données projet'!$A$36,'Données projet'!$B$36,N13+M14-V13)))</f>
        <v>6.4840019622421199</v>
      </c>
      <c r="O14" s="13">
        <f>N14*VLOOKUP('Données projet'!$B$9,Paramètres!$A$1:$I$89,3,0)*VLOOKUP('Données projet'!$B$9,Paramètres!$A$1:$I$89,5,0)</f>
        <v>5.8667249754366697</v>
      </c>
      <c r="P14" s="13">
        <f t="shared" si="33"/>
        <v>2.2004248021950543</v>
      </c>
      <c r="Q14" s="20">
        <f t="shared" si="2"/>
        <v>14.050285862708584</v>
      </c>
      <c r="R14" s="59">
        <f t="shared" si="0"/>
        <v>284.16139697381971</v>
      </c>
      <c r="S14" s="59">
        <f ca="1">AVERAGE(OFFSET($R$3,0,0,'Données projet'!$E$9+1,1))-AVERAGE(OFFSET($H$3,0,0,'Données projet'!$E$9+1,1))</f>
        <v>343.62172449202956</v>
      </c>
      <c r="T14" s="59">
        <f t="shared" si="34"/>
        <v>219.61896697279195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2.48</v>
      </c>
      <c r="AI14" s="13">
        <f>IF('Données projet'!$A$62&gt;35,AI13+AH14-AQ13,IF(A14&lt;'Données projet'!$A$62,$AF$205^A14,IF(A14='Données projet'!$A$62,'Données projet'!$B$62,AI13+AH14-AQ13)))</f>
        <v>6.1468461517048683</v>
      </c>
      <c r="AJ14" s="13">
        <f>AI14*VLOOKUP('Données projet'!$B$10,Paramètres!$A$1:$I$89,3,0)*VLOOKUP('Données projet'!$B$10,Paramètres!$A$1:$I$89,5,0)</f>
        <v>5.8493387979623526</v>
      </c>
      <c r="AK14" s="13">
        <f t="shared" si="35"/>
        <v>2.1946618422674447</v>
      </c>
      <c r="AL14" s="20">
        <f t="shared" si="4"/>
        <v>14.009967781733563</v>
      </c>
      <c r="AM14" s="59">
        <f t="shared" si="5"/>
        <v>284.12107889284471</v>
      </c>
      <c r="AN14" s="59">
        <f ca="1">AVERAGE(OFFSET($AM$3,0,0,'Données projet'!$E$10+1,1))-AVERAGE(OFFSET($H$3,0,0,'Données projet'!$E$10+1,1))</f>
        <v>359.14403285134301</v>
      </c>
      <c r="AO14" s="59">
        <f t="shared" si="36"/>
        <v>241.18285512887621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2.8</v>
      </c>
      <c r="N15" s="13">
        <f>IF('Données projet'!$A$36&gt;35,N14+M15-V14,IF(A15&lt;'Données projet'!$A$36,$K$205^A15,IF(A15='Données projet'!$A$36,'Données projet'!$B$36,N14+M15-V14)))</f>
        <v>7.685056401906202</v>
      </c>
      <c r="O15" s="13">
        <f>N15*VLOOKUP('Données projet'!$B$9,Paramètres!$A$1:$I$89,3,0)*VLOOKUP('Données projet'!$B$9,Paramètres!$A$1:$I$89,5,0)</f>
        <v>6.9534390324447317</v>
      </c>
      <c r="P15" s="13">
        <f t="shared" si="33"/>
        <v>2.55693493325087</v>
      </c>
      <c r="Q15" s="20">
        <f t="shared" si="2"/>
        <v>16.563901323586503</v>
      </c>
      <c r="R15" s="59">
        <f t="shared" si="0"/>
        <v>287.89723465691981</v>
      </c>
      <c r="S15" s="59">
        <f ca="1">AVERAGE(OFFSET($R$3,0,0,'Données projet'!$E$9+1,1))-AVERAGE(OFFSET($H$3,0,0,'Données projet'!$E$9+1,1))</f>
        <v>343.62172449202956</v>
      </c>
      <c r="T15" s="59">
        <f t="shared" si="34"/>
        <v>219.61896697279195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2.48</v>
      </c>
      <c r="AI15" s="13">
        <f>IF('Données projet'!$A$62&gt;35,AI14+AH15-AQ14,IF(A15&lt;'Données projet'!$A$62,$AF$205^A15,IF(A15='Données projet'!$A$62,'Données projet'!$B$62,AI14+AH15-AQ14)))</f>
        <v>7.2501670125978235</v>
      </c>
      <c r="AJ15" s="13">
        <f>AI15*VLOOKUP('Données projet'!$B$10,Paramètres!$A$1:$I$89,3,0)*VLOOKUP('Données projet'!$B$10,Paramètres!$A$1:$I$89,5,0)</f>
        <v>6.8992589291880879</v>
      </c>
      <c r="AK15" s="13">
        <f t="shared" si="35"/>
        <v>2.5393227564814365</v>
      </c>
      <c r="AL15" s="20">
        <f t="shared" si="4"/>
        <v>16.438863102541085</v>
      </c>
      <c r="AM15" s="59">
        <f t="shared" si="5"/>
        <v>287.77219643587438</v>
      </c>
      <c r="AN15" s="59">
        <f ca="1">AVERAGE(OFFSET($AM$3,0,0,'Données projet'!$E$10+1,1))-AVERAGE(OFFSET($H$3,0,0,'Données projet'!$E$10+1,1))</f>
        <v>359.14403285134301</v>
      </c>
      <c r="AO15" s="59">
        <f t="shared" si="36"/>
        <v>241.18285512887621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2.8</v>
      </c>
      <c r="N16" s="13">
        <f>IF('Données projet'!$A$36&gt;35,N15+M16-V15,IF(A16&lt;'Données projet'!$A$36,$K$205^A16,IF(A16='Données projet'!$A$36,'Données projet'!$B$36,N15+M16-V15)))</f>
        <v>9.1085863706396779</v>
      </c>
      <c r="O16" s="13">
        <f>N16*VLOOKUP('Données projet'!$B$9,Paramètres!$A$1:$I$89,3,0)*VLOOKUP('Données projet'!$B$9,Paramètres!$A$1:$I$89,5,0)</f>
        <v>8.2414489481547797</v>
      </c>
      <c r="P16" s="13">
        <f t="shared" si="33"/>
        <v>2.971206399035617</v>
      </c>
      <c r="Q16" s="20">
        <f t="shared" si="2"/>
        <v>19.528708063023274</v>
      </c>
      <c r="R16" s="59">
        <f t="shared" si="0"/>
        <v>292.0842636185788</v>
      </c>
      <c r="S16" s="59">
        <f ca="1">AVERAGE(OFFSET($R$3,0,0,'Données projet'!$E$9+1,1))-AVERAGE(OFFSET($H$3,0,0,'Données projet'!$E$9+1,1))</f>
        <v>343.62172449202956</v>
      </c>
      <c r="T16" s="59">
        <f t="shared" si="34"/>
        <v>219.61896697279195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2.48</v>
      </c>
      <c r="AI16" s="13">
        <f>IF('Données projet'!$A$62&gt;35,AI15+AH16-AQ15,IF(A16&lt;'Données projet'!$A$62,$AF$205^A16,IF(A16='Données projet'!$A$62,'Données projet'!$B$62,AI15+AH16-AQ15)))</f>
        <v>8.5515271430670872</v>
      </c>
      <c r="AJ16" s="13">
        <f>AI16*VLOOKUP('Données projet'!$B$10,Paramètres!$A$1:$I$89,3,0)*VLOOKUP('Données projet'!$B$10,Paramètres!$A$1:$I$89,5,0)</f>
        <v>8.1376332293426401</v>
      </c>
      <c r="AK16" s="13">
        <f t="shared" si="35"/>
        <v>2.9381109824748579</v>
      </c>
      <c r="AL16" s="20">
        <f t="shared" si="4"/>
        <v>19.290254502248803</v>
      </c>
      <c r="AM16" s="59">
        <f t="shared" si="5"/>
        <v>291.84581005780433</v>
      </c>
      <c r="AN16" s="59">
        <f ca="1">AVERAGE(OFFSET($AM$3,0,0,'Données projet'!$E$10+1,1))-AVERAGE(OFFSET($H$3,0,0,'Données projet'!$E$10+1,1))</f>
        <v>359.14403285134301</v>
      </c>
      <c r="AO16" s="59">
        <f t="shared" si="36"/>
        <v>241.18285512887621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2.8</v>
      </c>
      <c r="N17" s="13">
        <f>IF('Données projet'!$A$36&gt;35,N16+M17-V16,IF(A17&lt;'Données projet'!$A$36,$K$205^A17,IF(A17='Données projet'!$A$36,'Données projet'!$B$36,N16+M17-V16)))</f>
        <v>10.795801791490293</v>
      </c>
      <c r="O17" s="13">
        <f>N17*VLOOKUP('Données projet'!$B$9,Paramètres!$A$1:$I$89,3,0)*VLOOKUP('Données projet'!$B$9,Paramètres!$A$1:$I$89,5,0)</f>
        <v>9.7680414609404167</v>
      </c>
      <c r="P17" s="13">
        <f t="shared" si="33"/>
        <v>3.4525976202477158</v>
      </c>
      <c r="Q17" s="20">
        <f t="shared" si="2"/>
        <v>23.025946399735997</v>
      </c>
      <c r="R17" s="59">
        <f t="shared" si="0"/>
        <v>296.80372417751374</v>
      </c>
      <c r="S17" s="59">
        <f ca="1">AVERAGE(OFFSET($R$3,0,0,'Données projet'!$E$9+1,1))-AVERAGE(OFFSET($H$3,0,0,'Données projet'!$E$9+1,1))</f>
        <v>343.62172449202956</v>
      </c>
      <c r="T17" s="59">
        <f t="shared" si="34"/>
        <v>219.61896697279195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2.48</v>
      </c>
      <c r="AI17" s="13">
        <f>IF('Données projet'!$A$62&gt;35,AI16+AH17-AQ16,IF(A17&lt;'Données projet'!$A$62,$AF$205^A17,IF(A17='Données projet'!$A$62,'Données projet'!$B$62,AI16+AH17-AQ16)))</f>
        <v>10.086473366964587</v>
      </c>
      <c r="AJ17" s="13">
        <f>AI17*VLOOKUP('Données projet'!$B$10,Paramètres!$A$1:$I$89,3,0)*VLOOKUP('Données projet'!$B$10,Paramètres!$A$1:$I$89,5,0)</f>
        <v>9.5982880560035007</v>
      </c>
      <c r="AK17" s="13">
        <f t="shared" si="35"/>
        <v>3.3995269499733971</v>
      </c>
      <c r="AL17" s="20">
        <f t="shared" si="4"/>
        <v>22.637861135409764</v>
      </c>
      <c r="AM17" s="59">
        <f t="shared" si="5"/>
        <v>296.41563891318754</v>
      </c>
      <c r="AN17" s="59">
        <f ca="1">AVERAGE(OFFSET($AM$3,0,0,'Données projet'!$E$10+1,1))-AVERAGE(OFFSET($H$3,0,0,'Données projet'!$E$10+1,1))</f>
        <v>359.14403285134301</v>
      </c>
      <c r="AO17" s="59">
        <f t="shared" si="36"/>
        <v>241.18285512887621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2.8</v>
      </c>
      <c r="N18" s="13">
        <f>IF('Données projet'!$A$36&gt;35,N17+M18-V17,IF(A18&lt;'Données projet'!$A$36,$K$205^A18,IF(A18='Données projet'!$A$36,'Données projet'!$B$36,N17+M18-V17)))</f>
        <v>12.795546046181913</v>
      </c>
      <c r="O18" s="13">
        <f>N18*VLOOKUP('Données projet'!$B$9,Paramètres!$A$1:$I$89,3,0)*VLOOKUP('Données projet'!$B$9,Paramètres!$A$1:$I$89,5,0)</f>
        <v>11.577410062585395</v>
      </c>
      <c r="P18" s="13">
        <f t="shared" si="33"/>
        <v>4.0119832574435987</v>
      </c>
      <c r="Q18" s="20">
        <f t="shared" si="2"/>
        <v>27.151526699050493</v>
      </c>
      <c r="R18" s="59">
        <f t="shared" si="0"/>
        <v>302.15152669905046</v>
      </c>
      <c r="S18" s="59">
        <f ca="1">AVERAGE(OFFSET($R$3,0,0,'Données projet'!$E$9+1,1))-AVERAGE(OFFSET($H$3,0,0,'Données projet'!$E$9+1,1))</f>
        <v>343.62172449202956</v>
      </c>
      <c r="T18" s="59">
        <f t="shared" si="34"/>
        <v>219.61896697279195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2.48</v>
      </c>
      <c r="AI18" s="13">
        <f>IF('Données projet'!$A$62&gt;35,AI17+AH18-AQ17,IF(A18&lt;'Données projet'!$A$62,$AF$205^A18,IF(A18='Données projet'!$A$62,'Données projet'!$B$62,AI17+AH18-AQ17)))</f>
        <v>11.896932943137099</v>
      </c>
      <c r="AJ18" s="13">
        <f>AI18*VLOOKUP('Données projet'!$B$10,Paramètres!$A$1:$I$89,3,0)*VLOOKUP('Données projet'!$B$10,Paramètres!$A$1:$I$89,5,0)</f>
        <v>11.321121388689264</v>
      </c>
      <c r="AK18" s="13">
        <f t="shared" si="35"/>
        <v>3.9334060396387076</v>
      </c>
      <c r="AL18" s="20">
        <f t="shared" si="4"/>
        <v>26.568301937671219</v>
      </c>
      <c r="AM18" s="59">
        <f t="shared" si="5"/>
        <v>301.56830193767121</v>
      </c>
      <c r="AN18" s="59">
        <f ca="1">AVERAGE(OFFSET($AM$3,0,0,'Données projet'!$E$10+1,1))-AVERAGE(OFFSET($H$3,0,0,'Données projet'!$E$10+1,1))</f>
        <v>359.14403285134301</v>
      </c>
      <c r="AO18" s="59">
        <f t="shared" si="36"/>
        <v>241.18285512887621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2.8</v>
      </c>
      <c r="N19" s="13">
        <f>IF('Données projet'!$A$36&gt;35,N18+M19-V18,IF(A19&lt;'Données projet'!$A$36,$K$205^A19,IF(A19='Données projet'!$A$36,'Données projet'!$B$36,N18+M19-V18)))</f>
        <v>15.165709947455436</v>
      </c>
      <c r="O19" s="13">
        <f>N19*VLOOKUP('Données projet'!$B$9,Paramètres!$A$1:$I$89,3,0)*VLOOKUP('Données projet'!$B$9,Paramètres!$A$1:$I$89,5,0)</f>
        <v>13.721934360457679</v>
      </c>
      <c r="P19" s="13">
        <f t="shared" si="33"/>
        <v>4.6619998703622194</v>
      </c>
      <c r="Q19" s="20">
        <f t="shared" si="2"/>
        <v>32.018685452011319</v>
      </c>
      <c r="R19" s="59">
        <f t="shared" si="0"/>
        <v>308.24090767423354</v>
      </c>
      <c r="S19" s="59">
        <f ca="1">AVERAGE(OFFSET($R$3,0,0,'Données projet'!$E$9+1,1))-AVERAGE(OFFSET($H$3,0,0,'Données projet'!$E$9+1,1))</f>
        <v>343.62172449202956</v>
      </c>
      <c r="T19" s="59">
        <f t="shared" si="34"/>
        <v>219.61896697279195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2.48</v>
      </c>
      <c r="AI19" s="13">
        <f>IF('Données projet'!$A$62&gt;35,AI18+AH19-AQ18,IF(A19&lt;'Données projet'!$A$62,$AF$205^A19,IF(A19='Données projet'!$A$62,'Données projet'!$B$62,AI18+AH19-AQ18)))</f>
        <v>14.032358814039554</v>
      </c>
      <c r="AJ19" s="13">
        <f>AI19*VLOOKUP('Données projet'!$B$10,Paramètres!$A$1:$I$89,3,0)*VLOOKUP('Données projet'!$B$10,Paramètres!$A$1:$I$89,5,0)</f>
        <v>13.353192647440039</v>
      </c>
      <c r="AK19" s="13">
        <f t="shared" si="35"/>
        <v>4.5511282305872971</v>
      </c>
      <c r="AL19" s="20">
        <f t="shared" si="4"/>
        <v>31.183358862564273</v>
      </c>
      <c r="AM19" s="59">
        <f t="shared" si="5"/>
        <v>307.40558108478649</v>
      </c>
      <c r="AN19" s="59">
        <f ca="1">AVERAGE(OFFSET($AM$3,0,0,'Données projet'!$E$10+1,1))-AVERAGE(OFFSET($H$3,0,0,'Données projet'!$E$10+1,1))</f>
        <v>359.14403285134301</v>
      </c>
      <c r="AO19" s="59">
        <f t="shared" si="36"/>
        <v>241.18285512887621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2.8</v>
      </c>
      <c r="N20" s="13">
        <f>IF('Données projet'!$A$36&gt;35,N19+M20-V19,IF(A20&lt;'Données projet'!$A$36,$K$205^A20,IF(A20='Données projet'!$A$36,'Données projet'!$B$36,N19+M20-V19)))</f>
        <v>17.974907626468866</v>
      </c>
      <c r="O20" s="13">
        <f>N20*VLOOKUP('Données projet'!$B$9,Paramètres!$A$1:$I$89,3,0)*VLOOKUP('Données projet'!$B$9,Paramètres!$A$1:$I$89,5,0)</f>
        <v>16.263696420429028</v>
      </c>
      <c r="P20" s="13">
        <f t="shared" si="33"/>
        <v>5.4173313786723556</v>
      </c>
      <c r="Q20" s="20">
        <f t="shared" si="2"/>
        <v>37.761123416768235</v>
      </c>
      <c r="R20" s="59">
        <f t="shared" si="0"/>
        <v>315.20556786121267</v>
      </c>
      <c r="S20" s="59">
        <f ca="1">AVERAGE(OFFSET($R$3,0,0,'Données projet'!$E$9+1,1))-AVERAGE(OFFSET($H$3,0,0,'Données projet'!$E$9+1,1))</f>
        <v>343.62172449202956</v>
      </c>
      <c r="T20" s="59">
        <f t="shared" si="34"/>
        <v>219.61896697279195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2.48</v>
      </c>
      <c r="AI20" s="13">
        <f>IF('Données projet'!$A$62&gt;35,AI19+AH20-AQ19,IF(A20&lt;'Données projet'!$A$62,$AF$205^A20,IF(A20='Données projet'!$A$62,'Données projet'!$B$62,AI19+AH20-AQ19)))</f>
        <v>16.551080419390111</v>
      </c>
      <c r="AJ20" s="13">
        <f>AI20*VLOOKUP('Données projet'!$B$10,Paramètres!$A$1:$I$89,3,0)*VLOOKUP('Données projet'!$B$10,Paramètres!$A$1:$I$89,5,0)</f>
        <v>15.750008127091631</v>
      </c>
      <c r="AK20" s="13">
        <f t="shared" si="35"/>
        <v>5.265860672027439</v>
      </c>
      <c r="AL20" s="20">
        <f t="shared" si="4"/>
        <v>36.602638158465716</v>
      </c>
      <c r="AM20" s="59">
        <f t="shared" si="5"/>
        <v>314.04708260291017</v>
      </c>
      <c r="AN20" s="59">
        <f ca="1">AVERAGE(OFFSET($AM$3,0,0,'Données projet'!$E$10+1,1))-AVERAGE(OFFSET($H$3,0,0,'Données projet'!$E$10+1,1))</f>
        <v>359.14403285134301</v>
      </c>
      <c r="AO20" s="59">
        <f t="shared" si="36"/>
        <v>241.18285512887621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2.8</v>
      </c>
      <c r="N21" s="13">
        <f>IF('Données projet'!$A$36&gt;35,N20+M21-V20,IF(A21&lt;'Données projet'!$A$36,$K$205^A21,IF(A21='Données projet'!$A$36,'Données projet'!$B$36,N20+M21-V20)))</f>
        <v>21.304462850702166</v>
      </c>
      <c r="O21" s="13">
        <f>N21*VLOOKUP('Données projet'!$B$9,Paramètres!$A$1:$I$89,3,0)*VLOOKUP('Données projet'!$B$9,Paramètres!$A$1:$I$89,5,0)</f>
        <v>19.276277987315318</v>
      </c>
      <c r="P21" s="13">
        <f t="shared" si="33"/>
        <v>6.2950407727205615</v>
      </c>
      <c r="Q21" s="20">
        <f t="shared" si="2"/>
        <v>44.536713507062494</v>
      </c>
      <c r="R21" s="59">
        <f t="shared" si="0"/>
        <v>323.20338017372916</v>
      </c>
      <c r="S21" s="59">
        <f ca="1">AVERAGE(OFFSET($R$3,0,0,'Données projet'!$E$9+1,1))-AVERAGE(OFFSET($H$3,0,0,'Données projet'!$E$9+1,1))</f>
        <v>343.62172449202956</v>
      </c>
      <c r="T21" s="59">
        <f t="shared" si="34"/>
        <v>219.61896697279195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2.48</v>
      </c>
      <c r="AI21" s="13">
        <f>IF('Données projet'!$A$62&gt;35,AI20+AH21-AQ20,IF(A21&lt;'Données projet'!$A$62,$AF$205^A21,IF(A21='Données projet'!$A$62,'Données projet'!$B$62,AI20+AH21-AQ20)))</f>
        <v>19.521896972520398</v>
      </c>
      <c r="AJ21" s="13">
        <f>AI21*VLOOKUP('Données projet'!$B$10,Paramètres!$A$1:$I$89,3,0)*VLOOKUP('Données projet'!$B$10,Paramètres!$A$1:$I$89,5,0)</f>
        <v>18.577037159050413</v>
      </c>
      <c r="AK21" s="13">
        <f t="shared" si="35"/>
        <v>6.0928383495858922</v>
      </c>
      <c r="AL21" s="20">
        <f t="shared" si="4"/>
        <v>42.966699844208229</v>
      </c>
      <c r="AM21" s="59">
        <f t="shared" si="5"/>
        <v>321.63336651087491</v>
      </c>
      <c r="AN21" s="59">
        <f ca="1">AVERAGE(OFFSET($AM$3,0,0,'Données projet'!$E$10+1,1))-AVERAGE(OFFSET($H$3,0,0,'Données projet'!$E$10+1,1))</f>
        <v>359.14403285134301</v>
      </c>
      <c r="AO21" s="59">
        <f t="shared" si="36"/>
        <v>241.18285512887621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2.8</v>
      </c>
      <c r="N22" s="13">
        <f>IF('Données projet'!$A$36&gt;35,N21+M22-V21,IF(A22&lt;'Données projet'!$A$36,$K$205^A22,IF(A22='Données projet'!$A$36,'Données projet'!$B$36,N21+M22-V21)))</f>
        <v>25.250763274498809</v>
      </c>
      <c r="O22" s="13">
        <f>N22*VLOOKUP('Données projet'!$B$9,Paramètres!$A$1:$I$89,3,0)*VLOOKUP('Données projet'!$B$9,Paramètres!$A$1:$I$89,5,0)</f>
        <v>22.846890610766522</v>
      </c>
      <c r="P22" s="13">
        <f t="shared" si="33"/>
        <v>7.3149555676481315</v>
      </c>
      <c r="Q22" s="20">
        <f t="shared" si="2"/>
        <v>52.531882094072188</v>
      </c>
      <c r="R22" s="59">
        <f t="shared" si="0"/>
        <v>332.42077098296102</v>
      </c>
      <c r="S22" s="59">
        <f ca="1">AVERAGE(OFFSET($R$3,0,0,'Données projet'!$E$9+1,1))-AVERAGE(OFFSET($H$3,0,0,'Données projet'!$E$9+1,1))</f>
        <v>343.62172449202956</v>
      </c>
      <c r="T22" s="59">
        <f t="shared" si="34"/>
        <v>219.61896697279195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2.48</v>
      </c>
      <c r="AI22" s="13">
        <f>IF('Données projet'!$A$62&gt;35,AI21+AH22-AQ21,IF(A22&lt;'Données projet'!$A$62,$AF$205^A22,IF(A22='Données projet'!$A$62,'Données projet'!$B$62,AI21+AH22-AQ21)))</f>
        <v>23.025956719974928</v>
      </c>
      <c r="AJ22" s="13">
        <f>AI22*VLOOKUP('Données projet'!$B$10,Paramètres!$A$1:$I$89,3,0)*VLOOKUP('Données projet'!$B$10,Paramètres!$A$1:$I$89,5,0)</f>
        <v>21.911500414728142</v>
      </c>
      <c r="AK22" s="13">
        <f t="shared" si="35"/>
        <v>7.0496888289092752</v>
      </c>
      <c r="AL22" s="20">
        <f t="shared" si="4"/>
        <v>50.440737932668497</v>
      </c>
      <c r="AM22" s="59">
        <f t="shared" si="5"/>
        <v>330.32962682155733</v>
      </c>
      <c r="AN22" s="59">
        <f ca="1">AVERAGE(OFFSET($AM$3,0,0,'Données projet'!$E$10+1,1))-AVERAGE(OFFSET($H$3,0,0,'Données projet'!$E$10+1,1))</f>
        <v>359.14403285134301</v>
      </c>
      <c r="AO22" s="59">
        <f t="shared" si="36"/>
        <v>241.18285512887621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2.8</v>
      </c>
      <c r="N23" s="13">
        <f>IF('Données projet'!$A$36&gt;35,N22+M23-V22,IF(A23&lt;'Données projet'!$A$36,$K$205^A23,IF(A23='Données projet'!$A$36,'Données projet'!$B$36,N22+M23-V22)))</f>
        <v>29.92805077569761</v>
      </c>
      <c r="O23" s="13">
        <f>N23*VLOOKUP('Données projet'!$B$9,Paramètres!$A$1:$I$89,3,0)*VLOOKUP('Données projet'!$B$9,Paramètres!$A$1:$I$89,5,0)</f>
        <v>27.078900341851195</v>
      </c>
      <c r="P23" s="13">
        <f t="shared" si="33"/>
        <v>8.5001157083119736</v>
      </c>
      <c r="Q23" s="20">
        <f t="shared" si="2"/>
        <v>61.966786287367512</v>
      </c>
      <c r="R23" s="59">
        <f t="shared" si="0"/>
        <v>343.07789739847863</v>
      </c>
      <c r="S23" s="59">
        <f ca="1">AVERAGE(OFFSET($R$3,0,0,'Données projet'!$E$9+1,1))-AVERAGE(OFFSET($H$3,0,0,'Données projet'!$E$9+1,1))</f>
        <v>343.62172449202956</v>
      </c>
      <c r="T23" s="59">
        <f t="shared" si="34"/>
        <v>219.61896697279195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2.48</v>
      </c>
      <c r="AI23" s="13">
        <f>IF('Données projet'!$A$62&gt;35,AI22+AH23-AQ22,IF(A23&lt;'Données projet'!$A$62,$AF$205^A23,IF(A23='Données projet'!$A$62,'Données projet'!$B$62,AI22+AH23-AQ22)))</f>
        <v>27.158973516583774</v>
      </c>
      <c r="AJ23" s="13">
        <f>AI23*VLOOKUP('Données projet'!$B$10,Paramètres!$A$1:$I$89,3,0)*VLOOKUP('Données projet'!$B$10,Paramètres!$A$1:$I$89,5,0)</f>
        <v>25.844479198381119</v>
      </c>
      <c r="AK23" s="13">
        <f t="shared" si="35"/>
        <v>8.1568079986605984</v>
      </c>
      <c r="AL23" s="20">
        <f t="shared" si="4"/>
        <v>59.218908534847664</v>
      </c>
      <c r="AM23" s="59">
        <f t="shared" si="5"/>
        <v>340.33001964595883</v>
      </c>
      <c r="AN23" s="59">
        <f ca="1">AVERAGE(OFFSET($AM$3,0,0,'Données projet'!$E$10+1,1))-AVERAGE(OFFSET($H$3,0,0,'Données projet'!$E$10+1,1))</f>
        <v>359.14403285134301</v>
      </c>
      <c r="AO23" s="59">
        <f t="shared" si="36"/>
        <v>241.18285512887621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2.8</v>
      </c>
      <c r="N24" s="13">
        <f>IF('Données projet'!$A$36&gt;35,N23+M24-V23,IF(A24&lt;'Données projet'!$A$36,$K$205^A24,IF(A24='Données projet'!$A$36,'Données projet'!$B$36,N23+M24-V23)))</f>
        <v>35.471728656111772</v>
      </c>
      <c r="O24" s="13">
        <f>N24*VLOOKUP('Données projet'!$B$9,Paramètres!$A$1:$I$89,3,0)*VLOOKUP('Données projet'!$B$9,Paramètres!$A$1:$I$89,5,0)</f>
        <v>32.094820088049929</v>
      </c>
      <c r="P24" s="13">
        <f t="shared" si="33"/>
        <v>9.8772940432120837</v>
      </c>
      <c r="Q24" s="20">
        <f t="shared" si="2"/>
        <v>73.101432111948</v>
      </c>
      <c r="R24" s="59">
        <f t="shared" si="0"/>
        <v>355.4347654452813</v>
      </c>
      <c r="S24" s="59">
        <f ca="1">AVERAGE(OFFSET($R$3,0,0,'Données projet'!$E$9+1,1))-AVERAGE(OFFSET($H$3,0,0,'Données projet'!$E$9+1,1))</f>
        <v>343.62172449202956</v>
      </c>
      <c r="T24" s="59">
        <f t="shared" si="34"/>
        <v>219.61896697279195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2.48</v>
      </c>
      <c r="AI24" s="13">
        <f>IF('Données projet'!$A$62&gt;35,AI23+AH24-AQ23,IF(A24&lt;'Données projet'!$A$62,$AF$205^A24,IF(A24='Données projet'!$A$62,'Données projet'!$B$62,AI23+AH24-AQ23)))</f>
        <v>32.033841262049499</v>
      </c>
      <c r="AJ24" s="13">
        <f>AI24*VLOOKUP('Données projet'!$B$10,Paramètres!$A$1:$I$89,3,0)*VLOOKUP('Données projet'!$B$10,Paramètres!$A$1:$I$89,5,0)</f>
        <v>30.483403344966305</v>
      </c>
      <c r="AK24" s="13">
        <f t="shared" si="35"/>
        <v>9.4377948221166417</v>
      </c>
      <c r="AL24" s="20">
        <f t="shared" si="4"/>
        <v>69.529420141002802</v>
      </c>
      <c r="AM24" s="59">
        <f t="shared" si="5"/>
        <v>351.8627534743361</v>
      </c>
      <c r="AN24" s="59">
        <f ca="1">AVERAGE(OFFSET($AM$3,0,0,'Données projet'!$E$10+1,1))-AVERAGE(OFFSET($H$3,0,0,'Données projet'!$E$10+1,1))</f>
        <v>359.14403285134301</v>
      </c>
      <c r="AO24" s="59">
        <f t="shared" si="36"/>
        <v>241.18285512887621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2.8</v>
      </c>
      <c r="N25" s="13">
        <f>IF('Données projet'!$A$36&gt;35,N24+M25-V24,IF(A25&lt;'Données projet'!$A$36,$K$205^A25,IF(A25='Données projet'!$A$36,'Données projet'!$B$36,N24+M25-V24)))</f>
        <v>42.042281446359659</v>
      </c>
      <c r="O25" s="13">
        <f>N25*VLOOKUP('Données projet'!$B$9,Paramètres!$A$1:$I$89,3,0)*VLOOKUP('Données projet'!$B$9,Paramètres!$A$1:$I$89,5,0)</f>
        <v>38.039856252666219</v>
      </c>
      <c r="P25" s="13">
        <f t="shared" si="33"/>
        <v>11.477601124967212</v>
      </c>
      <c r="Q25" s="20">
        <f t="shared" si="2"/>
        <v>86.242904932711554</v>
      </c>
      <c r="R25" s="59">
        <f t="shared" si="0"/>
        <v>369.7984604882671</v>
      </c>
      <c r="S25" s="59">
        <f ca="1">AVERAGE(OFFSET($R$3,0,0,'Données projet'!$E$9+1,1))-AVERAGE(OFFSET($H$3,0,0,'Données projet'!$E$9+1,1))</f>
        <v>343.62172449202956</v>
      </c>
      <c r="T25" s="59">
        <f t="shared" si="34"/>
        <v>219.61896697279195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2.48</v>
      </c>
      <c r="AI25" s="13">
        <f>IF('Données projet'!$A$62&gt;35,AI24+AH25-AQ24,IF(A25&lt;'Données projet'!$A$62,$AF$205^A25,IF(A25='Données projet'!$A$62,'Données projet'!$B$62,AI24+AH25-AQ24)))</f>
        <v>37.783717612728942</v>
      </c>
      <c r="AJ25" s="13">
        <f>AI25*VLOOKUP('Données projet'!$B$10,Paramètres!$A$1:$I$89,3,0)*VLOOKUP('Données projet'!$B$10,Paramètres!$A$1:$I$89,5,0)</f>
        <v>35.954985680272863</v>
      </c>
      <c r="AK25" s="13">
        <f t="shared" si="35"/>
        <v>10.919954364378558</v>
      </c>
      <c r="AL25" s="20">
        <f t="shared" si="4"/>
        <v>81.640520577767887</v>
      </c>
      <c r="AM25" s="59">
        <f t="shared" si="5"/>
        <v>365.19607613332346</v>
      </c>
      <c r="AN25" s="59">
        <f ca="1">AVERAGE(OFFSET($AM$3,0,0,'Données projet'!$E$10+1,1))-AVERAGE(OFFSET($H$3,0,0,'Données projet'!$E$10+1,1))</f>
        <v>359.14403285134301</v>
      </c>
      <c r="AO25" s="59">
        <f t="shared" si="36"/>
        <v>241.18285512887621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2.8</v>
      </c>
      <c r="N26" s="13">
        <f>IF('Données projet'!$A$36&gt;35,N25+M26-V25,IF(A26&lt;'Données projet'!$A$36,$K$205^A26,IF(A26='Données projet'!$A$36,'Données projet'!$B$36,N25+M26-V25)))</f>
        <v>49.82992078990118</v>
      </c>
      <c r="O26" s="13">
        <f>N26*VLOOKUP('Données projet'!$B$9,Paramètres!$A$1:$I$89,3,0)*VLOOKUP('Données projet'!$B$9,Paramètres!$A$1:$I$89,5,0)</f>
        <v>45.086112330702591</v>
      </c>
      <c r="P26" s="13">
        <f t="shared" si="33"/>
        <v>13.337187999822708</v>
      </c>
      <c r="Q26" s="20">
        <f t="shared" si="2"/>
        <v>101.75391474233156</v>
      </c>
      <c r="R26" s="59">
        <f t="shared" si="0"/>
        <v>386.53169252010935</v>
      </c>
      <c r="S26" s="59">
        <f ca="1">AVERAGE(OFFSET($R$3,0,0,'Données projet'!$E$9+1,1))-AVERAGE(OFFSET($H$3,0,0,'Données projet'!$E$9+1,1))</f>
        <v>343.62172449202956</v>
      </c>
      <c r="T26" s="59">
        <f t="shared" si="34"/>
        <v>219.61896697279195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2.48</v>
      </c>
      <c r="AI26" s="13">
        <f>IF('Données projet'!$A$62&gt;35,AI25+AH26-AQ25,IF(A26&lt;'Données projet'!$A$62,$AF$205^A26,IF(A26='Données projet'!$A$62,'Données projet'!$B$62,AI25+AH26-AQ25)))</f>
        <v>44.565661200604509</v>
      </c>
      <c r="AJ26" s="13">
        <f>AI26*VLOOKUP('Données projet'!$B$10,Paramètres!$A$1:$I$89,3,0)*VLOOKUP('Données projet'!$B$10,Paramètres!$A$1:$I$89,5,0)</f>
        <v>42.408683198495254</v>
      </c>
      <c r="AK26" s="13">
        <f t="shared" si="35"/>
        <v>12.634879817546921</v>
      </c>
      <c r="AL26" s="20">
        <f t="shared" si="4"/>
        <v>95.867538919606773</v>
      </c>
      <c r="AM26" s="59">
        <f t="shared" si="5"/>
        <v>380.64531669738454</v>
      </c>
      <c r="AN26" s="59">
        <f ca="1">AVERAGE(OFFSET($AM$3,0,0,'Données projet'!$E$10+1,1))-AVERAGE(OFFSET($H$3,0,0,'Données projet'!$E$10+1,1))</f>
        <v>359.14403285134301</v>
      </c>
      <c r="AO26" s="59">
        <f t="shared" si="36"/>
        <v>241.18285512887621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2.8</v>
      </c>
      <c r="N27" s="13">
        <f>IF('Données projet'!$A$36&gt;35,N26+M27-V26,IF(A27&lt;'Données projet'!$A$36,$K$205^A27,IF(A27='Données projet'!$A$36,'Données projet'!$B$36,N26+M27-V26)))</f>
        <v>59.060091900479499</v>
      </c>
      <c r="O27" s="13">
        <f>N27*VLOOKUP('Données projet'!$B$9,Paramètres!$A$1:$I$89,3,0)*VLOOKUP('Données projet'!$B$9,Paramètres!$A$1:$I$89,5,0)</f>
        <v>53.437571151553847</v>
      </c>
      <c r="P27" s="13">
        <f t="shared" si="33"/>
        <v>15.498062862253629</v>
      </c>
      <c r="Q27" s="20">
        <f t="shared" si="2"/>
        <v>120.06289590738133</v>
      </c>
      <c r="R27" s="59">
        <f t="shared" si="0"/>
        <v>406.06289590738135</v>
      </c>
      <c r="S27" s="59">
        <f ca="1">AVERAGE(OFFSET($R$3,0,0,'Données projet'!$E$9+1,1))-AVERAGE(OFFSET($H$3,0,0,'Données projet'!$E$9+1,1))</f>
        <v>343.62172449202956</v>
      </c>
      <c r="T27" s="59">
        <f t="shared" si="34"/>
        <v>219.61896697279195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2.48</v>
      </c>
      <c r="AI27" s="13">
        <f>IF('Données projet'!$A$62&gt;35,AI26+AH27-AQ26,IF(A27&lt;'Données projet'!$A$62,$AF$205^A27,IF(A27='Données projet'!$A$62,'Données projet'!$B$62,AI26+AH27-AQ26)))</f>
        <v>52.564921710561642</v>
      </c>
      <c r="AJ27" s="13">
        <f>AI27*VLOOKUP('Données projet'!$B$10,Paramètres!$A$1:$I$89,3,0)*VLOOKUP('Données projet'!$B$10,Paramètres!$A$1:$I$89,5,0)</f>
        <v>50.020779499770455</v>
      </c>
      <c r="AK27" s="13">
        <f t="shared" si="35"/>
        <v>14.619125930105412</v>
      </c>
      <c r="AL27" s="20">
        <f t="shared" si="4"/>
        <v>112.58116862370046</v>
      </c>
      <c r="AM27" s="59">
        <f t="shared" si="5"/>
        <v>398.58116862370048</v>
      </c>
      <c r="AN27" s="59">
        <f ca="1">AVERAGE(OFFSET($AM$3,0,0,'Données projet'!$E$10+1,1))-AVERAGE(OFFSET($H$3,0,0,'Données projet'!$E$10+1,1))</f>
        <v>359.14403285134301</v>
      </c>
      <c r="AO27" s="59">
        <f t="shared" si="36"/>
        <v>241.18285512887621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70</v>
      </c>
      <c r="L28" s="12">
        <f>VLOOKUP(A28,'Données projet'!$A$35:$I$55,9,0)</f>
        <v>2.8</v>
      </c>
      <c r="M28" s="12">
        <f t="array" ref="M28">INDEX(L:L,MIN(IF(ISNUMBER(L28:L224),ROW(L28:L224),"")))</f>
        <v>2.8</v>
      </c>
      <c r="N28" s="13">
        <f>IF('Données projet'!$A$36&gt;35,N27+M28-V27,IF(A28&lt;'Données projet'!$A$36,$K$205^A28,IF(A28='Données projet'!$A$36,'Données projet'!$B$36,N27+M28-V27)))</f>
        <v>70</v>
      </c>
      <c r="O28" s="13">
        <f>N28*VLOOKUP('Données projet'!$B$9,Paramètres!$A$1:$I$89,3,0)*VLOOKUP('Données projet'!$B$9,Paramètres!$A$1:$I$89,5,0)</f>
        <v>63.335999999999991</v>
      </c>
      <c r="P28" s="13">
        <f t="shared" si="33"/>
        <v>18.009040022946227</v>
      </c>
      <c r="Q28" s="20">
        <f t="shared" si="2"/>
        <v>141.67594470663133</v>
      </c>
      <c r="R28" s="59">
        <f t="shared" si="0"/>
        <v>428.89816692885358</v>
      </c>
      <c r="S28" s="59">
        <f ca="1">AVERAGE(OFFSET($R$3,0,0,'Données projet'!$E$9+1,1))-AVERAGE(OFFSET($H$3,0,0,'Données projet'!$E$9+1,1))</f>
        <v>343.62172449202956</v>
      </c>
      <c r="T28" s="59">
        <f t="shared" si="34"/>
        <v>219.61896697279195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2.731850087471857</v>
      </c>
      <c r="AC28" s="22">
        <f t="shared" si="3"/>
        <v>2.731850087471857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62</v>
      </c>
      <c r="AG28" s="12">
        <f>VLOOKUP(A28,'Données projet'!$A$61:$I$81,9,0)</f>
        <v>2.48</v>
      </c>
      <c r="AH28" s="12">
        <f t="array" ref="AH28">INDEX(AG:AG,MIN(IF(ISNUMBER(AG28:AG224),ROW(AG28:AG224),"")))</f>
        <v>2.48</v>
      </c>
      <c r="AI28" s="13">
        <f>IF('Données projet'!$A$62&gt;35,AI27+AH28-AQ27,IF(A28&lt;'Données projet'!$A$62,$AF$205^A28,IF(A28='Données projet'!$A$62,'Données projet'!$B$62,AI27+AH28-AQ27)))</f>
        <v>62</v>
      </c>
      <c r="AJ28" s="13">
        <f>AI28*VLOOKUP('Données projet'!$B$10,Paramètres!$A$1:$I$89,3,0)*VLOOKUP('Données projet'!$B$10,Paramètres!$A$1:$I$89,5,0)</f>
        <v>58.999200000000002</v>
      </c>
      <c r="AK28" s="13">
        <f t="shared" si="35"/>
        <v>16.914988195097422</v>
      </c>
      <c r="AL28" s="20">
        <f t="shared" si="4"/>
        <v>132.21721110646135</v>
      </c>
      <c r="AM28" s="59">
        <f t="shared" si="5"/>
        <v>419.43943332868355</v>
      </c>
      <c r="AN28" s="59">
        <f ca="1">AVERAGE(OFFSET($AM$3,0,0,'Données projet'!$E$10+1,1))-AVERAGE(OFFSET($H$3,0,0,'Données projet'!$E$10+1,1))</f>
        <v>359.14403285134301</v>
      </c>
      <c r="AO28" s="59">
        <f t="shared" si="36"/>
        <v>241.18285512887621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2.87315267820316</v>
      </c>
      <c r="AX28" s="21">
        <f t="shared" si="6"/>
        <v>2.87315267820316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5.8</v>
      </c>
      <c r="N29" s="13">
        <f>IF('Données projet'!$A$36&gt;35,N28+M29-V28,IF(A29&lt;'Données projet'!$A$36,$K$205^A29,IF(A29='Données projet'!$A$36,'Données projet'!$B$36,N28+M29-V28)))</f>
        <v>67.8</v>
      </c>
      <c r="O29" s="13">
        <f>N29*VLOOKUP('Données projet'!$B$9,Paramètres!$A$1:$I$89,3,0)*VLOOKUP('Données projet'!$B$9,Paramètres!$A$1:$I$89,5,0)</f>
        <v>61.345439999999996</v>
      </c>
      <c r="P29" s="13">
        <f t="shared" si="33"/>
        <v>17.507998171679894</v>
      </c>
      <c r="Q29" s="20">
        <f t="shared" si="2"/>
        <v>137.33640481567582</v>
      </c>
      <c r="R29" s="59">
        <f t="shared" si="0"/>
        <v>425.78084926012025</v>
      </c>
      <c r="S29" s="59">
        <f ca="1">AVERAGE(OFFSET($R$3,0,0,'Données projet'!$E$9+1,1))-AVERAGE(OFFSET($H$3,0,0,'Données projet'!$E$9+1,1))</f>
        <v>343.62172449202956</v>
      </c>
      <c r="T29" s="59">
        <f t="shared" si="34"/>
        <v>219.61896697279195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1.9317097220364132</v>
      </c>
      <c r="AC29" s="22">
        <f t="shared" si="3"/>
        <v>1.9317097220364132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8.6</v>
      </c>
      <c r="AI29" s="13">
        <f>IF('Données projet'!$A$62&gt;35,AI28+AH29-AQ28,IF(A29&lt;'Données projet'!$A$62,$AF$205^A29,IF(A29='Données projet'!$A$62,'Données projet'!$B$62,AI28+AH29-AQ28)))</f>
        <v>62.599999999999994</v>
      </c>
      <c r="AJ29" s="13">
        <f>AI29*VLOOKUP('Données projet'!$B$10,Paramètres!$A$1:$I$89,3,0)*VLOOKUP('Données projet'!$B$10,Paramètres!$A$1:$I$89,5,0)</f>
        <v>59.570159999999994</v>
      </c>
      <c r="AK29" s="13">
        <f t="shared" si="35"/>
        <v>17.059546540684391</v>
      </c>
      <c r="AL29" s="20">
        <f t="shared" si="4"/>
        <v>133.46340555835863</v>
      </c>
      <c r="AM29" s="59">
        <f t="shared" si="5"/>
        <v>421.90785000280312</v>
      </c>
      <c r="AN29" s="59">
        <f ca="1">AVERAGE(OFFSET($AM$3,0,0,'Données projet'!$E$10+1,1))-AVERAGE(OFFSET($H$3,0,0,'Données projet'!$E$10+1,1))</f>
        <v>359.14403285134301</v>
      </c>
      <c r="AO29" s="59">
        <f t="shared" si="36"/>
        <v>241.18285512887621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2.031625742141745</v>
      </c>
      <c r="AX29" s="21">
        <f t="shared" si="6"/>
        <v>2.031625742141745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5.8</v>
      </c>
      <c r="N30" s="13">
        <f>IF('Données projet'!$A$36&gt;35,N29+M30-V29,IF(A30&lt;'Données projet'!$A$36,$K$205^A30,IF(A30='Données projet'!$A$36,'Données projet'!$B$36,N29+M30-V29)))</f>
        <v>73.599999999999994</v>
      </c>
      <c r="O30" s="13">
        <f>N30*VLOOKUP('Données projet'!$B$9,Paramètres!$A$1:$I$89,3,0)*VLOOKUP('Données projet'!$B$9,Paramètres!$A$1:$I$89,5,0)</f>
        <v>66.593279999999993</v>
      </c>
      <c r="P30" s="13">
        <f t="shared" si="33"/>
        <v>18.825008104158428</v>
      </c>
      <c r="Q30" s="20">
        <f t="shared" si="2"/>
        <v>148.77018511474259</v>
      </c>
      <c r="R30" s="59">
        <f t="shared" si="0"/>
        <v>438.43685178140925</v>
      </c>
      <c r="S30" s="59">
        <f ca="1">AVERAGE(OFFSET($R$3,0,0,'Données projet'!$E$9+1,1))-AVERAGE(OFFSET($H$3,0,0,'Données projet'!$E$9+1,1))</f>
        <v>343.62172449202956</v>
      </c>
      <c r="T30" s="59">
        <f t="shared" si="34"/>
        <v>219.61896697279195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1.3659250437359287</v>
      </c>
      <c r="AC30" s="22">
        <f t="shared" si="3"/>
        <v>1.3659250437359287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8.6</v>
      </c>
      <c r="AI30" s="13">
        <f>IF('Données projet'!$A$62&gt;35,AI29+AH30-AQ29,IF(A30&lt;'Données projet'!$A$62,$AF$205^A30,IF(A30='Données projet'!$A$62,'Données projet'!$B$62,AI29+AH30-AQ29)))</f>
        <v>71.199999999999989</v>
      </c>
      <c r="AJ30" s="13">
        <f>AI30*VLOOKUP('Données projet'!$B$10,Paramètres!$A$1:$I$89,3,0)*VLOOKUP('Données projet'!$B$10,Paramètres!$A$1:$I$89,5,0)</f>
        <v>67.753919999999994</v>
      </c>
      <c r="AK30" s="13">
        <f t="shared" si="35"/>
        <v>19.114622461772665</v>
      </c>
      <c r="AL30" s="20">
        <f t="shared" si="4"/>
        <v>151.29604478758739</v>
      </c>
      <c r="AM30" s="59">
        <f t="shared" si="5"/>
        <v>440.96271145425408</v>
      </c>
      <c r="AN30" s="59">
        <f ca="1">AVERAGE(OFFSET($AM$3,0,0,'Données projet'!$E$10+1,1))-AVERAGE(OFFSET($H$3,0,0,'Données projet'!$E$10+1,1))</f>
        <v>359.14403285134301</v>
      </c>
      <c r="AO30" s="59">
        <f t="shared" si="36"/>
        <v>241.18285512887621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1.4365763391015802</v>
      </c>
      <c r="AX30" s="21">
        <f t="shared" si="6"/>
        <v>1.4365763391015802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5.8</v>
      </c>
      <c r="N31" s="13">
        <f>IF('Données projet'!$A$36&gt;35,N30+M31-V30,IF(A31&lt;'Données projet'!$A$36,$K$205^A31,IF(A31='Données projet'!$A$36,'Données projet'!$B$36,N30+M31-V30)))</f>
        <v>79.399999999999991</v>
      </c>
      <c r="O31" s="13">
        <f>N31*VLOOKUP('Données projet'!$B$9,Paramètres!$A$1:$I$89,3,0)*VLOOKUP('Données projet'!$B$9,Paramètres!$A$1:$I$89,5,0)</f>
        <v>71.841119999999989</v>
      </c>
      <c r="P31" s="13">
        <f t="shared" si="33"/>
        <v>20.12997942680996</v>
      </c>
      <c r="Q31" s="20">
        <f t="shared" si="2"/>
        <v>160.18299816836065</v>
      </c>
      <c r="R31" s="59">
        <f t="shared" si="0"/>
        <v>451.07188705724951</v>
      </c>
      <c r="S31" s="59">
        <f ca="1">AVERAGE(OFFSET($R$3,0,0,'Données projet'!$E$9+1,1))-AVERAGE(OFFSET($H$3,0,0,'Données projet'!$E$9+1,1))</f>
        <v>343.62172449202956</v>
      </c>
      <c r="T31" s="59">
        <f t="shared" si="34"/>
        <v>219.61896697279195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0.96585486101820672</v>
      </c>
      <c r="AC31" s="22">
        <f t="shared" si="3"/>
        <v>0.96585486101820672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8.6</v>
      </c>
      <c r="AI31" s="13">
        <f>IF('Données projet'!$A$62&gt;35,AI30+AH31-AQ30,IF(A31&lt;'Données projet'!$A$62,$AF$205^A31,IF(A31='Données projet'!$A$62,'Données projet'!$B$62,AI30+AH31-AQ30)))</f>
        <v>79.799999999999983</v>
      </c>
      <c r="AJ31" s="13">
        <f>AI31*VLOOKUP('Données projet'!$B$10,Paramètres!$A$1:$I$89,3,0)*VLOOKUP('Données projet'!$B$10,Paramètres!$A$1:$I$89,5,0)</f>
        <v>75.937679999999986</v>
      </c>
      <c r="AK31" s="13">
        <f t="shared" si="35"/>
        <v>21.14093334750423</v>
      </c>
      <c r="AL31" s="20">
        <f t="shared" si="4"/>
        <v>169.07858491356984</v>
      </c>
      <c r="AM31" s="59">
        <f t="shared" si="5"/>
        <v>459.9674738024587</v>
      </c>
      <c r="AN31" s="59">
        <f ca="1">AVERAGE(OFFSET($AM$3,0,0,'Données projet'!$E$10+1,1))-AVERAGE(OFFSET($H$3,0,0,'Données projet'!$E$10+1,1))</f>
        <v>359.14403285134301</v>
      </c>
      <c r="AO31" s="59">
        <f t="shared" si="36"/>
        <v>241.18285512887621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1.0158128710708727</v>
      </c>
      <c r="AX31" s="21">
        <f t="shared" si="6"/>
        <v>1.0158128710708727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5.8</v>
      </c>
      <c r="N32" s="13">
        <f>IF('Données projet'!$A$36&gt;35,N31+M32-V31,IF(A32&lt;'Données projet'!$A$36,$K$205^A32,IF(A32='Données projet'!$A$36,'Données projet'!$B$36,N31+M32-V31)))</f>
        <v>85.199999999999989</v>
      </c>
      <c r="O32" s="13">
        <f>N32*VLOOKUP('Données projet'!$B$9,Paramètres!$A$1:$I$89,3,0)*VLOOKUP('Données projet'!$B$9,Paramètres!$A$1:$I$89,5,0)</f>
        <v>77.088959999999986</v>
      </c>
      <c r="P32" s="13">
        <f t="shared" si="33"/>
        <v>21.423891539868706</v>
      </c>
      <c r="Q32" s="20">
        <f t="shared" si="2"/>
        <v>171.57654976527132</v>
      </c>
      <c r="R32" s="59">
        <f t="shared" si="0"/>
        <v>463.68766087638244</v>
      </c>
      <c r="S32" s="59">
        <f ca="1">AVERAGE(OFFSET($R$3,0,0,'Données projet'!$E$9+1,1))-AVERAGE(OFFSET($H$3,0,0,'Données projet'!$E$9+1,1))</f>
        <v>343.62172449202956</v>
      </c>
      <c r="T32" s="59">
        <f t="shared" si="34"/>
        <v>219.61896697279195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0.68296252186796447</v>
      </c>
      <c r="AC32" s="22">
        <f t="shared" si="3"/>
        <v>0.68296252186796447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8.6</v>
      </c>
      <c r="AI32" s="13">
        <f>IF('Données projet'!$A$62&gt;35,AI31+AH32-AQ31,IF(A32&lt;'Données projet'!$A$62,$AF$205^A32,IF(A32='Données projet'!$A$62,'Données projet'!$B$62,AI31+AH32-AQ31)))</f>
        <v>88.399999999999977</v>
      </c>
      <c r="AJ32" s="13">
        <f>AI32*VLOOKUP('Données projet'!$B$10,Paramètres!$A$1:$I$89,3,0)*VLOOKUP('Données projet'!$B$10,Paramètres!$A$1:$I$89,5,0)</f>
        <v>84.121439999999978</v>
      </c>
      <c r="AK32" s="13">
        <f t="shared" si="35"/>
        <v>23.141932555840558</v>
      </c>
      <c r="AL32" s="20">
        <f t="shared" si="4"/>
        <v>186.81704053475559</v>
      </c>
      <c r="AM32" s="59">
        <f t="shared" si="5"/>
        <v>478.92815164586671</v>
      </c>
      <c r="AN32" s="59">
        <f ca="1">AVERAGE(OFFSET($AM$3,0,0,'Données projet'!$E$10+1,1))-AVERAGE(OFFSET($H$3,0,0,'Données projet'!$E$10+1,1))</f>
        <v>359.14403285134301</v>
      </c>
      <c r="AO32" s="59">
        <f t="shared" si="36"/>
        <v>241.18285512887621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0.71828816955079022</v>
      </c>
      <c r="AX32" s="21">
        <f t="shared" si="6"/>
        <v>0.71828816955079022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91</v>
      </c>
      <c r="L33" s="12">
        <f>VLOOKUP(A33,'Données projet'!$A$35:$I$55,9,0)</f>
        <v>5.8</v>
      </c>
      <c r="M33" s="12">
        <f t="array" ref="M33">INDEX(L:L,MIN(IF(ISNUMBER(L33:L229),ROW(L33:L229),"")))</f>
        <v>5.8</v>
      </c>
      <c r="N33" s="13">
        <f>IF('Données projet'!$A$36&gt;35,N32+M33-V32,IF(A33&lt;'Données projet'!$A$36,$K$205^A33,IF(A33='Données projet'!$A$36,'Données projet'!$B$36,N32+M33-V32)))</f>
        <v>90.999999999999986</v>
      </c>
      <c r="O33" s="13">
        <f>N33*VLOOKUP('Données projet'!$B$9,Paramètres!$A$1:$I$89,3,0)*VLOOKUP('Données projet'!$B$9,Paramètres!$A$1:$I$89,5,0)</f>
        <v>82.336799999999982</v>
      </c>
      <c r="P33" s="13">
        <f t="shared" si="33"/>
        <v>22.707582950885364</v>
      </c>
      <c r="Q33" s="20">
        <f t="shared" si="2"/>
        <v>182.9523003061253</v>
      </c>
      <c r="R33" s="59">
        <f t="shared" si="0"/>
        <v>476.28563363945864</v>
      </c>
      <c r="S33" s="59">
        <f ca="1">AVERAGE(OFFSET($R$3,0,0,'Données projet'!$E$9+1,1))-AVERAGE(OFFSET($H$3,0,0,'Données projet'!$E$9+1,1))</f>
        <v>343.62172449202956</v>
      </c>
      <c r="T33" s="59">
        <f t="shared" si="34"/>
        <v>219.61896697279195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21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7.6540339101227266</v>
      </c>
      <c r="AC33" s="22">
        <f t="shared" si="3"/>
        <v>7.6540339101227266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8.6</v>
      </c>
      <c r="AH33" s="12">
        <f t="array" ref="AH33">INDEX(AG:AG,MIN(IF(ISNUMBER(AG33:AG229),ROW(AG33:AG229),"")))</f>
        <v>8.6</v>
      </c>
      <c r="AI33" s="13">
        <f>IF('Données projet'!$A$62&gt;35,AI32+AH33-AQ32,IF(A33&lt;'Données projet'!$A$62,$AF$205^A33,IF(A33='Données projet'!$A$62,'Données projet'!$B$62,AI32+AH33-AQ32)))</f>
        <v>96.999999999999972</v>
      </c>
      <c r="AJ33" s="13">
        <f>AI33*VLOOKUP('Données projet'!$B$10,Paramètres!$A$1:$I$89,3,0)*VLOOKUP('Données projet'!$B$10,Paramètres!$A$1:$I$89,5,0)</f>
        <v>92.305199999999971</v>
      </c>
      <c r="AK33" s="13">
        <f t="shared" si="35"/>
        <v>25.120362753421809</v>
      </c>
      <c r="AL33" s="20">
        <f t="shared" si="4"/>
        <v>204.51618846220958</v>
      </c>
      <c r="AM33" s="59">
        <f t="shared" si="5"/>
        <v>497.8495217955429</v>
      </c>
      <c r="AN33" s="59">
        <f ca="1">AVERAGE(OFFSET($AM$3,0,0,'Données projet'!$E$10+1,1))-AVERAGE(OFFSET($H$3,0,0,'Données projet'!$E$10+1,1))</f>
        <v>359.14403285134301</v>
      </c>
      <c r="AO33" s="59">
        <f t="shared" si="36"/>
        <v>241.18285512887621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8.0499322158187301</v>
      </c>
      <c r="AX33" s="21">
        <f t="shared" si="6"/>
        <v>8.0499322158187301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8.8000000000000007</v>
      </c>
      <c r="N34" s="13">
        <f>IF('Données projet'!$A$36&gt;35,N33+M34-V33,IF(A34&lt;'Données projet'!$A$36,$K$205^A34,IF(A34='Données projet'!$A$36,'Données projet'!$B$36,N33+M34-V33)))</f>
        <v>78.799999999999983</v>
      </c>
      <c r="O34" s="13">
        <f>N34*VLOOKUP('Données projet'!$B$9,Paramètres!$A$1:$I$89,3,0)*VLOOKUP('Données projet'!$B$9,Paramètres!$A$1:$I$89,5,0)</f>
        <v>71.298239999999979</v>
      </c>
      <c r="P34" s="13">
        <f t="shared" si="33"/>
        <v>19.995510702345133</v>
      </c>
      <c r="Q34" s="20">
        <f t="shared" si="2"/>
        <v>159.00328247325106</v>
      </c>
      <c r="R34" s="59">
        <f t="shared" si="0"/>
        <v>452.3366158065844</v>
      </c>
      <c r="S34" s="59">
        <f ca="1">AVERAGE(OFFSET($R$3,0,0,'Données projet'!$E$9+1,1))-AVERAGE(OFFSET($H$3,0,0,'Données projet'!$E$9+1,1))</f>
        <v>343.62172449202956</v>
      </c>
      <c r="T34" s="59">
        <f t="shared" si="34"/>
        <v>219.61896697279195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5.4122192812795662</v>
      </c>
      <c r="AC34" s="22">
        <f t="shared" si="3"/>
        <v>5.4122192812795662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80.124719999999968</v>
      </c>
      <c r="AK34" s="13">
        <f t="shared" si="35"/>
        <v>22.167676051748288</v>
      </c>
      <c r="AL34" s="20">
        <f t="shared" si="4"/>
        <v>178.15925645679488</v>
      </c>
      <c r="AM34" s="59">
        <f t="shared" si="5"/>
        <v>471.49258979012819</v>
      </c>
      <c r="AN34" s="59">
        <f ca="1">AVERAGE(OFFSET($AM$3,0,0,'Données projet'!$E$10+1,1))-AVERAGE(OFFSET($H$3,0,0,'Données projet'!$E$10+1,1))</f>
        <v>359.14403285134301</v>
      </c>
      <c r="AO34" s="59">
        <f t="shared" si="36"/>
        <v>241.18285512887621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5.6921616578974747</v>
      </c>
      <c r="AX34" s="21">
        <f t="shared" si="6"/>
        <v>5.6921616578974747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8.8000000000000007</v>
      </c>
      <c r="N35" s="13">
        <f>IF('Données projet'!$A$36&gt;35,N34+M35-V34,IF(A35&lt;'Données projet'!$A$36,$K$205^A35,IF(A35='Données projet'!$A$36,'Données projet'!$B$36,N34+M35-V34)))</f>
        <v>87.59999999999998</v>
      </c>
      <c r="O35" s="13">
        <f>N35*VLOOKUP('Données projet'!$B$9,Paramètres!$A$1:$I$89,3,0)*VLOOKUP('Données projet'!$B$9,Paramètres!$A$1:$I$89,5,0)</f>
        <v>79.260479999999987</v>
      </c>
      <c r="P35" s="13">
        <f t="shared" si="33"/>
        <v>21.956270028417133</v>
      </c>
      <c r="Q35" s="20">
        <f t="shared" ref="Q35:Q66" si="53">(O35+P35)*0.475*44/12</f>
        <v>176.28583963282645</v>
      </c>
      <c r="R35" s="59">
        <f t="shared" si="0"/>
        <v>469.61917296615979</v>
      </c>
      <c r="S35" s="59">
        <f ca="1">AVERAGE(OFFSET($R$3,0,0,'Données projet'!$E$9+1,1))-AVERAGE(OFFSET($H$3,0,0,'Données projet'!$E$9+1,1))</f>
        <v>343.62172449202956</v>
      </c>
      <c r="T35" s="59">
        <f t="shared" si="34"/>
        <v>219.61896697279195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3.8270169550613642</v>
      </c>
      <c r="AC35" s="22">
        <f t="shared" si="3"/>
        <v>3.8270169550613642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87.927839999999975</v>
      </c>
      <c r="AK35" s="13">
        <f t="shared" si="35"/>
        <v>24.064794420539194</v>
      </c>
      <c r="AL35" s="20">
        <f t="shared" si="4"/>
        <v>195.05383828243905</v>
      </c>
      <c r="AM35" s="59">
        <f t="shared" si="5"/>
        <v>488.38717161577233</v>
      </c>
      <c r="AN35" s="59">
        <f ca="1">AVERAGE(OFFSET($AM$3,0,0,'Données projet'!$E$10+1,1))-AVERAGE(OFFSET($H$3,0,0,'Données projet'!$E$10+1,1))</f>
        <v>359.14403285134301</v>
      </c>
      <c r="AO35" s="59">
        <f t="shared" si="36"/>
        <v>241.18285512887621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4.0249661079093659</v>
      </c>
      <c r="AX35" s="21">
        <f t="shared" si="6"/>
        <v>4.0249661079093659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8.8000000000000007</v>
      </c>
      <c r="N36" s="13">
        <f>IF('Données projet'!$A$36&gt;35,N35+M36-V35,IF(A36&lt;'Données projet'!$A$36,$K$205^A36,IF(A36='Données projet'!$A$36,'Données projet'!$B$36,N35+M36-V35)))</f>
        <v>96.399999999999977</v>
      </c>
      <c r="O36" s="13">
        <f>N36*VLOOKUP('Données projet'!$B$9,Paramètres!$A$1:$I$89,3,0)*VLOOKUP('Données projet'!$B$9,Paramètres!$A$1:$I$89,5,0)</f>
        <v>87.222719999999981</v>
      </c>
      <c r="P36" s="13">
        <f t="shared" si="33"/>
        <v>23.894194923260123</v>
      </c>
      <c r="Q36" s="20">
        <f t="shared" si="53"/>
        <v>193.52862682467801</v>
      </c>
      <c r="R36" s="59">
        <f t="shared" si="0"/>
        <v>486.86196015801136</v>
      </c>
      <c r="S36" s="59">
        <f ca="1">AVERAGE(OFFSET($R$3,0,0,'Données projet'!$E$9+1,1))-AVERAGE(OFFSET($H$3,0,0,'Données projet'!$E$9+1,1))</f>
        <v>343.62172449202956</v>
      </c>
      <c r="T36" s="59">
        <f t="shared" si="34"/>
        <v>219.61896697279195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2.7061096406397835</v>
      </c>
      <c r="AC36" s="22">
        <f t="shared" si="3"/>
        <v>2.7061096406397835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95.730959999999982</v>
      </c>
      <c r="AK36" s="13">
        <f t="shared" si="35"/>
        <v>25.942389643100256</v>
      </c>
      <c r="AL36" s="20">
        <f t="shared" si="4"/>
        <v>211.91441729506622</v>
      </c>
      <c r="AM36" s="59">
        <f t="shared" si="5"/>
        <v>505.24775062839956</v>
      </c>
      <c r="AN36" s="59">
        <f ca="1">AVERAGE(OFFSET($AM$3,0,0,'Données projet'!$E$10+1,1))-AVERAGE(OFFSET($H$3,0,0,'Données projet'!$E$10+1,1))</f>
        <v>359.14403285134301</v>
      </c>
      <c r="AO36" s="59">
        <f t="shared" si="36"/>
        <v>241.18285512887621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2.8460808289487383</v>
      </c>
      <c r="AX36" s="21">
        <f t="shared" si="6"/>
        <v>2.8460808289487383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8.8000000000000007</v>
      </c>
      <c r="N37" s="13">
        <f>IF('Données projet'!$A$36&gt;35,N36+M37-V36,IF(A37&lt;'Données projet'!$A$36,$K$205^A37,IF(A37='Données projet'!$A$36,'Données projet'!$B$36,N36+M37-V36)))</f>
        <v>105.19999999999997</v>
      </c>
      <c r="O37" s="13">
        <f>N37*VLOOKUP('Données projet'!$B$9,Paramètres!$A$1:$I$89,3,0)*VLOOKUP('Données projet'!$B$9,Paramètres!$A$1:$I$89,5,0)</f>
        <v>95.184959999999975</v>
      </c>
      <c r="P37" s="13">
        <f t="shared" si="33"/>
        <v>25.811606925493741</v>
      </c>
      <c r="Q37" s="20">
        <f t="shared" si="53"/>
        <v>210.73568739523486</v>
      </c>
      <c r="R37" s="59">
        <f t="shared" si="0"/>
        <v>504.06902072856815</v>
      </c>
      <c r="S37" s="59">
        <f ca="1">AVERAGE(OFFSET($R$3,0,0,'Données projet'!$E$9+1,1))-AVERAGE(OFFSET($H$3,0,0,'Données projet'!$E$9+1,1))</f>
        <v>343.62172449202956</v>
      </c>
      <c r="T37" s="59">
        <f t="shared" si="34"/>
        <v>219.61896697279195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1.9135084775306823</v>
      </c>
      <c r="AC37" s="22">
        <f t="shared" si="3"/>
        <v>1.9135084775306823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103.53407999999999</v>
      </c>
      <c r="AK37" s="13">
        <f t="shared" si="35"/>
        <v>27.802233989603643</v>
      </c>
      <c r="AL37" s="20">
        <f t="shared" si="4"/>
        <v>228.74408019855966</v>
      </c>
      <c r="AM37" s="59">
        <f t="shared" si="5"/>
        <v>522.07741353189294</v>
      </c>
      <c r="AN37" s="59">
        <f ca="1">AVERAGE(OFFSET($AM$3,0,0,'Données projet'!$E$10+1,1))-AVERAGE(OFFSET($H$3,0,0,'Données projet'!$E$10+1,1))</f>
        <v>359.14403285134301</v>
      </c>
      <c r="AO37" s="59">
        <f t="shared" si="36"/>
        <v>241.18285512887621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2.0124830539546834</v>
      </c>
      <c r="AX37" s="21">
        <f t="shared" si="6"/>
        <v>2.0124830539546834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8.8000000000000007</v>
      </c>
      <c r="N38" s="13">
        <f>IF('Données projet'!$A$36&gt;35,N37+M38-V37,IF(A38&lt;'Données projet'!$A$36,$K$205^A38,IF(A38='Données projet'!$A$36,'Données projet'!$B$36,N37+M38-V37)))</f>
        <v>113.99999999999997</v>
      </c>
      <c r="O38" s="13">
        <f>N38*VLOOKUP('Données projet'!$B$9,Paramètres!$A$1:$I$89,3,0)*VLOOKUP('Données projet'!$B$9,Paramètres!$A$1:$I$89,5,0)</f>
        <v>103.14719999999997</v>
      </c>
      <c r="P38" s="13">
        <f t="shared" si="33"/>
        <v>27.710417026801451</v>
      </c>
      <c r="Q38" s="20">
        <f t="shared" si="53"/>
        <v>227.91034965501248</v>
      </c>
      <c r="R38" s="59">
        <f t="shared" si="0"/>
        <v>521.24368298834577</v>
      </c>
      <c r="S38" s="59">
        <f ca="1">AVERAGE(OFFSET($R$3,0,0,'Données projet'!$E$9+1,1))-AVERAGE(OFFSET($H$3,0,0,'Données projet'!$E$9+1,1))</f>
        <v>343.62172449202956</v>
      </c>
      <c r="T38" s="59">
        <f t="shared" si="34"/>
        <v>219.61896697279195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1.353054820319892</v>
      </c>
      <c r="AC38" s="22">
        <f t="shared" si="3"/>
        <v>1.353054820319892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111.3372</v>
      </c>
      <c r="AK38" s="13">
        <f t="shared" si="35"/>
        <v>29.645817422905342</v>
      </c>
      <c r="AL38" s="20">
        <f t="shared" si="4"/>
        <v>245.54542201156008</v>
      </c>
      <c r="AM38" s="59">
        <f t="shared" si="5"/>
        <v>538.87875534489342</v>
      </c>
      <c r="AN38" s="59">
        <f ca="1">AVERAGE(OFFSET($AM$3,0,0,'Données projet'!$E$10+1,1))-AVERAGE(OFFSET($H$3,0,0,'Données projet'!$E$10+1,1))</f>
        <v>359.14403285134301</v>
      </c>
      <c r="AO38" s="59">
        <f t="shared" si="36"/>
        <v>241.18285512887621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1.4230404144743694</v>
      </c>
      <c r="AX38" s="21">
        <f t="shared" si="6"/>
        <v>1.4230404144743694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8.8000000000000007</v>
      </c>
      <c r="N39" s="13">
        <f>IF('Données projet'!$A$36&gt;35,N38+M39-V38,IF(A39&lt;'Données projet'!$A$36,$K$205^A39,IF(A39='Données projet'!$A$36,'Données projet'!$B$36,N38+M39-V38)))</f>
        <v>122.79999999999997</v>
      </c>
      <c r="O39" s="13">
        <f>N39*VLOOKUP('Données projet'!$B$9,Paramètres!$A$1:$I$89,3,0)*VLOOKUP('Données projet'!$B$9,Paramètres!$A$1:$I$89,5,0)</f>
        <v>111.10943999999996</v>
      </c>
      <c r="P39" s="13">
        <f t="shared" si="33"/>
        <v>29.592224426586206</v>
      </c>
      <c r="Q39" s="20">
        <f t="shared" si="53"/>
        <v>245.05539887630425</v>
      </c>
      <c r="R39" s="59">
        <f t="shared" si="0"/>
        <v>538.38873220963751</v>
      </c>
      <c r="S39" s="59">
        <f ca="1">AVERAGE(OFFSET($R$3,0,0,'Données projet'!$E$9+1,1))-AVERAGE(OFFSET($H$3,0,0,'Données projet'!$E$9+1,1))</f>
        <v>343.62172449202956</v>
      </c>
      <c r="T39" s="59">
        <f t="shared" si="34"/>
        <v>219.61896697279195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0.95675423876534127</v>
      </c>
      <c r="AC39" s="22">
        <f t="shared" si="3"/>
        <v>0.95675423876534127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119.14031999999999</v>
      </c>
      <c r="AK39" s="13">
        <f t="shared" si="35"/>
        <v>31.474409227912954</v>
      </c>
      <c r="AL39" s="20">
        <f t="shared" si="4"/>
        <v>262.32065340528169</v>
      </c>
      <c r="AM39" s="59">
        <f t="shared" si="5"/>
        <v>555.653986738615</v>
      </c>
      <c r="AN39" s="59">
        <f ca="1">AVERAGE(OFFSET($AM$3,0,0,'Données projet'!$E$10+1,1))-AVERAGE(OFFSET($H$3,0,0,'Données projet'!$E$10+1,1))</f>
        <v>359.14403285134301</v>
      </c>
      <c r="AO39" s="59">
        <f t="shared" si="36"/>
        <v>241.18285512887621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1.0062415269773419</v>
      </c>
      <c r="AX39" s="21">
        <f t="shared" si="6"/>
        <v>1.0062415269773419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8.8000000000000007</v>
      </c>
      <c r="N40" s="13">
        <f>IF('Données projet'!$A$36&gt;35,N39+M40-V39,IF(A40&lt;'Données projet'!$A$36,$K$205^A40,IF(A40='Données projet'!$A$36,'Données projet'!$B$36,N39+M40-V39)))</f>
        <v>131.59999999999997</v>
      </c>
      <c r="O40" s="13">
        <f>N40*VLOOKUP('Données projet'!$B$9,Paramètres!$A$1:$I$89,3,0)*VLOOKUP('Données projet'!$B$9,Paramètres!$A$1:$I$89,5,0)</f>
        <v>119.07167999999996</v>
      </c>
      <c r="P40" s="13">
        <f t="shared" si="33"/>
        <v>31.458386134225634</v>
      </c>
      <c r="Q40" s="20">
        <f t="shared" si="53"/>
        <v>262.1731985171096</v>
      </c>
      <c r="R40" s="59">
        <f t="shared" si="0"/>
        <v>555.50653185044291</v>
      </c>
      <c r="S40" s="59">
        <f ca="1">AVERAGE(OFFSET($R$3,0,0,'Données projet'!$E$9+1,1))-AVERAGE(OFFSET($H$3,0,0,'Données projet'!$E$9+1,1))</f>
        <v>343.62172449202956</v>
      </c>
      <c r="T40" s="59">
        <f t="shared" si="34"/>
        <v>219.61896697279195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0.67652741015994611</v>
      </c>
      <c r="AC40" s="22">
        <f t="shared" si="3"/>
        <v>0.67652741015994611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126.94343999999998</v>
      </c>
      <c r="AK40" s="13">
        <f t="shared" si="35"/>
        <v>33.289103021969979</v>
      </c>
      <c r="AL40" s="20">
        <f t="shared" si="4"/>
        <v>279.07167909659762</v>
      </c>
      <c r="AM40" s="59">
        <f t="shared" si="5"/>
        <v>572.40501242993093</v>
      </c>
      <c r="AN40" s="59">
        <f ca="1">AVERAGE(OFFSET($AM$3,0,0,'Données projet'!$E$10+1,1))-AVERAGE(OFFSET($H$3,0,0,'Données projet'!$E$10+1,1))</f>
        <v>359.14403285134301</v>
      </c>
      <c r="AO40" s="59">
        <f t="shared" si="36"/>
        <v>241.18285512887621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0.71152020723718479</v>
      </c>
      <c r="AX40" s="21">
        <f t="shared" si="6"/>
        <v>0.71152020723718479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8.8000000000000007</v>
      </c>
      <c r="N41" s="13">
        <f>IF('Données projet'!$A$36&gt;35,N40+M41-V40,IF(A41&lt;'Données projet'!$A$36,$K$205^A41,IF(A41='Données projet'!$A$36,'Données projet'!$B$36,N40+M41-V40)))</f>
        <v>140.39999999999998</v>
      </c>
      <c r="O41" s="13">
        <f>N41*VLOOKUP('Données projet'!$B$9,Paramètres!$A$1:$I$89,3,0)*VLOOKUP('Données projet'!$B$9,Paramètres!$A$1:$I$89,5,0)</f>
        <v>127.03391999999998</v>
      </c>
      <c r="P41" s="13">
        <f t="shared" si="33"/>
        <v>33.31006740655728</v>
      </c>
      <c r="Q41" s="20">
        <f t="shared" si="53"/>
        <v>279.26577806642058</v>
      </c>
      <c r="R41" s="59">
        <f t="shared" si="0"/>
        <v>572.59911139975384</v>
      </c>
      <c r="S41" s="59">
        <f ca="1">AVERAGE(OFFSET($R$3,0,0,'Données projet'!$E$9+1,1))-AVERAGE(OFFSET($H$3,0,0,'Données projet'!$E$9+1,1))</f>
        <v>343.62172449202956</v>
      </c>
      <c r="T41" s="59">
        <f t="shared" si="34"/>
        <v>219.61896697279195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0.47837711938267075</v>
      </c>
      <c r="AC41" s="22">
        <f t="shared" si="3"/>
        <v>0.47837711938267075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134.74655999999996</v>
      </c>
      <c r="AK41" s="13">
        <f t="shared" si="35"/>
        <v>35.090850377046102</v>
      </c>
      <c r="AL41" s="20">
        <f t="shared" si="4"/>
        <v>295.80015640668853</v>
      </c>
      <c r="AM41" s="59">
        <f t="shared" si="5"/>
        <v>589.13348974002179</v>
      </c>
      <c r="AN41" s="59">
        <f ca="1">AVERAGE(OFFSET($AM$3,0,0,'Données projet'!$E$10+1,1))-AVERAGE(OFFSET($H$3,0,0,'Données projet'!$E$10+1,1))</f>
        <v>359.14403285134301</v>
      </c>
      <c r="AO41" s="59">
        <f t="shared" si="36"/>
        <v>241.18285512887621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0.50312076348867096</v>
      </c>
      <c r="AX41" s="21">
        <f t="shared" si="6"/>
        <v>0.50312076348867096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8.8000000000000007</v>
      </c>
      <c r="N42" s="13">
        <f>IF('Données projet'!$A$36&gt;35,N41+M42-V41,IF(A42&lt;'Données projet'!$A$36,$K$205^A42,IF(A42='Données projet'!$A$36,'Données projet'!$B$36,N41+M42-V41)))</f>
        <v>149.19999999999999</v>
      </c>
      <c r="O42" s="13">
        <f>N42*VLOOKUP('Données projet'!$B$9,Paramètres!$A$1:$I$89,3,0)*VLOOKUP('Données projet'!$B$9,Paramètres!$A$1:$I$89,5,0)</f>
        <v>134.99615999999997</v>
      </c>
      <c r="P42" s="13">
        <f t="shared" si="33"/>
        <v>35.148279172043118</v>
      </c>
      <c r="Q42" s="20">
        <f t="shared" si="53"/>
        <v>296.33489822464168</v>
      </c>
      <c r="R42" s="59">
        <f t="shared" si="0"/>
        <v>589.66823155797499</v>
      </c>
      <c r="S42" s="59">
        <f ca="1">AVERAGE(OFFSET($R$3,0,0,'Données projet'!$E$9+1,1))-AVERAGE(OFFSET($H$3,0,0,'Données projet'!$E$9+1,1))</f>
        <v>343.62172449202956</v>
      </c>
      <c r="T42" s="59">
        <f t="shared" si="34"/>
        <v>219.61896697279195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0.33826370507997311</v>
      </c>
      <c r="AC42" s="22">
        <f t="shared" si="3"/>
        <v>0.33826370507997311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142.54967999999997</v>
      </c>
      <c r="AK42" s="13">
        <f t="shared" si="35"/>
        <v>36.880486429449853</v>
      </c>
      <c r="AL42" s="20">
        <f t="shared" si="4"/>
        <v>312.50753986462513</v>
      </c>
      <c r="AM42" s="59">
        <f t="shared" si="5"/>
        <v>605.84087319795844</v>
      </c>
      <c r="AN42" s="59">
        <f ca="1">AVERAGE(OFFSET($AM$3,0,0,'Données projet'!$E$10+1,1))-AVERAGE(OFFSET($H$3,0,0,'Données projet'!$E$10+1,1))</f>
        <v>359.14403285134301</v>
      </c>
      <c r="AO42" s="59">
        <f t="shared" si="36"/>
        <v>241.18285512887621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0.35576010361859239</v>
      </c>
      <c r="AX42" s="21">
        <f t="shared" si="6"/>
        <v>0.35576010361859239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8.8000000000000007</v>
      </c>
      <c r="M43" s="12">
        <f t="array" ref="M43">INDEX(L:L,MIN(IF(ISNUMBER(L43:L239),ROW(L43:L239),"")))</f>
        <v>8.8000000000000007</v>
      </c>
      <c r="N43" s="13">
        <f>IF('Données projet'!$A$36&gt;35,N42+M43-V42,IF(A43&lt;'Données projet'!$A$36,$K$205^A43,IF(A43='Données projet'!$A$36,'Données projet'!$B$36,N42+M43-V42)))</f>
        <v>158</v>
      </c>
      <c r="O43" s="13">
        <f>N43*VLOOKUP('Données projet'!$B$9,Paramètres!$A$1:$I$89,3,0)*VLOOKUP('Données projet'!$B$9,Paramètres!$A$1:$I$89,5,0)</f>
        <v>142.95840000000001</v>
      </c>
      <c r="P43" s="13">
        <f t="shared" si="33"/>
        <v>36.973906370811264</v>
      </c>
      <c r="Q43" s="20">
        <f t="shared" si="53"/>
        <v>313.38210026249629</v>
      </c>
      <c r="R43" s="59">
        <f t="shared" si="0"/>
        <v>606.71543359582961</v>
      </c>
      <c r="S43" s="59">
        <f ca="1">AVERAGE(OFFSET($R$3,0,0,'Données projet'!$E$9+1,1))-AVERAGE(OFFSET($H$3,0,0,'Données projet'!$E$9+1,1))</f>
        <v>343.62172449202956</v>
      </c>
      <c r="T43" s="59">
        <f t="shared" si="34"/>
        <v>219.61896697279195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0.2391885596913354</v>
      </c>
      <c r="AC43" s="22">
        <f t="shared" si="3"/>
        <v>0.2391885596913354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150.35279999999995</v>
      </c>
      <c r="AK43" s="13">
        <f t="shared" si="35"/>
        <v>38.658749721546201</v>
      </c>
      <c r="AL43" s="20">
        <f t="shared" si="4"/>
        <v>329.19511576502617</v>
      </c>
      <c r="AM43" s="59">
        <f t="shared" si="5"/>
        <v>622.52844909835949</v>
      </c>
      <c r="AN43" s="59">
        <f ca="1">AVERAGE(OFFSET($AM$3,0,0,'Données projet'!$E$10+1,1))-AVERAGE(OFFSET($H$3,0,0,'Données projet'!$E$10+1,1))</f>
        <v>359.14403285134301</v>
      </c>
      <c r="AO43" s="59">
        <f t="shared" si="36"/>
        <v>241.18285512887621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0.25156038174433548</v>
      </c>
      <c r="AX43" s="21">
        <f t="shared" si="6"/>
        <v>0.25156038174433548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124.30000000000001</v>
      </c>
      <c r="O44" s="13">
        <f>N44*VLOOKUP('Données projet'!$B$9,Paramètres!$A$1:$I$89,3,0)*VLOOKUP('Données projet'!$B$9,Paramètres!$A$1:$I$89,5,0)</f>
        <v>112.46664000000001</v>
      </c>
      <c r="P44" s="13">
        <f t="shared" si="33"/>
        <v>29.911391992758421</v>
      </c>
      <c r="Q44" s="20">
        <f t="shared" si="53"/>
        <v>247.9750723873876</v>
      </c>
      <c r="R44" s="59">
        <f t="shared" si="0"/>
        <v>541.30840572072088</v>
      </c>
      <c r="S44" s="59">
        <f ca="1">AVERAGE(OFFSET($R$3,0,0,'Données projet'!$E$9+1,1))-AVERAGE(OFFSET($H$3,0,0,'Données projet'!$E$9+1,1))</f>
        <v>343.62172449202956</v>
      </c>
      <c r="T44" s="59">
        <f t="shared" si="34"/>
        <v>219.61896697279195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0.16913185253998658</v>
      </c>
      <c r="AC44" s="22">
        <f t="shared" si="3"/>
        <v>0.16913185253998658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118.28387999999995</v>
      </c>
      <c r="AK44" s="13">
        <f t="shared" si="35"/>
        <v>31.274407558514547</v>
      </c>
      <c r="AL44" s="20">
        <f t="shared" si="4"/>
        <v>260.48068416441271</v>
      </c>
      <c r="AM44" s="59">
        <f t="shared" si="5"/>
        <v>553.81401749774602</v>
      </c>
      <c r="AN44" s="59">
        <f ca="1">AVERAGE(OFFSET($AM$3,0,0,'Données projet'!$E$10+1,1))-AVERAGE(OFFSET($H$3,0,0,'Données projet'!$E$10+1,1))</f>
        <v>359.14403285134301</v>
      </c>
      <c r="AO44" s="59">
        <f t="shared" si="36"/>
        <v>241.18285512887621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0.1778800518092962</v>
      </c>
      <c r="AX44" s="21">
        <f t="shared" si="6"/>
        <v>0.1778800518092962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132.60000000000002</v>
      </c>
      <c r="O45" s="13">
        <f>N45*VLOOKUP('Données projet'!$B$9,Paramètres!$A$1:$I$89,3,0)*VLOOKUP('Données projet'!$B$9,Paramètres!$A$1:$I$89,5,0)</f>
        <v>119.97648000000001</v>
      </c>
      <c r="P45" s="13">
        <f t="shared" si="33"/>
        <v>31.669513577784763</v>
      </c>
      <c r="Q45" s="20">
        <f t="shared" si="53"/>
        <v>264.1167721479751</v>
      </c>
      <c r="R45" s="59">
        <f t="shared" si="0"/>
        <v>557.45010548130836</v>
      </c>
      <c r="S45" s="59">
        <f ca="1">AVERAGE(OFFSET($R$3,0,0,'Données projet'!$E$9+1,1))-AVERAGE(OFFSET($H$3,0,0,'Données projet'!$E$9+1,1))</f>
        <v>343.62172449202956</v>
      </c>
      <c r="T45" s="59">
        <f t="shared" si="34"/>
        <v>219.61896697279195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0.11959427984566773</v>
      </c>
      <c r="AC45" s="22">
        <f t="shared" si="3"/>
        <v>0.11959427984566773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126.18215999999998</v>
      </c>
      <c r="AK45" s="13">
        <f t="shared" si="35"/>
        <v>33.112644007050569</v>
      </c>
      <c r="AL45" s="20">
        <f t="shared" si="4"/>
        <v>277.43845031227971</v>
      </c>
      <c r="AM45" s="59">
        <f t="shared" si="5"/>
        <v>570.77178364561303</v>
      </c>
      <c r="AN45" s="59">
        <f ca="1">AVERAGE(OFFSET($AM$3,0,0,'Données projet'!$E$10+1,1))-AVERAGE(OFFSET($H$3,0,0,'Données projet'!$E$10+1,1))</f>
        <v>359.14403285134301</v>
      </c>
      <c r="AO45" s="59">
        <f t="shared" si="36"/>
        <v>241.18285512887621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0.12578019087216774</v>
      </c>
      <c r="AX45" s="21">
        <f t="shared" si="6"/>
        <v>0.12578019087216774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140.90000000000003</v>
      </c>
      <c r="O46" s="13">
        <f>N46*VLOOKUP('Données projet'!$B$9,Paramètres!$A$1:$I$89,3,0)*VLOOKUP('Données projet'!$B$9,Paramètres!$A$1:$I$89,5,0)</f>
        <v>127.48632000000002</v>
      </c>
      <c r="P46" s="13">
        <f t="shared" si="33"/>
        <v>33.414863287066048</v>
      </c>
      <c r="Q46" s="20">
        <f t="shared" si="53"/>
        <v>280.23622755830667</v>
      </c>
      <c r="R46" s="59">
        <f t="shared" si="0"/>
        <v>573.56956089163998</v>
      </c>
      <c r="S46" s="59">
        <f ca="1">AVERAGE(OFFSET($R$3,0,0,'Données projet'!$E$9+1,1))-AVERAGE(OFFSET($H$3,0,0,'Données projet'!$E$9+1,1))</f>
        <v>343.62172449202956</v>
      </c>
      <c r="T46" s="59">
        <f t="shared" si="34"/>
        <v>219.61896697279195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8.4565926269993305E-2</v>
      </c>
      <c r="AC46" s="22">
        <f t="shared" si="3"/>
        <v>8.4565926269993305E-2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134.08043999999998</v>
      </c>
      <c r="AK46" s="13">
        <f t="shared" si="35"/>
        <v>34.937526585347534</v>
      </c>
      <c r="AL46" s="20">
        <f t="shared" si="4"/>
        <v>294.37295846948024</v>
      </c>
      <c r="AM46" s="59">
        <f t="shared" si="5"/>
        <v>587.70629180281355</v>
      </c>
      <c r="AN46" s="59">
        <f ca="1">AVERAGE(OFFSET($AM$3,0,0,'Données projet'!$E$10+1,1))-AVERAGE(OFFSET($H$3,0,0,'Données projet'!$E$10+1,1))</f>
        <v>359.14403285134301</v>
      </c>
      <c r="AO46" s="59">
        <f t="shared" si="36"/>
        <v>241.18285512887621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8.8940025904648098E-2</v>
      </c>
      <c r="AX46" s="21">
        <f t="shared" si="6"/>
        <v>8.8940025904648098E-2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149.20000000000005</v>
      </c>
      <c r="O47" s="13">
        <f>N47*VLOOKUP('Données projet'!$B$9,Paramètres!$A$1:$I$89,3,0)*VLOOKUP('Données projet'!$B$9,Paramètres!$A$1:$I$89,5,0)</f>
        <v>134.99616000000003</v>
      </c>
      <c r="P47" s="13">
        <f t="shared" si="33"/>
        <v>35.148279172043118</v>
      </c>
      <c r="Q47" s="20">
        <f t="shared" si="53"/>
        <v>296.33489822464179</v>
      </c>
      <c r="R47" s="59">
        <f t="shared" si="0"/>
        <v>589.6682315579751</v>
      </c>
      <c r="S47" s="59">
        <f ca="1">AVERAGE(OFFSET($R$3,0,0,'Données projet'!$E$9+1,1))-AVERAGE(OFFSET($H$3,0,0,'Données projet'!$E$9+1,1))</f>
        <v>343.62172449202956</v>
      </c>
      <c r="T47" s="59">
        <f t="shared" si="34"/>
        <v>219.61896697279195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5.9797139922833871E-2</v>
      </c>
      <c r="AC47" s="22">
        <f t="shared" si="3"/>
        <v>5.9797139922833871E-2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141.97871999999998</v>
      </c>
      <c r="AK47" s="13">
        <f t="shared" si="35"/>
        <v>36.749931533545883</v>
      </c>
      <c r="AL47" s="20">
        <f t="shared" si="4"/>
        <v>311.28573475425907</v>
      </c>
      <c r="AM47" s="59">
        <f t="shared" si="5"/>
        <v>604.61906808759238</v>
      </c>
      <c r="AN47" s="59">
        <f ca="1">AVERAGE(OFFSET($AM$3,0,0,'Données projet'!$E$10+1,1))-AVERAGE(OFFSET($H$3,0,0,'Données projet'!$E$10+1,1))</f>
        <v>359.14403285134301</v>
      </c>
      <c r="AO47" s="59">
        <f t="shared" si="36"/>
        <v>241.18285512887621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6.289009543608387E-2</v>
      </c>
      <c r="AX47" s="21">
        <f t="shared" si="6"/>
        <v>6.289009543608387E-2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157.50000000000006</v>
      </c>
      <c r="O48" s="13">
        <f>N48*VLOOKUP('Données projet'!$B$9,Paramètres!$A$1:$I$89,3,0)*VLOOKUP('Données projet'!$B$9,Paramètres!$A$1:$I$89,5,0)</f>
        <v>142.50600000000003</v>
      </c>
      <c r="P48" s="13">
        <f t="shared" si="33"/>
        <v>36.870500776307573</v>
      </c>
      <c r="Q48" s="20">
        <f t="shared" si="53"/>
        <v>312.4140721854024</v>
      </c>
      <c r="R48" s="59">
        <f t="shared" si="0"/>
        <v>605.74740551873572</v>
      </c>
      <c r="S48" s="59">
        <f ca="1">AVERAGE(OFFSET($R$3,0,0,'Données projet'!$E$9+1,1))-AVERAGE(OFFSET($H$3,0,0,'Données projet'!$E$9+1,1))</f>
        <v>343.62172449202956</v>
      </c>
      <c r="T48" s="59">
        <f t="shared" si="34"/>
        <v>219.61896697279195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4.2282963134996659E-2</v>
      </c>
      <c r="AC48" s="22">
        <f t="shared" si="3"/>
        <v>4.2282963134996659E-2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149.87700000000001</v>
      </c>
      <c r="AK48" s="13">
        <f t="shared" si="35"/>
        <v>38.550632095087295</v>
      </c>
      <c r="AL48" s="20">
        <f t="shared" si="4"/>
        <v>328.17812589894368</v>
      </c>
      <c r="AM48" s="59">
        <f t="shared" si="5"/>
        <v>621.51145923227705</v>
      </c>
      <c r="AN48" s="59">
        <f ca="1">AVERAGE(OFFSET($AM$3,0,0,'Données projet'!$E$10+1,1))-AVERAGE(OFFSET($H$3,0,0,'Données projet'!$E$10+1,1))</f>
        <v>359.14403285134301</v>
      </c>
      <c r="AO48" s="59">
        <f t="shared" si="36"/>
        <v>241.18285512887621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4.4470012952324049E-2</v>
      </c>
      <c r="AX48" s="21">
        <f t="shared" si="6"/>
        <v>4.4470012952324049E-2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165.80000000000007</v>
      </c>
      <c r="O49" s="13">
        <f>N49*VLOOKUP('Données projet'!$B$9,Paramètres!$A$1:$I$89,3,0)*VLOOKUP('Données projet'!$B$9,Paramètres!$A$1:$I$89,5,0)</f>
        <v>150.01584000000005</v>
      </c>
      <c r="P49" s="13">
        <f t="shared" si="33"/>
        <v>38.582185295570817</v>
      </c>
      <c r="Q49" s="20">
        <f t="shared" si="53"/>
        <v>328.47489405645257</v>
      </c>
      <c r="R49" s="59">
        <f t="shared" si="0"/>
        <v>621.80822738978588</v>
      </c>
      <c r="S49" s="59">
        <f ca="1">AVERAGE(OFFSET($R$3,0,0,'Données projet'!$E$9+1,1))-AVERAGE(OFFSET($H$3,0,0,'Données projet'!$E$9+1,1))</f>
        <v>343.62172449202956</v>
      </c>
      <c r="T49" s="59">
        <f t="shared" si="34"/>
        <v>219.61896697279195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2.9898569961416939E-2</v>
      </c>
      <c r="AC49" s="22">
        <f t="shared" si="3"/>
        <v>2.9898569961416939E-2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157.77528000000001</v>
      </c>
      <c r="AK49" s="13">
        <f t="shared" si="35"/>
        <v>40.340315413068588</v>
      </c>
      <c r="AL49" s="20">
        <f t="shared" si="4"/>
        <v>345.05132867776109</v>
      </c>
      <c r="AM49" s="59">
        <f t="shared" si="5"/>
        <v>638.38466201109441</v>
      </c>
      <c r="AN49" s="59">
        <f ca="1">AVERAGE(OFFSET($AM$3,0,0,'Données projet'!$E$10+1,1))-AVERAGE(OFFSET($H$3,0,0,'Données projet'!$E$10+1,1))</f>
        <v>359.14403285134301</v>
      </c>
      <c r="AO49" s="59">
        <f t="shared" si="36"/>
        <v>241.18285512887621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3.1445047718041935E-2</v>
      </c>
      <c r="AX49" s="21">
        <f t="shared" si="6"/>
        <v>3.1445047718041935E-2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174.10000000000008</v>
      </c>
      <c r="O50" s="13">
        <f>N50*VLOOKUP('Données projet'!$B$9,Paramètres!$A$1:$I$89,3,0)*VLOOKUP('Données projet'!$B$9,Paramètres!$A$1:$I$89,5,0)</f>
        <v>157.52568000000005</v>
      </c>
      <c r="P50" s="13">
        <f t="shared" si="33"/>
        <v>40.283920409774808</v>
      </c>
      <c r="Q50" s="20">
        <f t="shared" si="53"/>
        <v>344.51838738035786</v>
      </c>
      <c r="R50" s="59">
        <f t="shared" si="0"/>
        <v>637.85172071369118</v>
      </c>
      <c r="S50" s="59">
        <f ca="1">AVERAGE(OFFSET($R$3,0,0,'Données projet'!$E$9+1,1))-AVERAGE(OFFSET($H$3,0,0,'Données projet'!$E$9+1,1))</f>
        <v>343.62172449202956</v>
      </c>
      <c r="T50" s="59">
        <f t="shared" si="34"/>
        <v>219.61896697279195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2.1141481567498333E-2</v>
      </c>
      <c r="AC50" s="22">
        <f t="shared" si="3"/>
        <v>2.1141481567498333E-2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165.67356000000001</v>
      </c>
      <c r="AK50" s="13">
        <f t="shared" si="35"/>
        <v>42.119595947091767</v>
      </c>
      <c r="AL50" s="20">
        <f t="shared" si="4"/>
        <v>361.90641327451817</v>
      </c>
      <c r="AM50" s="59">
        <f t="shared" si="5"/>
        <v>655.23974660785143</v>
      </c>
      <c r="AN50" s="59">
        <f ca="1">AVERAGE(OFFSET($AM$3,0,0,'Données projet'!$E$10+1,1))-AVERAGE(OFFSET($H$3,0,0,'Données projet'!$E$10+1,1))</f>
        <v>359.14403285134301</v>
      </c>
      <c r="AO50" s="59">
        <f t="shared" si="36"/>
        <v>241.18285512887621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2.2235006476162025E-2</v>
      </c>
      <c r="AX50" s="21">
        <f t="shared" si="6"/>
        <v>2.2235006476162025E-2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182.40000000000009</v>
      </c>
      <c r="O51" s="13">
        <f>N51*VLOOKUP('Données projet'!$B$9,Paramètres!$A$1:$I$89,3,0)*VLOOKUP('Données projet'!$B$9,Paramètres!$A$1:$I$89,5,0)</f>
        <v>165.03552000000008</v>
      </c>
      <c r="P51" s="13">
        <f t="shared" si="33"/>
        <v>41.976234598846517</v>
      </c>
      <c r="Q51" s="20">
        <f t="shared" si="53"/>
        <v>360.54547259299119</v>
      </c>
      <c r="R51" s="59">
        <f t="shared" si="0"/>
        <v>653.8788059263245</v>
      </c>
      <c r="S51" s="59">
        <f ca="1">AVERAGE(OFFSET($R$3,0,0,'Données projet'!$E$9+1,1))-AVERAGE(OFFSET($H$3,0,0,'Données projet'!$E$9+1,1))</f>
        <v>343.62172449202956</v>
      </c>
      <c r="T51" s="59">
        <f t="shared" si="34"/>
        <v>219.61896697279195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1.4949284980708473E-2</v>
      </c>
      <c r="AC51" s="22">
        <f t="shared" si="3"/>
        <v>1.4949284980708473E-2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173.57184000000004</v>
      </c>
      <c r="AK51" s="13">
        <f t="shared" si="35"/>
        <v>43.889026259091267</v>
      </c>
      <c r="AL51" s="20">
        <f t="shared" si="4"/>
        <v>378.74434206791733</v>
      </c>
      <c r="AM51" s="59">
        <f t="shared" si="5"/>
        <v>672.07767540125064</v>
      </c>
      <c r="AN51" s="59">
        <f ca="1">AVERAGE(OFFSET($AM$3,0,0,'Données projet'!$E$10+1,1))-AVERAGE(OFFSET($H$3,0,0,'Données projet'!$E$10+1,1))</f>
        <v>359.14403285134301</v>
      </c>
      <c r="AO51" s="59">
        <f t="shared" si="36"/>
        <v>241.18285512887621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1.5722523859020968E-2</v>
      </c>
      <c r="AX51" s="21">
        <f t="shared" si="6"/>
        <v>1.5722523859020968E-2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190.7000000000001</v>
      </c>
      <c r="O52" s="13">
        <f>N52*VLOOKUP('Données projet'!$B$9,Paramètres!$A$1:$I$89,3,0)*VLOOKUP('Données projet'!$B$9,Paramètres!$A$1:$I$89,5,0)</f>
        <v>172.54536000000007</v>
      </c>
      <c r="P52" s="13">
        <f t="shared" si="33"/>
        <v>43.65960552772448</v>
      </c>
      <c r="Q52" s="20">
        <f t="shared" si="53"/>
        <v>376.55698162745358</v>
      </c>
      <c r="R52" s="59">
        <f t="shared" si="0"/>
        <v>669.8903149607869</v>
      </c>
      <c r="S52" s="59">
        <f ca="1">AVERAGE(OFFSET($R$3,0,0,'Données projet'!$E$9+1,1))-AVERAGE(OFFSET($H$3,0,0,'Données projet'!$E$9+1,1))</f>
        <v>343.62172449202956</v>
      </c>
      <c r="T52" s="59">
        <f t="shared" si="34"/>
        <v>219.61896697279195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1.0570740783749168E-2</v>
      </c>
      <c r="AC52" s="22">
        <f t="shared" si="3"/>
        <v>1.0570740783749168E-2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181.47012000000004</v>
      </c>
      <c r="AK52" s="13">
        <f t="shared" si="35"/>
        <v>45.64910578045324</v>
      </c>
      <c r="AL52" s="20">
        <f t="shared" si="4"/>
        <v>395.56598490095615</v>
      </c>
      <c r="AM52" s="59">
        <f t="shared" si="5"/>
        <v>688.89931823428947</v>
      </c>
      <c r="AN52" s="59">
        <f ca="1">AVERAGE(OFFSET($AM$3,0,0,'Données projet'!$E$10+1,1))-AVERAGE(OFFSET($H$3,0,0,'Données projet'!$E$10+1,1))</f>
        <v>359.14403285134301</v>
      </c>
      <c r="AO52" s="59">
        <f t="shared" si="36"/>
        <v>241.18285512887621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1.1117503238081012E-2</v>
      </c>
      <c r="AX52" s="21">
        <f t="shared" si="6"/>
        <v>1.1117503238081012E-2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199.00000000000011</v>
      </c>
      <c r="O53" s="13">
        <f>N53*VLOOKUP('Données projet'!$B$9,Paramètres!$A$1:$I$89,3,0)*VLOOKUP('Données projet'!$B$9,Paramètres!$A$1:$I$89,5,0)</f>
        <v>180.0552000000001</v>
      </c>
      <c r="P53" s="13">
        <f t="shared" si="33"/>
        <v>45.334466930398399</v>
      </c>
      <c r="Q53" s="20">
        <f t="shared" si="53"/>
        <v>392.55366990377735</v>
      </c>
      <c r="R53" s="59">
        <f t="shared" si="0"/>
        <v>685.88700323711066</v>
      </c>
      <c r="S53" s="59">
        <f ca="1">AVERAGE(OFFSET($R$3,0,0,'Données projet'!$E$9+1,1))-AVERAGE(OFFSET($H$3,0,0,'Données projet'!$E$9+1,1))</f>
        <v>343.62172449202956</v>
      </c>
      <c r="T53" s="59">
        <f t="shared" si="34"/>
        <v>219.61896697279195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7.4746424903542373E-3</v>
      </c>
      <c r="AC53" s="22">
        <f t="shared" si="3"/>
        <v>7.4746424903542373E-3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189.36840000000007</v>
      </c>
      <c r="AK53" s="13">
        <f t="shared" si="35"/>
        <v>47.400288009750057</v>
      </c>
      <c r="AL53" s="20">
        <f t="shared" si="4"/>
        <v>412.37213161698145</v>
      </c>
      <c r="AM53" s="59">
        <f t="shared" si="5"/>
        <v>705.70546495031476</v>
      </c>
      <c r="AN53" s="59">
        <f ca="1">AVERAGE(OFFSET($AM$3,0,0,'Données projet'!$E$10+1,1))-AVERAGE(OFFSET($H$3,0,0,'Données projet'!$E$10+1,1))</f>
        <v>359.14403285134301</v>
      </c>
      <c r="AO53" s="59">
        <f t="shared" si="36"/>
        <v>241.18285512887621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7.8612619295104838E-3</v>
      </c>
      <c r="AX53" s="21">
        <f t="shared" si="6"/>
        <v>7.8612619295104838E-3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164.80000000000013</v>
      </c>
      <c r="O54" s="13">
        <f>N54*VLOOKUP('Données projet'!$B$9,Paramètres!$A$1:$I$89,3,0)*VLOOKUP('Données projet'!$B$9,Paramètres!$A$1:$I$89,5,0)</f>
        <v>149.11104000000009</v>
      </c>
      <c r="P54" s="13">
        <f t="shared" si="33"/>
        <v>38.376496436982421</v>
      </c>
      <c r="Q54" s="20">
        <f t="shared" si="53"/>
        <v>326.54079262774457</v>
      </c>
      <c r="R54" s="59">
        <f t="shared" si="0"/>
        <v>619.87412596107788</v>
      </c>
      <c r="S54" s="59">
        <f ca="1">AVERAGE(OFFSET($R$3,0,0,'Données projet'!$E$9+1,1))-AVERAGE(OFFSET($H$3,0,0,'Données projet'!$E$9+1,1))</f>
        <v>343.62172449202956</v>
      </c>
      <c r="T54" s="59">
        <f t="shared" si="34"/>
        <v>219.61896697279195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5.285370391874585E-3</v>
      </c>
      <c r="AC54" s="22">
        <f t="shared" si="3"/>
        <v>5.285370391874585E-3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156.82368000000005</v>
      </c>
      <c r="AK54" s="13">
        <f t="shared" si="35"/>
        <v>40.125253633419661</v>
      </c>
      <c r="AL54" s="20">
        <f t="shared" si="4"/>
        <v>343.01939274487268</v>
      </c>
      <c r="AM54" s="59">
        <f t="shared" si="5"/>
        <v>636.35272607820593</v>
      </c>
      <c r="AN54" s="59">
        <f ca="1">AVERAGE(OFFSET($AM$3,0,0,'Données projet'!$E$10+1,1))-AVERAGE(OFFSET($H$3,0,0,'Données projet'!$E$10+1,1))</f>
        <v>359.14403285134301</v>
      </c>
      <c r="AO54" s="59">
        <f t="shared" si="36"/>
        <v>241.18285512887621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5.5587516190405062E-3</v>
      </c>
      <c r="AX54" s="21">
        <f t="shared" si="6"/>
        <v>5.5587516190405062E-3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172.60000000000014</v>
      </c>
      <c r="O55" s="13">
        <f>N55*VLOOKUP('Données projet'!$B$9,Paramètres!$A$1:$I$89,3,0)*VLOOKUP('Données projet'!$B$9,Paramètres!$A$1:$I$89,5,0)</f>
        <v>156.16848000000013</v>
      </c>
      <c r="P55" s="13">
        <f t="shared" si="33"/>
        <v>39.977090041212371</v>
      </c>
      <c r="Q55" s="20">
        <f t="shared" si="53"/>
        <v>341.62020115511177</v>
      </c>
      <c r="R55" s="59">
        <f t="shared" si="0"/>
        <v>634.95353448844503</v>
      </c>
      <c r="S55" s="59">
        <f ca="1">AVERAGE(OFFSET($R$3,0,0,'Données projet'!$E$9+1,1))-AVERAGE(OFFSET($H$3,0,0,'Données projet'!$E$9+1,1))</f>
        <v>343.62172449202956</v>
      </c>
      <c r="T55" s="59">
        <f t="shared" si="34"/>
        <v>219.61896697279195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3.7373212451771195E-3</v>
      </c>
      <c r="AC55" s="22">
        <f t="shared" si="3"/>
        <v>3.7373212451771195E-3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164.24616000000006</v>
      </c>
      <c r="AK55" s="13">
        <f t="shared" si="35"/>
        <v>41.798783796320784</v>
      </c>
      <c r="AL55" s="20">
        <f t="shared" si="4"/>
        <v>358.86161044525875</v>
      </c>
      <c r="AM55" s="59">
        <f t="shared" si="5"/>
        <v>652.19494377859201</v>
      </c>
      <c r="AN55" s="59">
        <f ca="1">AVERAGE(OFFSET($AM$3,0,0,'Données projet'!$E$10+1,1))-AVERAGE(OFFSET($H$3,0,0,'Données projet'!$E$10+1,1))</f>
        <v>359.14403285134301</v>
      </c>
      <c r="AO55" s="59">
        <f t="shared" si="36"/>
        <v>241.18285512887621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3.9306309647552419E-3</v>
      </c>
      <c r="AX55" s="21">
        <f t="shared" si="6"/>
        <v>3.9306309647552419E-3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180.40000000000015</v>
      </c>
      <c r="O56" s="13">
        <f>N56*VLOOKUP('Données projet'!$B$9,Paramètres!$A$1:$I$89,3,0)*VLOOKUP('Données projet'!$B$9,Paramètres!$A$1:$I$89,5,0)</f>
        <v>163.22592000000012</v>
      </c>
      <c r="P56" s="13">
        <f t="shared" si="33"/>
        <v>41.569283201466128</v>
      </c>
      <c r="Q56" s="20">
        <f t="shared" si="53"/>
        <v>356.68497890922032</v>
      </c>
      <c r="R56" s="59">
        <f t="shared" si="0"/>
        <v>650.01831224255363</v>
      </c>
      <c r="S56" s="59">
        <f ca="1">AVERAGE(OFFSET($R$3,0,0,'Données projet'!$E$9+1,1))-AVERAGE(OFFSET($H$3,0,0,'Données projet'!$E$9+1,1))</f>
        <v>343.62172449202956</v>
      </c>
      <c r="T56" s="59">
        <f t="shared" si="34"/>
        <v>219.61896697279195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2.642685195937293E-3</v>
      </c>
      <c r="AC56" s="22">
        <f t="shared" si="3"/>
        <v>2.642685195937293E-3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171.6686400000001</v>
      </c>
      <c r="AK56" s="13">
        <f t="shared" si="35"/>
        <v>43.463530720091853</v>
      </c>
      <c r="AL56" s="20">
        <f t="shared" si="4"/>
        <v>374.68853067082676</v>
      </c>
      <c r="AM56" s="59">
        <f t="shared" si="5"/>
        <v>668.02186400416008</v>
      </c>
      <c r="AN56" s="59">
        <f ca="1">AVERAGE(OFFSET($AM$3,0,0,'Données projet'!$E$10+1,1))-AVERAGE(OFFSET($H$3,0,0,'Données projet'!$E$10+1,1))</f>
        <v>359.14403285134301</v>
      </c>
      <c r="AO56" s="59">
        <f t="shared" si="36"/>
        <v>241.18285512887621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2.7793758095202531E-3</v>
      </c>
      <c r="AX56" s="21">
        <f t="shared" si="6"/>
        <v>2.7793758095202531E-3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188.20000000000016</v>
      </c>
      <c r="O57" s="13">
        <f>N57*VLOOKUP('Données projet'!$B$9,Paramètres!$A$1:$I$89,3,0)*VLOOKUP('Données projet'!$B$9,Paramètres!$A$1:$I$89,5,0)</f>
        <v>170.28336000000016</v>
      </c>
      <c r="P57" s="13">
        <f t="shared" si="33"/>
        <v>43.153480646462654</v>
      </c>
      <c r="Q57" s="20">
        <f t="shared" si="53"/>
        <v>371.73583079258941</v>
      </c>
      <c r="R57" s="59">
        <f t="shared" si="0"/>
        <v>665.06916412592273</v>
      </c>
      <c r="S57" s="59">
        <f ca="1">AVERAGE(OFFSET($R$3,0,0,'Données projet'!$E$9+1,1))-AVERAGE(OFFSET($H$3,0,0,'Données projet'!$E$9+1,1))</f>
        <v>343.62172449202956</v>
      </c>
      <c r="T57" s="59">
        <f t="shared" si="34"/>
        <v>219.61896697279195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1.86866062258856E-3</v>
      </c>
      <c r="AC57" s="22">
        <f t="shared" si="3"/>
        <v>1.86866062258856E-3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179.0911200000001</v>
      </c>
      <c r="AK57" s="13">
        <f t="shared" si="35"/>
        <v>45.119917576309504</v>
      </c>
      <c r="AL57" s="20">
        <f t="shared" si="4"/>
        <v>390.5008904454059</v>
      </c>
      <c r="AM57" s="59">
        <f t="shared" si="5"/>
        <v>683.83422377873922</v>
      </c>
      <c r="AN57" s="59">
        <f ca="1">AVERAGE(OFFSET($AM$3,0,0,'Données projet'!$E$10+1,1))-AVERAGE(OFFSET($H$3,0,0,'Données projet'!$E$10+1,1))</f>
        <v>359.14403285134301</v>
      </c>
      <c r="AO57" s="59">
        <f t="shared" si="36"/>
        <v>241.18285512887621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1.965315482377621E-3</v>
      </c>
      <c r="AX57" s="21">
        <f t="shared" si="6"/>
        <v>1.965315482377621E-3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196.00000000000017</v>
      </c>
      <c r="O58" s="13">
        <f>N58*VLOOKUP('Données projet'!$B$9,Paramètres!$A$1:$I$89,3,0)*VLOOKUP('Données projet'!$B$9,Paramètres!$A$1:$I$89,5,0)</f>
        <v>177.34080000000014</v>
      </c>
      <c r="P58" s="13">
        <f t="shared" si="33"/>
        <v>44.730051658603138</v>
      </c>
      <c r="Q58" s="20">
        <f t="shared" si="53"/>
        <v>386.77339997206741</v>
      </c>
      <c r="R58" s="59">
        <f t="shared" si="0"/>
        <v>680.10673330540067</v>
      </c>
      <c r="S58" s="59">
        <f ca="1">AVERAGE(OFFSET($R$3,0,0,'Données projet'!$E$9+1,1))-AVERAGE(OFFSET($H$3,0,0,'Données projet'!$E$9+1,1))</f>
        <v>343.62172449202956</v>
      </c>
      <c r="T58" s="59">
        <f t="shared" si="34"/>
        <v>219.61896697279195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1.3213425979686467E-3</v>
      </c>
      <c r="AC58" s="22">
        <f t="shared" si="3"/>
        <v>1.3213425979686467E-3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186.51360000000011</v>
      </c>
      <c r="AK58" s="13">
        <f t="shared" si="35"/>
        <v>46.768330474998983</v>
      </c>
      <c r="AL58" s="20">
        <f t="shared" si="4"/>
        <v>406.29936224395669</v>
      </c>
      <c r="AM58" s="59">
        <f t="shared" si="5"/>
        <v>699.63269557728995</v>
      </c>
      <c r="AN58" s="59">
        <f ca="1">AVERAGE(OFFSET($AM$3,0,0,'Données projet'!$E$10+1,1))-AVERAGE(OFFSET($H$3,0,0,'Données projet'!$E$10+1,1))</f>
        <v>359.14403285134301</v>
      </c>
      <c r="AO58" s="59">
        <f t="shared" si="36"/>
        <v>241.18285512887621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1.3896879047601265E-3</v>
      </c>
      <c r="AX58" s="21">
        <f t="shared" si="6"/>
        <v>1.3896879047601265E-3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203.80000000000018</v>
      </c>
      <c r="O59" s="13">
        <f>N59*VLOOKUP('Données projet'!$B$9,Paramètres!$A$1:$I$89,3,0)*VLOOKUP('Données projet'!$B$9,Paramètres!$A$1:$I$89,5,0)</f>
        <v>184.39824000000016</v>
      </c>
      <c r="P59" s="13">
        <f t="shared" si="33"/>
        <v>46.299334464645959</v>
      </c>
      <c r="Q59" s="20">
        <f t="shared" si="53"/>
        <v>401.79827552592536</v>
      </c>
      <c r="R59" s="59">
        <f t="shared" si="0"/>
        <v>695.13160885925868</v>
      </c>
      <c r="S59" s="59">
        <f ca="1">AVERAGE(OFFSET($R$3,0,0,'Données projet'!$E$9+1,1))-AVERAGE(OFFSET($H$3,0,0,'Données projet'!$E$9+1,1))</f>
        <v>343.62172449202956</v>
      </c>
      <c r="T59" s="59">
        <f t="shared" si="34"/>
        <v>219.61896697279195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9.3433031129428021E-4</v>
      </c>
      <c r="AC59" s="22">
        <f t="shared" si="3"/>
        <v>9.3433031129428021E-4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193.93608000000012</v>
      </c>
      <c r="AK59" s="13">
        <f t="shared" si="35"/>
        <v>48.409123055385599</v>
      </c>
      <c r="AL59" s="20">
        <f t="shared" si="4"/>
        <v>422.08456198813013</v>
      </c>
      <c r="AM59" s="59">
        <f t="shared" si="5"/>
        <v>715.41789532146345</v>
      </c>
      <c r="AN59" s="59">
        <f ca="1">AVERAGE(OFFSET($AM$3,0,0,'Données projet'!$E$10+1,1))-AVERAGE(OFFSET($H$3,0,0,'Données projet'!$E$10+1,1))</f>
        <v>359.14403285134301</v>
      </c>
      <c r="AO59" s="59">
        <f t="shared" si="36"/>
        <v>241.18285512887621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9.8265774118881048E-4</v>
      </c>
      <c r="AX59" s="21">
        <f t="shared" si="6"/>
        <v>9.8265774118881048E-4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211.60000000000019</v>
      </c>
      <c r="O60" s="13">
        <f>N60*VLOOKUP('Données projet'!$B$9,Paramètres!$A$1:$I$89,3,0)*VLOOKUP('Données projet'!$B$9,Paramètres!$A$1:$I$89,5,0)</f>
        <v>191.45568000000017</v>
      </c>
      <c r="P60" s="13">
        <f t="shared" si="33"/>
        <v>47.861639935303188</v>
      </c>
      <c r="Q60" s="20">
        <f t="shared" si="53"/>
        <v>416.81099888732001</v>
      </c>
      <c r="R60" s="59">
        <f t="shared" si="0"/>
        <v>710.14433222065327</v>
      </c>
      <c r="S60" s="59">
        <f ca="1">AVERAGE(OFFSET($R$3,0,0,'Données projet'!$E$9+1,1))-AVERAGE(OFFSET($H$3,0,0,'Données projet'!$E$9+1,1))</f>
        <v>343.62172449202956</v>
      </c>
      <c r="T60" s="59">
        <f t="shared" si="34"/>
        <v>219.61896697279195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6.6067129898432345E-4</v>
      </c>
      <c r="AC60" s="22">
        <f t="shared" si="3"/>
        <v>6.6067129898432345E-4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201.35856000000013</v>
      </c>
      <c r="AK60" s="13">
        <f t="shared" si="35"/>
        <v>50.04262035407573</v>
      </c>
      <c r="AL60" s="20">
        <f t="shared" si="4"/>
        <v>437.8570557833487</v>
      </c>
      <c r="AM60" s="59">
        <f t="shared" si="5"/>
        <v>731.19038911668201</v>
      </c>
      <c r="AN60" s="59">
        <f ca="1">AVERAGE(OFFSET($AM$3,0,0,'Données projet'!$E$10+1,1))-AVERAGE(OFFSET($H$3,0,0,'Données projet'!$E$10+1,1))</f>
        <v>359.14403285134301</v>
      </c>
      <c r="AO60" s="59">
        <f t="shared" si="36"/>
        <v>241.18285512887621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6.9484395238006327E-4</v>
      </c>
      <c r="AX60" s="21">
        <f t="shared" si="6"/>
        <v>6.9484395238006327E-4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219.4000000000002</v>
      </c>
      <c r="O61" s="13">
        <f>N61*VLOOKUP('Données projet'!$B$9,Paramètres!$A$1:$I$89,3,0)*VLOOKUP('Données projet'!$B$9,Paramètres!$A$1:$I$89,5,0)</f>
        <v>198.51312000000019</v>
      </c>
      <c r="P61" s="13">
        <f t="shared" si="33"/>
        <v>49.417254724004458</v>
      </c>
      <c r="Q61" s="20">
        <f t="shared" si="53"/>
        <v>431.81206931097472</v>
      </c>
      <c r="R61" s="59">
        <f t="shared" si="0"/>
        <v>725.14540264430798</v>
      </c>
      <c r="S61" s="59">
        <f ca="1">AVERAGE(OFFSET($R$3,0,0,'Données projet'!$E$9+1,1))-AVERAGE(OFFSET($H$3,0,0,'Données projet'!$E$9+1,1))</f>
        <v>343.62172449202956</v>
      </c>
      <c r="T61" s="59">
        <f t="shared" si="34"/>
        <v>219.61896697279195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4.6716515564714016E-4</v>
      </c>
      <c r="AC61" s="22">
        <f t="shared" si="3"/>
        <v>4.6716515564714016E-4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208.78104000000013</v>
      </c>
      <c r="AK61" s="13">
        <f t="shared" si="35"/>
        <v>51.669122086849427</v>
      </c>
      <c r="AL61" s="20">
        <f t="shared" si="4"/>
        <v>453.61736563459635</v>
      </c>
      <c r="AM61" s="59">
        <f t="shared" si="5"/>
        <v>746.95069896792961</v>
      </c>
      <c r="AN61" s="59">
        <f ca="1">AVERAGE(OFFSET($AM$3,0,0,'Données projet'!$E$10+1,1))-AVERAGE(OFFSET($H$3,0,0,'Données projet'!$E$10+1,1))</f>
        <v>359.14403285134301</v>
      </c>
      <c r="AO61" s="59">
        <f t="shared" si="36"/>
        <v>241.18285512887621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4.9132887059440524E-4</v>
      </c>
      <c r="AX61" s="21">
        <f t="shared" si="6"/>
        <v>4.9132887059440524E-4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227.20000000000022</v>
      </c>
      <c r="O62" s="13">
        <f>N62*VLOOKUP('Données projet'!$B$9,Paramètres!$A$1:$I$89,3,0)*VLOOKUP('Données projet'!$B$9,Paramètres!$A$1:$I$89,5,0)</f>
        <v>205.5705600000002</v>
      </c>
      <c r="P62" s="13">
        <f t="shared" si="33"/>
        <v>50.966443946767434</v>
      </c>
      <c r="Q62" s="20">
        <f t="shared" si="53"/>
        <v>446.80194854062029</v>
      </c>
      <c r="R62" s="59">
        <f t="shared" si="0"/>
        <v>740.13528187395355</v>
      </c>
      <c r="S62" s="59">
        <f ca="1">AVERAGE(OFFSET($R$3,0,0,'Données projet'!$E$9+1,1))-AVERAGE(OFFSET($H$3,0,0,'Données projet'!$E$9+1,1))</f>
        <v>343.62172449202956</v>
      </c>
      <c r="T62" s="59">
        <f t="shared" si="34"/>
        <v>219.61896697279195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3.3033564949216178E-4</v>
      </c>
      <c r="AC62" s="22">
        <f t="shared" si="3"/>
        <v>3.3033564949216178E-4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216.20352000000017</v>
      </c>
      <c r="AK62" s="13">
        <f t="shared" si="35"/>
        <v>53.288905450648656</v>
      </c>
      <c r="AL62" s="20">
        <f t="shared" si="4"/>
        <v>469.36597432654679</v>
      </c>
      <c r="AM62" s="59">
        <f t="shared" si="5"/>
        <v>762.69930765988011</v>
      </c>
      <c r="AN62" s="59">
        <f ca="1">AVERAGE(OFFSET($AM$3,0,0,'Données projet'!$E$10+1,1))-AVERAGE(OFFSET($H$3,0,0,'Données projet'!$E$10+1,1))</f>
        <v>359.14403285134301</v>
      </c>
      <c r="AO62" s="59">
        <f t="shared" si="36"/>
        <v>241.18285512887621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3.4742197619003163E-4</v>
      </c>
      <c r="AX62" s="21">
        <f t="shared" si="6"/>
        <v>3.4742197619003163E-4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235.00000000000023</v>
      </c>
      <c r="O63" s="13">
        <f>N63*VLOOKUP('Données projet'!$B$9,Paramètres!$A$1:$I$89,3,0)*VLOOKUP('Données projet'!$B$9,Paramètres!$A$1:$I$89,5,0)</f>
        <v>212.62800000000021</v>
      </c>
      <c r="P63" s="13">
        <f t="shared" si="33"/>
        <v>52.509453483719085</v>
      </c>
      <c r="Q63" s="20">
        <f t="shared" si="53"/>
        <v>461.78106481747773</v>
      </c>
      <c r="R63" s="59">
        <f t="shared" si="0"/>
        <v>755.11439815081098</v>
      </c>
      <c r="S63" s="59">
        <f ca="1">AVERAGE(OFFSET($R$3,0,0,'Données projet'!$E$9+1,1))-AVERAGE(OFFSET($H$3,0,0,'Données projet'!$E$9+1,1))</f>
        <v>343.62172449202956</v>
      </c>
      <c r="T63" s="59">
        <f t="shared" si="34"/>
        <v>219.61896697279195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2.3358257782357011E-4</v>
      </c>
      <c r="AC63" s="22">
        <f t="shared" si="3"/>
        <v>2.3358257782357011E-4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223.62600000000018</v>
      </c>
      <c r="AK63" s="13">
        <f t="shared" si="35"/>
        <v>54.902227529974944</v>
      </c>
      <c r="AL63" s="20">
        <f t="shared" si="4"/>
        <v>485.10332961470664</v>
      </c>
      <c r="AM63" s="59">
        <f t="shared" si="5"/>
        <v>778.43666294803995</v>
      </c>
      <c r="AN63" s="59">
        <f ca="1">AVERAGE(OFFSET($AM$3,0,0,'Données projet'!$E$10+1,1))-AVERAGE(OFFSET($H$3,0,0,'Données projet'!$E$10+1,1))</f>
        <v>359.14403285134301</v>
      </c>
      <c r="AO63" s="59">
        <f t="shared" si="36"/>
        <v>241.18285512887621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2.4566443529720262E-4</v>
      </c>
      <c r="AX63" s="21">
        <f t="shared" si="6"/>
        <v>2.4566443529720262E-4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200.00000000000023</v>
      </c>
      <c r="O64" s="13">
        <f>N64*VLOOKUP('Données projet'!$B$9,Paramètres!$A$1:$I$89,3,0)*VLOOKUP('Données projet'!$B$9,Paramètres!$A$1:$I$89,5,0)</f>
        <v>180.96000000000021</v>
      </c>
      <c r="P64" s="13">
        <f t="shared" si="33"/>
        <v>45.535702314871806</v>
      </c>
      <c r="Q64" s="20">
        <f t="shared" si="53"/>
        <v>394.48001486506865</v>
      </c>
      <c r="R64" s="59">
        <f t="shared" si="0"/>
        <v>687.81334819840197</v>
      </c>
      <c r="S64" s="59">
        <f ca="1">AVERAGE(OFFSET($R$3,0,0,'Données projet'!$E$9+1,1))-AVERAGE(OFFSET($H$3,0,0,'Données projet'!$E$9+1,1))</f>
        <v>343.62172449202956</v>
      </c>
      <c r="T64" s="59">
        <f t="shared" si="34"/>
        <v>219.61896697279195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1.6516782474608092E-4</v>
      </c>
      <c r="AC64" s="22">
        <f t="shared" si="3"/>
        <v>1.6516782474608092E-4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190.32000000000016</v>
      </c>
      <c r="AK64" s="13">
        <f t="shared" si="35"/>
        <v>47.610693377401923</v>
      </c>
      <c r="AL64" s="20">
        <f t="shared" si="4"/>
        <v>414.39595763230864</v>
      </c>
      <c r="AM64" s="59">
        <f t="shared" si="5"/>
        <v>707.72929096564189</v>
      </c>
      <c r="AN64" s="59">
        <f ca="1">AVERAGE(OFFSET($AM$3,0,0,'Données projet'!$E$10+1,1))-AVERAGE(OFFSET($H$3,0,0,'Données projet'!$E$10+1,1))</f>
        <v>359.14403285134301</v>
      </c>
      <c r="AO64" s="59">
        <f t="shared" si="36"/>
        <v>241.18285512887621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1.7371098809501582E-4</v>
      </c>
      <c r="AX64" s="21">
        <f t="shared" si="6"/>
        <v>1.7371098809501582E-4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207.00000000000023</v>
      </c>
      <c r="O65" s="13">
        <f>N65*VLOOKUP('Données projet'!$B$9,Paramètres!$A$1:$I$89,3,0)*VLOOKUP('Données projet'!$B$9,Paramètres!$A$1:$I$89,5,0)</f>
        <v>187.2936000000002</v>
      </c>
      <c r="P65" s="13">
        <f t="shared" si="33"/>
        <v>46.941107550760499</v>
      </c>
      <c r="Q65" s="20">
        <f t="shared" si="53"/>
        <v>407.95878231757484</v>
      </c>
      <c r="R65" s="59">
        <f t="shared" si="0"/>
        <v>701.29211565090816</v>
      </c>
      <c r="S65" s="59">
        <f ca="1">AVERAGE(OFFSET($R$3,0,0,'Données projet'!$E$9+1,1))-AVERAGE(OFFSET($H$3,0,0,'Données projet'!$E$9+1,1))</f>
        <v>343.62172449202956</v>
      </c>
      <c r="T65" s="59">
        <f t="shared" si="34"/>
        <v>219.61896697279195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1.1679128891178508E-4</v>
      </c>
      <c r="AC65" s="22">
        <f t="shared" si="3"/>
        <v>1.1679128891178508E-4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196.98120000000014</v>
      </c>
      <c r="AK65" s="13">
        <f t="shared" si="35"/>
        <v>49.080140741894176</v>
      </c>
      <c r="AL65" s="20">
        <f t="shared" si="4"/>
        <v>428.55683512546597</v>
      </c>
      <c r="AM65" s="59">
        <f t="shared" si="5"/>
        <v>721.89016845879928</v>
      </c>
      <c r="AN65" s="59">
        <f ca="1">AVERAGE(OFFSET($AM$3,0,0,'Données projet'!$E$10+1,1))-AVERAGE(OFFSET($H$3,0,0,'Données projet'!$E$10+1,1))</f>
        <v>359.14403285134301</v>
      </c>
      <c r="AO65" s="59">
        <f t="shared" si="36"/>
        <v>241.18285512887621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1.2283221764860131E-4</v>
      </c>
      <c r="AX65" s="21">
        <f t="shared" si="6"/>
        <v>1.2283221764860131E-4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214.00000000000023</v>
      </c>
      <c r="O66" s="13">
        <f>N66*VLOOKUP('Données projet'!$B$9,Paramètres!$A$1:$I$89,3,0)*VLOOKUP('Données projet'!$B$9,Paramètres!$A$1:$I$89,5,0)</f>
        <v>193.62720000000019</v>
      </c>
      <c r="P66" s="13">
        <f t="shared" si="33"/>
        <v>48.340990547231279</v>
      </c>
      <c r="Q66" s="20">
        <f t="shared" si="53"/>
        <v>421.42793186976149</v>
      </c>
      <c r="R66" s="59">
        <f t="shared" si="0"/>
        <v>714.76126520309481</v>
      </c>
      <c r="S66" s="59">
        <f ca="1">AVERAGE(OFFSET($R$3,0,0,'Données projet'!$E$9+1,1))-AVERAGE(OFFSET($H$3,0,0,'Données projet'!$E$9+1,1))</f>
        <v>343.62172449202956</v>
      </c>
      <c r="T66" s="59">
        <f t="shared" si="34"/>
        <v>219.61896697279195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8.2583912373040473E-5</v>
      </c>
      <c r="AC66" s="22">
        <f t="shared" si="3"/>
        <v>8.2583912373040473E-5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203.64240000000018</v>
      </c>
      <c r="AK66" s="13">
        <f t="shared" si="35"/>
        <v>50.543814227115448</v>
      </c>
      <c r="AL66" s="20">
        <f t="shared" si="4"/>
        <v>442.70765644555968</v>
      </c>
      <c r="AM66" s="59">
        <f t="shared" si="5"/>
        <v>736.04098977889294</v>
      </c>
      <c r="AN66" s="59">
        <f ca="1">AVERAGE(OFFSET($AM$3,0,0,'Données projet'!$E$10+1,1))-AVERAGE(OFFSET($H$3,0,0,'Données projet'!$E$10+1,1))</f>
        <v>359.14403285134301</v>
      </c>
      <c r="AO66" s="59">
        <f t="shared" si="36"/>
        <v>241.18285512887621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8.6855494047507909E-5</v>
      </c>
      <c r="AX66" s="21">
        <f t="shared" si="6"/>
        <v>8.6855494047507909E-5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221.00000000000023</v>
      </c>
      <c r="O67" s="13">
        <f>N67*VLOOKUP('Données projet'!$B$9,Paramètres!$A$1:$I$89,3,0)*VLOOKUP('Données projet'!$B$9,Paramètres!$A$1:$I$89,5,0)</f>
        <v>199.96080000000021</v>
      </c>
      <c r="P67" s="13">
        <f t="shared" si="33"/>
        <v>49.735552653569307</v>
      </c>
      <c r="Q67" s="20">
        <f t="shared" ref="Q67:Q98" si="54">(O67+P67)*0.475*44/12</f>
        <v>434.88781420496684</v>
      </c>
      <c r="R67" s="59">
        <f t="shared" ref="R67:R130" si="55">Q67+(I67+J67)*44/12</f>
        <v>728.2211475383001</v>
      </c>
      <c r="S67" s="59">
        <f ca="1">AVERAGE(OFFSET($R$3,0,0,'Données projet'!$E$9+1,1))-AVERAGE(OFFSET($H$3,0,0,'Données projet'!$E$9+1,1))</f>
        <v>343.62172449202956</v>
      </c>
      <c r="T67" s="59">
        <f t="shared" si="34"/>
        <v>219.61896697279195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5.8395644455892547E-5</v>
      </c>
      <c r="AC67" s="22">
        <f t="shared" si="3"/>
        <v>5.8395644455892547E-5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210.30360000000013</v>
      </c>
      <c r="AK67" s="13">
        <f t="shared" si="35"/>
        <v>52.001924357524501</v>
      </c>
      <c r="AL67" s="20">
        <f t="shared" si="4"/>
        <v>456.84878825602203</v>
      </c>
      <c r="AM67" s="59">
        <f t="shared" si="5"/>
        <v>750.18212158935535</v>
      </c>
      <c r="AN67" s="59">
        <f ca="1">AVERAGE(OFFSET($AM$3,0,0,'Données projet'!$E$10+1,1))-AVERAGE(OFFSET($H$3,0,0,'Données projet'!$E$10+1,1))</f>
        <v>359.14403285134301</v>
      </c>
      <c r="AO67" s="59">
        <f t="shared" si="36"/>
        <v>241.18285512887621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6.1416108824300655E-5</v>
      </c>
      <c r="AX67" s="21">
        <f t="shared" si="6"/>
        <v>6.1416108824300655E-5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228.00000000000023</v>
      </c>
      <c r="O68" s="13">
        <f>N68*VLOOKUP('Données projet'!$B$9,Paramètres!$A$1:$I$89,3,0)*VLOOKUP('Données projet'!$B$9,Paramètres!$A$1:$I$89,5,0)</f>
        <v>206.29440000000019</v>
      </c>
      <c r="P68" s="13">
        <f t="shared" si="33"/>
        <v>51.124981739560774</v>
      </c>
      <c r="Q68" s="20">
        <f t="shared" si="54"/>
        <v>448.33875652973529</v>
      </c>
      <c r="R68" s="59">
        <f t="shared" si="55"/>
        <v>741.67208986306855</v>
      </c>
      <c r="S68" s="59">
        <f ca="1">AVERAGE(OFFSET($R$3,0,0,'Données projet'!$E$9+1,1))-AVERAGE(OFFSET($H$3,0,0,'Données projet'!$E$9+1,1))</f>
        <v>343.62172449202956</v>
      </c>
      <c r="T68" s="59">
        <f t="shared" si="34"/>
        <v>219.61896697279195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4.1291956186520243E-5</v>
      </c>
      <c r="AC68" s="22">
        <f t="shared" ref="AC68:AC131" si="57">SUM(Z68:AB68)</f>
        <v>4.1291956186520243E-5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216.96480000000017</v>
      </c>
      <c r="AK68" s="13">
        <f t="shared" si="35"/>
        <v>53.45466756384107</v>
      </c>
      <c r="AL68" s="20">
        <f t="shared" ref="AL68:AL131" si="58">(AJ68+AK68)*0.475*44/12</f>
        <v>470.98057267369012</v>
      </c>
      <c r="AM68" s="59">
        <f t="shared" ref="AM68:AM131" si="59">AL68+(AD68+AE68)*44/12</f>
        <v>764.31390600702343</v>
      </c>
      <c r="AN68" s="59">
        <f ca="1">AVERAGE(OFFSET($AM$3,0,0,'Données projet'!$E$10+1,1))-AVERAGE(OFFSET($H$3,0,0,'Données projet'!$E$10+1,1))</f>
        <v>359.14403285134301</v>
      </c>
      <c r="AO68" s="59">
        <f t="shared" si="36"/>
        <v>241.18285512887621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4.3427747023753954E-5</v>
      </c>
      <c r="AX68" s="21">
        <f t="shared" ref="AX68:AX131" si="60">SUM(AU68:AW68)</f>
        <v>4.3427747023753954E-5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235.00000000000023</v>
      </c>
      <c r="O69" s="13">
        <f>N69*VLOOKUP('Données projet'!$B$9,Paramètres!$A$1:$I$89,3,0)*VLOOKUP('Données projet'!$B$9,Paramètres!$A$1:$I$89,5,0)</f>
        <v>212.62800000000021</v>
      </c>
      <c r="P69" s="13">
        <f t="shared" ref="P69:P132" si="87">EXP(-1.0587+0.8836*LN(O69)+0.284)</f>
        <v>52.509453483719085</v>
      </c>
      <c r="Q69" s="20">
        <f t="shared" si="54"/>
        <v>461.78106481747773</v>
      </c>
      <c r="R69" s="59">
        <f t="shared" si="55"/>
        <v>755.11439815081098</v>
      </c>
      <c r="S69" s="59">
        <f ca="1">AVERAGE(OFFSET($R$3,0,0,'Données projet'!$E$9+1,1))-AVERAGE(OFFSET($H$3,0,0,'Données projet'!$E$9+1,1))</f>
        <v>343.62172449202956</v>
      </c>
      <c r="T69" s="59">
        <f t="shared" ref="T69:T132" si="88">$T$3</f>
        <v>219.61896697279195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2.919782222794628E-5</v>
      </c>
      <c r="AC69" s="22">
        <f t="shared" si="57"/>
        <v>2.919782222794628E-5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223.62600000000018</v>
      </c>
      <c r="AK69" s="13">
        <f t="shared" ref="AK69:AK132" si="89">EXP(-1.0587+0.8836*LN(AJ69)+0.284)</f>
        <v>54.902227529974944</v>
      </c>
      <c r="AL69" s="20">
        <f t="shared" si="58"/>
        <v>485.10332961470664</v>
      </c>
      <c r="AM69" s="59">
        <f t="shared" si="59"/>
        <v>778.43666294803995</v>
      </c>
      <c r="AN69" s="59">
        <f ca="1">AVERAGE(OFFSET($AM$3,0,0,'Données projet'!$E$10+1,1))-AVERAGE(OFFSET($H$3,0,0,'Données projet'!$E$10+1,1))</f>
        <v>359.14403285134301</v>
      </c>
      <c r="AO69" s="59">
        <f t="shared" ref="AO69:AO132" si="90">$AO$3</f>
        <v>241.18285512887621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3.0708054412150327E-5</v>
      </c>
      <c r="AX69" s="21">
        <f t="shared" si="60"/>
        <v>3.0708054412150327E-5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242.00000000000023</v>
      </c>
      <c r="O70" s="13">
        <f>N70*VLOOKUP('Données projet'!$B$9,Paramètres!$A$1:$I$89,3,0)*VLOOKUP('Données projet'!$B$9,Paramètres!$A$1:$I$89,5,0)</f>
        <v>218.9616000000002</v>
      </c>
      <c r="P70" s="13">
        <f t="shared" si="87"/>
        <v>53.889132503707479</v>
      </c>
      <c r="Q70" s="20">
        <f t="shared" si="54"/>
        <v>475.2150257772908</v>
      </c>
      <c r="R70" s="59">
        <f t="shared" si="55"/>
        <v>768.54835911062412</v>
      </c>
      <c r="S70" s="59">
        <f ca="1">AVERAGE(OFFSET($R$3,0,0,'Données projet'!$E$9+1,1))-AVERAGE(OFFSET($H$3,0,0,'Données projet'!$E$9+1,1))</f>
        <v>343.62172449202956</v>
      </c>
      <c r="T70" s="59">
        <f t="shared" si="88"/>
        <v>219.61896697279195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2.0645978093260125E-5</v>
      </c>
      <c r="AC70" s="22">
        <f t="shared" si="57"/>
        <v>2.0645978093260125E-5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230.28720000000015</v>
      </c>
      <c r="AK70" s="13">
        <f t="shared" si="89"/>
        <v>56.344776374960006</v>
      </c>
      <c r="AL70" s="20">
        <f t="shared" si="58"/>
        <v>499.2173588530556</v>
      </c>
      <c r="AM70" s="59">
        <f t="shared" si="59"/>
        <v>792.55069218638891</v>
      </c>
      <c r="AN70" s="59">
        <f ca="1">AVERAGE(OFFSET($AM$3,0,0,'Données projet'!$E$10+1,1))-AVERAGE(OFFSET($H$3,0,0,'Données projet'!$E$10+1,1))</f>
        <v>359.14403285134301</v>
      </c>
      <c r="AO70" s="59">
        <f t="shared" si="90"/>
        <v>241.18285512887621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2.1713873511876977E-5</v>
      </c>
      <c r="AX70" s="21">
        <f t="shared" si="60"/>
        <v>2.1713873511876977E-5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249.00000000000023</v>
      </c>
      <c r="O71" s="13">
        <f>N71*VLOOKUP('Données projet'!$B$9,Paramètres!$A$1:$I$89,3,0)*VLOOKUP('Données projet'!$B$9,Paramètres!$A$1:$I$89,5,0)</f>
        <v>225.29520000000022</v>
      </c>
      <c r="P71" s="13">
        <f t="shared" si="87"/>
        <v>55.26417335229317</v>
      </c>
      <c r="Q71" s="20">
        <f t="shared" si="54"/>
        <v>488.64090858857759</v>
      </c>
      <c r="R71" s="59">
        <f t="shared" si="55"/>
        <v>781.9742419219109</v>
      </c>
      <c r="S71" s="59">
        <f ca="1">AVERAGE(OFFSET($R$3,0,0,'Données projet'!$E$9+1,1))-AVERAGE(OFFSET($H$3,0,0,'Données projet'!$E$9+1,1))</f>
        <v>343.62172449202956</v>
      </c>
      <c r="T71" s="59">
        <f t="shared" si="88"/>
        <v>219.61896697279195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1.4598911113973142E-5</v>
      </c>
      <c r="AC71" s="22">
        <f t="shared" si="57"/>
        <v>1.4598911113973142E-5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236.94840000000016</v>
      </c>
      <c r="AK71" s="13">
        <f t="shared" si="89"/>
        <v>57.782475694292451</v>
      </c>
      <c r="AL71" s="20">
        <f t="shared" si="58"/>
        <v>513.3229418342263</v>
      </c>
      <c r="AM71" s="59">
        <f t="shared" si="59"/>
        <v>806.65627516755967</v>
      </c>
      <c r="AN71" s="59">
        <f ca="1">AVERAGE(OFFSET($AM$3,0,0,'Données projet'!$E$10+1,1))-AVERAGE(OFFSET($H$3,0,0,'Données projet'!$E$10+1,1))</f>
        <v>359.14403285134301</v>
      </c>
      <c r="AO71" s="59">
        <f t="shared" si="90"/>
        <v>241.18285512887621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1.5354027206075164E-5</v>
      </c>
      <c r="AX71" s="21">
        <f t="shared" si="60"/>
        <v>1.5354027206075164E-5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256.00000000000023</v>
      </c>
      <c r="O72" s="13">
        <f>N72*VLOOKUP('Données projet'!$B$9,Paramètres!$A$1:$I$89,3,0)*VLOOKUP('Données projet'!$B$9,Paramètres!$A$1:$I$89,5,0)</f>
        <v>231.62880000000021</v>
      </c>
      <c r="P72" s="13">
        <f t="shared" si="87"/>
        <v>56.63472139815827</v>
      </c>
      <c r="Q72" s="20">
        <f t="shared" si="54"/>
        <v>502.05896643512602</v>
      </c>
      <c r="R72" s="59">
        <f t="shared" si="55"/>
        <v>795.39229976845934</v>
      </c>
      <c r="S72" s="59">
        <f ca="1">AVERAGE(OFFSET($R$3,0,0,'Données projet'!$E$9+1,1))-AVERAGE(OFFSET($H$3,0,0,'Données projet'!$E$9+1,1))</f>
        <v>343.62172449202956</v>
      </c>
      <c r="T72" s="59">
        <f t="shared" si="88"/>
        <v>219.61896697279195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1.0322989046630064E-5</v>
      </c>
      <c r="AC72" s="22">
        <f t="shared" si="57"/>
        <v>1.0322989046630064E-5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243.60960000000017</v>
      </c>
      <c r="AK72" s="13">
        <f t="shared" si="89"/>
        <v>59.215477480878917</v>
      </c>
      <c r="AL72" s="20">
        <f t="shared" si="58"/>
        <v>527.42034327919771</v>
      </c>
      <c r="AM72" s="59">
        <f t="shared" si="59"/>
        <v>820.75367661253108</v>
      </c>
      <c r="AN72" s="59">
        <f ca="1">AVERAGE(OFFSET($AM$3,0,0,'Données projet'!$E$10+1,1))-AVERAGE(OFFSET($H$3,0,0,'Données projet'!$E$10+1,1))</f>
        <v>359.14403285134301</v>
      </c>
      <c r="AO72" s="59">
        <f t="shared" si="90"/>
        <v>241.18285512887621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1.0856936755938489E-5</v>
      </c>
      <c r="AX72" s="21">
        <f t="shared" si="60"/>
        <v>1.0856936755938489E-5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263.00000000000023</v>
      </c>
      <c r="O73" s="13">
        <f>N73*VLOOKUP('Données projet'!$B$9,Paramètres!$A$1:$I$89,3,0)*VLOOKUP('Données projet'!$B$9,Paramètres!$A$1:$I$89,5,0)</f>
        <v>237.96240000000023</v>
      </c>
      <c r="P73" s="13">
        <f t="shared" si="87"/>
        <v>58.000913607663399</v>
      </c>
      <c r="Q73" s="20">
        <f t="shared" si="54"/>
        <v>515.46943786668078</v>
      </c>
      <c r="R73" s="59">
        <f t="shared" si="55"/>
        <v>808.80277120001415</v>
      </c>
      <c r="S73" s="59">
        <f ca="1">AVERAGE(OFFSET($R$3,0,0,'Données projet'!$E$9+1,1))-AVERAGE(OFFSET($H$3,0,0,'Données projet'!$E$9+1,1))</f>
        <v>343.62172449202956</v>
      </c>
      <c r="T73" s="59">
        <f t="shared" si="88"/>
        <v>219.61896697279195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7.2994555569865718E-6</v>
      </c>
      <c r="AC73" s="22">
        <f t="shared" si="57"/>
        <v>7.2994555569865718E-6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250.27080000000015</v>
      </c>
      <c r="AK73" s="13">
        <f t="shared" si="89"/>
        <v>60.643924942423787</v>
      </c>
      <c r="AL73" s="20">
        <f t="shared" si="58"/>
        <v>541.50981260805509</v>
      </c>
      <c r="AM73" s="59">
        <f t="shared" si="59"/>
        <v>834.84314594138846</v>
      </c>
      <c r="AN73" s="59">
        <f ca="1">AVERAGE(OFFSET($AM$3,0,0,'Données projet'!$E$10+1,1))-AVERAGE(OFFSET($H$3,0,0,'Données projet'!$E$10+1,1))</f>
        <v>359.14403285134301</v>
      </c>
      <c r="AO73" s="59">
        <f t="shared" si="90"/>
        <v>241.18285512887621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7.6770136030375818E-6</v>
      </c>
      <c r="AX73" s="21">
        <f t="shared" si="60"/>
        <v>7.6770136030375818E-6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227.10000000000025</v>
      </c>
      <c r="O74" s="13">
        <f>N74*VLOOKUP('Données projet'!$B$9,Paramètres!$A$1:$I$89,3,0)*VLOOKUP('Données projet'!$B$9,Paramètres!$A$1:$I$89,5,0)</f>
        <v>205.48008000000021</v>
      </c>
      <c r="P74" s="13">
        <f t="shared" si="87"/>
        <v>50.9466221581852</v>
      </c>
      <c r="Q74" s="20">
        <f t="shared" si="54"/>
        <v>446.60983959217293</v>
      </c>
      <c r="R74" s="59">
        <f t="shared" si="55"/>
        <v>739.94317292550625</v>
      </c>
      <c r="S74" s="59">
        <f ca="1">AVERAGE(OFFSET($R$3,0,0,'Données projet'!$E$9+1,1))-AVERAGE(OFFSET($H$3,0,0,'Données projet'!$E$9+1,1))</f>
        <v>343.62172449202956</v>
      </c>
      <c r="T74" s="59">
        <f t="shared" si="88"/>
        <v>219.61896697279195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5.1614945233150329E-6</v>
      </c>
      <c r="AC74" s="22">
        <f t="shared" si="57"/>
        <v>5.1614945233150329E-6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216.1083600000002</v>
      </c>
      <c r="AK74" s="13">
        <f t="shared" si="89"/>
        <v>53.268180414020101</v>
      </c>
      <c r="AL74" s="20">
        <f t="shared" si="58"/>
        <v>469.16414122108534</v>
      </c>
      <c r="AM74" s="59">
        <f t="shared" si="59"/>
        <v>762.49747455441866</v>
      </c>
      <c r="AN74" s="59">
        <f ca="1">AVERAGE(OFFSET($AM$3,0,0,'Données projet'!$E$10+1,1))-AVERAGE(OFFSET($H$3,0,0,'Données projet'!$E$10+1,1))</f>
        <v>359.14403285134301</v>
      </c>
      <c r="AO74" s="59">
        <f t="shared" si="90"/>
        <v>241.18285512887621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5.4284683779692443E-6</v>
      </c>
      <c r="AX74" s="21">
        <f t="shared" si="60"/>
        <v>5.4284683779692443E-6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233.20000000000024</v>
      </c>
      <c r="O75" s="13">
        <f>N75*VLOOKUP('Données projet'!$B$9,Paramètres!$A$1:$I$89,3,0)*VLOOKUP('Données projet'!$B$9,Paramètres!$A$1:$I$89,5,0)</f>
        <v>210.99936000000022</v>
      </c>
      <c r="P75" s="13">
        <f t="shared" si="87"/>
        <v>52.153910623486716</v>
      </c>
      <c r="Q75" s="20">
        <f t="shared" si="54"/>
        <v>458.32527966923976</v>
      </c>
      <c r="R75" s="59">
        <f t="shared" si="55"/>
        <v>751.65861300257302</v>
      </c>
      <c r="S75" s="59">
        <f ca="1">AVERAGE(OFFSET($R$3,0,0,'Données projet'!$E$9+1,1))-AVERAGE(OFFSET($H$3,0,0,'Données projet'!$E$9+1,1))</f>
        <v>343.62172449202956</v>
      </c>
      <c r="T75" s="59">
        <f t="shared" si="88"/>
        <v>219.61896697279195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3.6497277784932867E-6</v>
      </c>
      <c r="AC75" s="22">
        <f t="shared" si="57"/>
        <v>3.6497277784932867E-6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221.91312000000019</v>
      </c>
      <c r="AK75" s="13">
        <f t="shared" si="89"/>
        <v>54.530483135126303</v>
      </c>
      <c r="AL75" s="20">
        <f t="shared" si="58"/>
        <v>481.4726087936786</v>
      </c>
      <c r="AM75" s="59">
        <f t="shared" si="59"/>
        <v>774.80594212701192</v>
      </c>
      <c r="AN75" s="59">
        <f ca="1">AVERAGE(OFFSET($AM$3,0,0,'Données projet'!$E$10+1,1))-AVERAGE(OFFSET($H$3,0,0,'Données projet'!$E$10+1,1))</f>
        <v>359.14403285134301</v>
      </c>
      <c r="AO75" s="59">
        <f t="shared" si="90"/>
        <v>241.18285512887621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3.8385068015187909E-6</v>
      </c>
      <c r="AX75" s="21">
        <f t="shared" si="60"/>
        <v>3.8385068015187909E-6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239.30000000000024</v>
      </c>
      <c r="O76" s="13">
        <f>N76*VLOOKUP('Données projet'!$B$9,Paramètres!$A$1:$I$89,3,0)*VLOOKUP('Données projet'!$B$9,Paramètres!$A$1:$I$89,5,0)</f>
        <v>216.5186400000002</v>
      </c>
      <c r="P76" s="13">
        <f t="shared" si="87"/>
        <v>53.357528323079173</v>
      </c>
      <c r="Q76" s="20">
        <f t="shared" si="54"/>
        <v>470.03432649602991</v>
      </c>
      <c r="R76" s="59">
        <f t="shared" si="55"/>
        <v>763.36765982936322</v>
      </c>
      <c r="S76" s="59">
        <f ca="1">AVERAGE(OFFSET($R$3,0,0,'Données projet'!$E$9+1,1))-AVERAGE(OFFSET($H$3,0,0,'Données projet'!$E$9+1,1))</f>
        <v>343.62172449202956</v>
      </c>
      <c r="T76" s="59">
        <f t="shared" si="88"/>
        <v>219.61896697279195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2.5807472616575169E-6</v>
      </c>
      <c r="AC76" s="22">
        <f t="shared" si="57"/>
        <v>2.5807472616575169E-6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227.71788000000015</v>
      </c>
      <c r="AK76" s="13">
        <f t="shared" si="89"/>
        <v>55.788947819444886</v>
      </c>
      <c r="AL76" s="20">
        <f t="shared" si="58"/>
        <v>493.7743917855334</v>
      </c>
      <c r="AM76" s="59">
        <f t="shared" si="59"/>
        <v>787.10772511886671</v>
      </c>
      <c r="AN76" s="59">
        <f ca="1">AVERAGE(OFFSET($AM$3,0,0,'Données projet'!$E$10+1,1))-AVERAGE(OFFSET($H$3,0,0,'Données projet'!$E$10+1,1))</f>
        <v>359.14403285134301</v>
      </c>
      <c r="AO76" s="59">
        <f t="shared" si="90"/>
        <v>241.18285512887621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2.7142341889846221E-6</v>
      </c>
      <c r="AX76" s="21">
        <f t="shared" si="60"/>
        <v>2.7142341889846221E-6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245.40000000000023</v>
      </c>
      <c r="O77" s="13">
        <f>N77*VLOOKUP('Données projet'!$B$9,Paramètres!$A$1:$I$89,3,0)*VLOOKUP('Données projet'!$B$9,Paramètres!$A$1:$I$89,5,0)</f>
        <v>222.03792000000021</v>
      </c>
      <c r="P77" s="13">
        <f t="shared" si="87"/>
        <v>54.557579588273143</v>
      </c>
      <c r="Q77" s="20">
        <f t="shared" si="54"/>
        <v>481.73716178290942</v>
      </c>
      <c r="R77" s="59">
        <f t="shared" si="55"/>
        <v>775.07049511624268</v>
      </c>
      <c r="S77" s="59">
        <f ca="1">AVERAGE(OFFSET($R$3,0,0,'Données projet'!$E$9+1,1))-AVERAGE(OFFSET($H$3,0,0,'Données projet'!$E$9+1,1))</f>
        <v>343.62172449202956</v>
      </c>
      <c r="T77" s="59">
        <f t="shared" si="88"/>
        <v>219.61896697279195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1.8248638892466436E-6</v>
      </c>
      <c r="AC77" s="22">
        <f t="shared" si="57"/>
        <v>1.8248638892466436E-6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233.52264000000017</v>
      </c>
      <c r="AK77" s="13">
        <f t="shared" si="89"/>
        <v>57.043683552501832</v>
      </c>
      <c r="AL77" s="20">
        <f t="shared" si="58"/>
        <v>506.06968018727429</v>
      </c>
      <c r="AM77" s="59">
        <f t="shared" si="59"/>
        <v>799.4030135206076</v>
      </c>
      <c r="AN77" s="59">
        <f ca="1">AVERAGE(OFFSET($AM$3,0,0,'Données projet'!$E$10+1,1))-AVERAGE(OFFSET($H$3,0,0,'Données projet'!$E$10+1,1))</f>
        <v>359.14403285134301</v>
      </c>
      <c r="AO77" s="59">
        <f t="shared" si="90"/>
        <v>241.18285512887621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1.9192534007593955E-6</v>
      </c>
      <c r="AX77" s="21">
        <f t="shared" si="60"/>
        <v>1.9192534007593955E-6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251.50000000000023</v>
      </c>
      <c r="O78" s="13">
        <f>N78*VLOOKUP('Données projet'!$B$9,Paramètres!$A$1:$I$89,3,0)*VLOOKUP('Données projet'!$B$9,Paramètres!$A$1:$I$89,5,0)</f>
        <v>227.55720000000019</v>
      </c>
      <c r="P78" s="13">
        <f t="shared" si="87"/>
        <v>55.754163267932753</v>
      </c>
      <c r="Q78" s="20">
        <f t="shared" si="54"/>
        <v>493.43395769164994</v>
      </c>
      <c r="R78" s="59">
        <f t="shared" si="55"/>
        <v>786.76729102498325</v>
      </c>
      <c r="S78" s="59">
        <f ca="1">AVERAGE(OFFSET($R$3,0,0,'Données projet'!$E$9+1,1))-AVERAGE(OFFSET($H$3,0,0,'Données projet'!$E$9+1,1))</f>
        <v>343.62172449202956</v>
      </c>
      <c r="T78" s="59">
        <f t="shared" si="88"/>
        <v>219.61896697279195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1.2903736308287587E-6</v>
      </c>
      <c r="AC78" s="22">
        <f t="shared" si="57"/>
        <v>1.2903736308287587E-6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239.32740000000018</v>
      </c>
      <c r="AK78" s="13">
        <f t="shared" si="89"/>
        <v>58.294793687550147</v>
      </c>
      <c r="AL78" s="20">
        <f t="shared" si="58"/>
        <v>518.3586540058169</v>
      </c>
      <c r="AM78" s="59">
        <f t="shared" si="59"/>
        <v>811.69198733915027</v>
      </c>
      <c r="AN78" s="59">
        <f ca="1">AVERAGE(OFFSET($AM$3,0,0,'Données projet'!$E$10+1,1))-AVERAGE(OFFSET($H$3,0,0,'Données projet'!$E$10+1,1))</f>
        <v>359.14403285134301</v>
      </c>
      <c r="AO78" s="59">
        <f t="shared" si="90"/>
        <v>241.18285512887621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1.3571170944923111E-6</v>
      </c>
      <c r="AX78" s="21">
        <f t="shared" si="60"/>
        <v>1.3571170944923111E-6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257.60000000000025</v>
      </c>
      <c r="O79" s="13">
        <f>N79*VLOOKUP('Données projet'!$B$9,Paramètres!$A$1:$I$89,3,0)*VLOOKUP('Données projet'!$B$9,Paramètres!$A$1:$I$89,5,0)</f>
        <v>233.0764800000002</v>
      </c>
      <c r="P79" s="13">
        <f t="shared" si="87"/>
        <v>56.947373142454929</v>
      </c>
      <c r="Q79" s="20">
        <f t="shared" si="54"/>
        <v>505.1248775564427</v>
      </c>
      <c r="R79" s="59">
        <f t="shared" si="55"/>
        <v>798.45821088977596</v>
      </c>
      <c r="S79" s="59">
        <f ca="1">AVERAGE(OFFSET($R$3,0,0,'Données projet'!$E$9+1,1))-AVERAGE(OFFSET($H$3,0,0,'Données projet'!$E$9+1,1))</f>
        <v>343.62172449202956</v>
      </c>
      <c r="T79" s="59">
        <f t="shared" si="88"/>
        <v>219.61896697279195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9.12431944623322E-7</v>
      </c>
      <c r="AC79" s="22">
        <f t="shared" si="57"/>
        <v>9.12431944623322E-7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245.13216000000017</v>
      </c>
      <c r="AK79" s="13">
        <f t="shared" si="89"/>
        <v>59.542376278413357</v>
      </c>
      <c r="AL79" s="20">
        <f t="shared" si="58"/>
        <v>530.64148401823695</v>
      </c>
      <c r="AM79" s="59">
        <f t="shared" si="59"/>
        <v>823.97481735157021</v>
      </c>
      <c r="AN79" s="59">
        <f ca="1">AVERAGE(OFFSET($AM$3,0,0,'Données projet'!$E$10+1,1))-AVERAGE(OFFSET($H$3,0,0,'Données projet'!$E$10+1,1))</f>
        <v>359.14403285134301</v>
      </c>
      <c r="AO79" s="59">
        <f t="shared" si="90"/>
        <v>241.18285512887621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9.5962670037969773E-7</v>
      </c>
      <c r="AX79" s="21">
        <f t="shared" si="60"/>
        <v>9.5962670037969773E-7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263.70000000000027</v>
      </c>
      <c r="O80" s="13">
        <f>N80*VLOOKUP('Données projet'!$B$9,Paramètres!$A$1:$I$89,3,0)*VLOOKUP('Données projet'!$B$9,Paramètres!$A$1:$I$89,5,0)</f>
        <v>238.59576000000024</v>
      </c>
      <c r="P80" s="13">
        <f t="shared" si="87"/>
        <v>58.137298297430824</v>
      </c>
      <c r="Q80" s="20">
        <f t="shared" si="54"/>
        <v>516.81007653469237</v>
      </c>
      <c r="R80" s="59">
        <f t="shared" si="55"/>
        <v>810.14340986802563</v>
      </c>
      <c r="S80" s="59">
        <f ca="1">AVERAGE(OFFSET($R$3,0,0,'Données projet'!$E$9+1,1))-AVERAGE(OFFSET($H$3,0,0,'Données projet'!$E$9+1,1))</f>
        <v>343.62172449202956</v>
      </c>
      <c r="T80" s="59">
        <f t="shared" si="88"/>
        <v>219.61896697279195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6.4518681541437943E-7</v>
      </c>
      <c r="AC80" s="22">
        <f t="shared" si="57"/>
        <v>6.4518681541437943E-7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250.93692000000024</v>
      </c>
      <c r="AK80" s="13">
        <f t="shared" si="89"/>
        <v>60.786524470174356</v>
      </c>
      <c r="AL80" s="20">
        <f t="shared" si="58"/>
        <v>542.91833245222074</v>
      </c>
      <c r="AM80" s="59">
        <f t="shared" si="59"/>
        <v>836.251665785554</v>
      </c>
      <c r="AN80" s="59">
        <f ca="1">AVERAGE(OFFSET($AM$3,0,0,'Données projet'!$E$10+1,1))-AVERAGE(OFFSET($H$3,0,0,'Données projet'!$E$10+1,1))</f>
        <v>359.14403285134301</v>
      </c>
      <c r="AO80" s="59">
        <f t="shared" si="90"/>
        <v>241.18285512887621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6.7855854724615554E-7</v>
      </c>
      <c r="AX80" s="21">
        <f t="shared" si="60"/>
        <v>6.7855854724615554E-7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269.8000000000003</v>
      </c>
      <c r="O81" s="13">
        <f>N81*VLOOKUP('Données projet'!$B$9,Paramètres!$A$1:$I$89,3,0)*VLOOKUP('Données projet'!$B$9,Paramètres!$A$1:$I$89,5,0)</f>
        <v>244.11504000000025</v>
      </c>
      <c r="P81" s="13">
        <f t="shared" si="87"/>
        <v>59.324023461759118</v>
      </c>
      <c r="Q81" s="20">
        <f t="shared" si="54"/>
        <v>528.48970219589762</v>
      </c>
      <c r="R81" s="59">
        <f t="shared" si="55"/>
        <v>821.82303552923099</v>
      </c>
      <c r="S81" s="59">
        <f ca="1">AVERAGE(OFFSET($R$3,0,0,'Données projet'!$E$9+1,1))-AVERAGE(OFFSET($H$3,0,0,'Données projet'!$E$9+1,1))</f>
        <v>343.62172449202956</v>
      </c>
      <c r="T81" s="59">
        <f t="shared" si="88"/>
        <v>219.61896697279195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4.5621597231166105E-7</v>
      </c>
      <c r="AC81" s="22">
        <f t="shared" si="57"/>
        <v>4.5621597231166105E-7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256.74168000000026</v>
      </c>
      <c r="AK81" s="13">
        <f t="shared" si="89"/>
        <v>62.027326852695772</v>
      </c>
      <c r="AL81" s="20">
        <f t="shared" si="58"/>
        <v>555.18935360177886</v>
      </c>
      <c r="AM81" s="59">
        <f t="shared" si="59"/>
        <v>848.52268693511223</v>
      </c>
      <c r="AN81" s="59">
        <f ca="1">AVERAGE(OFFSET($AM$3,0,0,'Données projet'!$E$10+1,1))-AVERAGE(OFFSET($H$3,0,0,'Données projet'!$E$10+1,1))</f>
        <v>359.14403285134301</v>
      </c>
      <c r="AO81" s="59">
        <f t="shared" si="90"/>
        <v>241.18285512887621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4.7981335018984886E-7</v>
      </c>
      <c r="AX81" s="21">
        <f t="shared" si="60"/>
        <v>4.7981335018984886E-7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275.90000000000032</v>
      </c>
      <c r="O82" s="13">
        <f>N82*VLOOKUP('Données projet'!$B$9,Paramètres!$A$1:$I$89,3,0)*VLOOKUP('Données projet'!$B$9,Paramètres!$A$1:$I$89,5,0)</f>
        <v>249.63432000000026</v>
      </c>
      <c r="P82" s="13">
        <f t="shared" si="87"/>
        <v>60.507629314318471</v>
      </c>
      <c r="Q82" s="20">
        <f t="shared" si="54"/>
        <v>540.16389505577172</v>
      </c>
      <c r="R82" s="59">
        <f t="shared" si="55"/>
        <v>833.49722838910498</v>
      </c>
      <c r="S82" s="59">
        <f ca="1">AVERAGE(OFFSET($R$3,0,0,'Données projet'!$E$9+1,1))-AVERAGE(OFFSET($H$3,0,0,'Données projet'!$E$9+1,1))</f>
        <v>343.62172449202956</v>
      </c>
      <c r="T82" s="59">
        <f t="shared" si="88"/>
        <v>219.61896697279195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3.2259340770718977E-7</v>
      </c>
      <c r="AC82" s="22">
        <f t="shared" si="57"/>
        <v>3.2259340770718977E-7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262.54644000000025</v>
      </c>
      <c r="AK82" s="13">
        <f t="shared" si="89"/>
        <v>63.26486778126727</v>
      </c>
      <c r="AL82" s="20">
        <f t="shared" si="58"/>
        <v>567.45469438570751</v>
      </c>
      <c r="AM82" s="59">
        <f t="shared" si="59"/>
        <v>860.78802771904088</v>
      </c>
      <c r="AN82" s="59">
        <f ca="1">AVERAGE(OFFSET($AM$3,0,0,'Données projet'!$E$10+1,1))-AVERAGE(OFFSET($H$3,0,0,'Données projet'!$E$10+1,1))</f>
        <v>359.14403285134301</v>
      </c>
      <c r="AO82" s="59">
        <f t="shared" si="90"/>
        <v>241.18285512887621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3.3927927362307777E-7</v>
      </c>
      <c r="AX82" s="21">
        <f t="shared" si="60"/>
        <v>3.3927927362307777E-7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282.00000000000034</v>
      </c>
      <c r="O83" s="13">
        <f>N83*VLOOKUP('Données projet'!$B$9,Paramètres!$A$1:$I$89,3,0)*VLOOKUP('Données projet'!$B$9,Paramètres!$A$1:$I$89,5,0)</f>
        <v>255.15360000000027</v>
      </c>
      <c r="P83" s="13">
        <f t="shared" si="87"/>
        <v>61.688192762754483</v>
      </c>
      <c r="Q83" s="20">
        <f t="shared" si="54"/>
        <v>551.83278906179783</v>
      </c>
      <c r="R83" s="59">
        <f t="shared" si="55"/>
        <v>845.1661223951312</v>
      </c>
      <c r="S83" s="59">
        <f ca="1">AVERAGE(OFFSET($R$3,0,0,'Données projet'!$E$9+1,1))-AVERAGE(OFFSET($H$3,0,0,'Données projet'!$E$9+1,1))</f>
        <v>343.62172449202956</v>
      </c>
      <c r="T83" s="59">
        <f t="shared" si="88"/>
        <v>219.61896697279195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2.2810798615583055E-7</v>
      </c>
      <c r="AC83" s="22">
        <f t="shared" si="57"/>
        <v>2.2810798615583055E-7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268.35120000000029</v>
      </c>
      <c r="AK83" s="13">
        <f t="shared" si="89"/>
        <v>64.499227668096182</v>
      </c>
      <c r="AL83" s="20">
        <f t="shared" si="58"/>
        <v>579.71449485526807</v>
      </c>
      <c r="AM83" s="59">
        <f t="shared" si="59"/>
        <v>873.04782818860144</v>
      </c>
      <c r="AN83" s="59">
        <f ca="1">AVERAGE(OFFSET($AM$3,0,0,'Données projet'!$E$10+1,1))-AVERAGE(OFFSET($H$3,0,0,'Données projet'!$E$10+1,1))</f>
        <v>359.14403285134301</v>
      </c>
      <c r="AO83" s="59">
        <f t="shared" si="90"/>
        <v>241.18285512887621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2.3990667509492443E-7</v>
      </c>
      <c r="AX83" s="21">
        <f t="shared" si="60"/>
        <v>2.3990667509492443E-7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245.60000000000036</v>
      </c>
      <c r="O84" s="13">
        <f>N84*VLOOKUP('Données projet'!$B$9,Paramètres!$A$1:$I$89,3,0)*VLOOKUP('Données projet'!$B$9,Paramètres!$A$1:$I$89,5,0)</f>
        <v>222.21888000000033</v>
      </c>
      <c r="P84" s="13">
        <f t="shared" si="87"/>
        <v>54.596866296848951</v>
      </c>
      <c r="Q84" s="20">
        <f t="shared" si="54"/>
        <v>482.12075813367915</v>
      </c>
      <c r="R84" s="59">
        <f t="shared" si="55"/>
        <v>775.4540914670124</v>
      </c>
      <c r="S84" s="59">
        <f ca="1">AVERAGE(OFFSET($R$3,0,0,'Données projet'!$E$9+1,1))-AVERAGE(OFFSET($H$3,0,0,'Données projet'!$E$9+1,1))</f>
        <v>343.62172449202956</v>
      </c>
      <c r="T84" s="59">
        <f t="shared" si="88"/>
        <v>219.61896697279195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1.6129670385359488E-7</v>
      </c>
      <c r="AC84" s="22">
        <f t="shared" si="57"/>
        <v>1.6129670385359488E-7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233.71296000000027</v>
      </c>
      <c r="AK84" s="13">
        <f t="shared" si="89"/>
        <v>57.084760495224188</v>
      </c>
      <c r="AL84" s="20">
        <f t="shared" si="58"/>
        <v>506.47269652918249</v>
      </c>
      <c r="AM84" s="59">
        <f t="shared" si="59"/>
        <v>799.80602986251574</v>
      </c>
      <c r="AN84" s="59">
        <f ca="1">AVERAGE(OFFSET($AM$3,0,0,'Données projet'!$E$10+1,1))-AVERAGE(OFFSET($H$3,0,0,'Données projet'!$E$10+1,1))</f>
        <v>359.14403285134301</v>
      </c>
      <c r="AO84" s="59">
        <f t="shared" si="90"/>
        <v>241.18285512887621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1.6963963681153888E-7</v>
      </c>
      <c r="AX84" s="21">
        <f t="shared" si="60"/>
        <v>1.6963963681153888E-7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251.20000000000036</v>
      </c>
      <c r="O85" s="13">
        <f>N85*VLOOKUP('Données projet'!$B$9,Paramètres!$A$1:$I$89,3,0)*VLOOKUP('Données projet'!$B$9,Paramètres!$A$1:$I$89,5,0)</f>
        <v>227.28576000000032</v>
      </c>
      <c r="P85" s="13">
        <f t="shared" si="87"/>
        <v>55.695394520076427</v>
      </c>
      <c r="Q85" s="20">
        <f t="shared" si="54"/>
        <v>492.85884412246702</v>
      </c>
      <c r="R85" s="59">
        <f t="shared" si="55"/>
        <v>786.19217745580033</v>
      </c>
      <c r="S85" s="59">
        <f ca="1">AVERAGE(OFFSET($R$3,0,0,'Données projet'!$E$9+1,1))-AVERAGE(OFFSET($H$3,0,0,'Données projet'!$E$9+1,1))</f>
        <v>343.62172449202956</v>
      </c>
      <c r="T85" s="59">
        <f t="shared" si="88"/>
        <v>219.61896697279195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1.1405399307791528E-7</v>
      </c>
      <c r="AC85" s="22">
        <f t="shared" si="57"/>
        <v>1.1405399307791528E-7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239.04192000000026</v>
      </c>
      <c r="AK85" s="13">
        <f t="shared" si="89"/>
        <v>58.233346939347697</v>
      </c>
      <c r="AL85" s="20">
        <f t="shared" si="58"/>
        <v>517.75442325269762</v>
      </c>
      <c r="AM85" s="59">
        <f t="shared" si="59"/>
        <v>811.08775658603099</v>
      </c>
      <c r="AN85" s="59">
        <f ca="1">AVERAGE(OFFSET($AM$3,0,0,'Données projet'!$E$10+1,1))-AVERAGE(OFFSET($H$3,0,0,'Données projet'!$E$10+1,1))</f>
        <v>359.14403285134301</v>
      </c>
      <c r="AO85" s="59">
        <f t="shared" si="90"/>
        <v>241.18285512887621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1.1995333754746222E-7</v>
      </c>
      <c r="AX85" s="21">
        <f t="shared" si="60"/>
        <v>1.1995333754746222E-7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256.80000000000035</v>
      </c>
      <c r="O86" s="13">
        <f>N86*VLOOKUP('Données projet'!$B$9,Paramètres!$A$1:$I$89,3,0)*VLOOKUP('Données projet'!$B$9,Paramètres!$A$1:$I$89,5,0)</f>
        <v>232.35264000000029</v>
      </c>
      <c r="P86" s="13">
        <f t="shared" si="87"/>
        <v>56.791075613550355</v>
      </c>
      <c r="Q86" s="20">
        <f t="shared" si="54"/>
        <v>503.59197136026728</v>
      </c>
      <c r="R86" s="59">
        <f t="shared" si="55"/>
        <v>796.92530469360054</v>
      </c>
      <c r="S86" s="59">
        <f ca="1">AVERAGE(OFFSET($R$3,0,0,'Données projet'!$E$9+1,1))-AVERAGE(OFFSET($H$3,0,0,'Données projet'!$E$9+1,1))</f>
        <v>343.62172449202956</v>
      </c>
      <c r="T86" s="59">
        <f t="shared" si="88"/>
        <v>219.61896697279195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8.0648351926797442E-8</v>
      </c>
      <c r="AC86" s="22">
        <f t="shared" si="57"/>
        <v>8.0648351926797442E-8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244.37088000000026</v>
      </c>
      <c r="AK86" s="13">
        <f t="shared" si="89"/>
        <v>59.378956514447331</v>
      </c>
      <c r="AL86" s="20">
        <f t="shared" si="58"/>
        <v>529.03096526266279</v>
      </c>
      <c r="AM86" s="59">
        <f t="shared" si="59"/>
        <v>822.36429859599616</v>
      </c>
      <c r="AN86" s="59">
        <f ca="1">AVERAGE(OFFSET($AM$3,0,0,'Données projet'!$E$10+1,1))-AVERAGE(OFFSET($H$3,0,0,'Données projet'!$E$10+1,1))</f>
        <v>359.14403285134301</v>
      </c>
      <c r="AO86" s="59">
        <f t="shared" si="90"/>
        <v>241.18285512887621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8.4819818405769442E-8</v>
      </c>
      <c r="AX86" s="21">
        <f t="shared" si="60"/>
        <v>8.4819818405769442E-8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262.40000000000038</v>
      </c>
      <c r="O87" s="13">
        <f>N87*VLOOKUP('Données projet'!$B$9,Paramètres!$A$1:$I$89,3,0)*VLOOKUP('Données projet'!$B$9,Paramètres!$A$1:$I$89,5,0)</f>
        <v>237.41952000000032</v>
      </c>
      <c r="P87" s="13">
        <f t="shared" si="87"/>
        <v>57.883978814320969</v>
      </c>
      <c r="Q87" s="20">
        <f t="shared" si="54"/>
        <v>514.32026043494295</v>
      </c>
      <c r="R87" s="59">
        <f t="shared" si="55"/>
        <v>807.65359376827632</v>
      </c>
      <c r="S87" s="59">
        <f ca="1">AVERAGE(OFFSET($R$3,0,0,'Données projet'!$E$9+1,1))-AVERAGE(OFFSET($H$3,0,0,'Données projet'!$E$9+1,1))</f>
        <v>343.62172449202956</v>
      </c>
      <c r="T87" s="59">
        <f t="shared" si="88"/>
        <v>219.61896697279195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5.7026996538957638E-8</v>
      </c>
      <c r="AC87" s="22">
        <f t="shared" si="57"/>
        <v>5.7026996538957638E-8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249.69984000000031</v>
      </c>
      <c r="AK87" s="13">
        <f t="shared" si="89"/>
        <v>60.52166161259801</v>
      </c>
      <c r="AL87" s="20">
        <f t="shared" si="58"/>
        <v>540.30244864194208</v>
      </c>
      <c r="AM87" s="59">
        <f t="shared" si="59"/>
        <v>833.63578197527545</v>
      </c>
      <c r="AN87" s="59">
        <f ca="1">AVERAGE(OFFSET($AM$3,0,0,'Données projet'!$E$10+1,1))-AVERAGE(OFFSET($H$3,0,0,'Données projet'!$E$10+1,1))</f>
        <v>359.14403285134301</v>
      </c>
      <c r="AO87" s="59">
        <f t="shared" si="90"/>
        <v>241.18285512887621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5.9976668773731108E-8</v>
      </c>
      <c r="AX87" s="21">
        <f t="shared" si="60"/>
        <v>5.9976668773731108E-8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268.0000000000004</v>
      </c>
      <c r="O88" s="13">
        <f>N88*VLOOKUP('Données projet'!$B$9,Paramètres!$A$1:$I$89,3,0)*VLOOKUP('Données projet'!$B$9,Paramètres!$A$1:$I$89,5,0)</f>
        <v>242.48640000000037</v>
      </c>
      <c r="P88" s="13">
        <f t="shared" si="87"/>
        <v>58.974170235372526</v>
      </c>
      <c r="Q88" s="20">
        <f t="shared" si="54"/>
        <v>525.04382649327442</v>
      </c>
      <c r="R88" s="59">
        <f t="shared" si="55"/>
        <v>818.37715982660779</v>
      </c>
      <c r="S88" s="59">
        <f ca="1">AVERAGE(OFFSET($R$3,0,0,'Données projet'!$E$9+1,1))-AVERAGE(OFFSET($H$3,0,0,'Données projet'!$E$9+1,1))</f>
        <v>343.62172449202956</v>
      </c>
      <c r="T88" s="59">
        <f t="shared" si="88"/>
        <v>219.61896697279195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4.0324175963398721E-8</v>
      </c>
      <c r="AC88" s="22">
        <f t="shared" si="57"/>
        <v>4.0324175963398721E-8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255.02880000000036</v>
      </c>
      <c r="AK88" s="13">
        <f t="shared" si="89"/>
        <v>61.661531359449491</v>
      </c>
      <c r="AL88" s="20">
        <f t="shared" si="58"/>
        <v>551.56899378437504</v>
      </c>
      <c r="AM88" s="59">
        <f t="shared" si="59"/>
        <v>844.90232711770841</v>
      </c>
      <c r="AN88" s="59">
        <f ca="1">AVERAGE(OFFSET($AM$3,0,0,'Données projet'!$E$10+1,1))-AVERAGE(OFFSET($H$3,0,0,'Données projet'!$E$10+1,1))</f>
        <v>359.14403285134301</v>
      </c>
      <c r="AO88" s="59">
        <f t="shared" si="90"/>
        <v>241.18285512887621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4.2409909202884721E-8</v>
      </c>
      <c r="AX88" s="21">
        <f t="shared" si="60"/>
        <v>4.2409909202884721E-8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273.60000000000042</v>
      </c>
      <c r="O89" s="13">
        <f>N89*VLOOKUP('Données projet'!$B$9,Paramètres!$A$1:$I$89,3,0)*VLOOKUP('Données projet'!$B$9,Paramètres!$A$1:$I$89,5,0)</f>
        <v>247.5532800000004</v>
      </c>
      <c r="P89" s="13">
        <f t="shared" si="87"/>
        <v>60.061713068870304</v>
      </c>
      <c r="Q89" s="20">
        <f t="shared" si="54"/>
        <v>535.76277959494985</v>
      </c>
      <c r="R89" s="59">
        <f t="shared" si="55"/>
        <v>829.09611292828322</v>
      </c>
      <c r="S89" s="59">
        <f ca="1">AVERAGE(OFFSET($R$3,0,0,'Données projet'!$E$9+1,1))-AVERAGE(OFFSET($H$3,0,0,'Données projet'!$E$9+1,1))</f>
        <v>343.62172449202956</v>
      </c>
      <c r="T89" s="59">
        <f t="shared" si="88"/>
        <v>219.61896697279195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2.8513498269478819E-8</v>
      </c>
      <c r="AC89" s="22">
        <f t="shared" si="57"/>
        <v>2.8513498269478819E-8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260.35776000000033</v>
      </c>
      <c r="AK89" s="13">
        <f t="shared" si="89"/>
        <v>62.798631826735914</v>
      </c>
      <c r="AL89" s="20">
        <f t="shared" si="58"/>
        <v>562.83071576489897</v>
      </c>
      <c r="AM89" s="59">
        <f t="shared" si="59"/>
        <v>856.16404909823223</v>
      </c>
      <c r="AN89" s="59">
        <f ca="1">AVERAGE(OFFSET($AM$3,0,0,'Données projet'!$E$10+1,1))-AVERAGE(OFFSET($H$3,0,0,'Données projet'!$E$10+1,1))</f>
        <v>359.14403285134301</v>
      </c>
      <c r="AO89" s="59">
        <f t="shared" si="90"/>
        <v>241.18285512887621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2.9988334386865554E-8</v>
      </c>
      <c r="AX89" s="21">
        <f t="shared" si="60"/>
        <v>2.9988334386865554E-8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279.20000000000044</v>
      </c>
      <c r="O90" s="13">
        <f>N90*VLOOKUP('Données projet'!$B$9,Paramètres!$A$1:$I$89,3,0)*VLOOKUP('Données projet'!$B$9,Paramètres!$A$1:$I$89,5,0)</f>
        <v>252.62016000000037</v>
      </c>
      <c r="P90" s="13">
        <f t="shared" si="87"/>
        <v>61.146667772298876</v>
      </c>
      <c r="Q90" s="20">
        <f t="shared" si="54"/>
        <v>546.47722503675448</v>
      </c>
      <c r="R90" s="59">
        <f t="shared" si="55"/>
        <v>839.81055837008785</v>
      </c>
      <c r="S90" s="59">
        <f ca="1">AVERAGE(OFFSET($R$3,0,0,'Données projet'!$E$9+1,1))-AVERAGE(OFFSET($H$3,0,0,'Données projet'!$E$9+1,1))</f>
        <v>343.62172449202956</v>
      </c>
      <c r="T90" s="59">
        <f t="shared" si="88"/>
        <v>219.61896697279195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2.0162087981699361E-8</v>
      </c>
      <c r="AC90" s="22">
        <f t="shared" si="57"/>
        <v>2.0162087981699361E-8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265.68672000000038</v>
      </c>
      <c r="AK90" s="13">
        <f t="shared" si="89"/>
        <v>63.93302622689508</v>
      </c>
      <c r="AL90" s="20">
        <f t="shared" si="58"/>
        <v>574.08772467850952</v>
      </c>
      <c r="AM90" s="59">
        <f t="shared" si="59"/>
        <v>867.42105801184289</v>
      </c>
      <c r="AN90" s="59">
        <f ca="1">AVERAGE(OFFSET($AM$3,0,0,'Données projet'!$E$10+1,1))-AVERAGE(OFFSET($H$3,0,0,'Données projet'!$E$10+1,1))</f>
        <v>359.14403285134301</v>
      </c>
      <c r="AO90" s="59">
        <f t="shared" si="90"/>
        <v>241.18285512887621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2.1204954601442361E-8</v>
      </c>
      <c r="AX90" s="21">
        <f t="shared" si="60"/>
        <v>2.1204954601442361E-8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284.80000000000047</v>
      </c>
      <c r="O91" s="13">
        <f>N91*VLOOKUP('Données projet'!$B$9,Paramètres!$A$1:$I$89,3,0)*VLOOKUP('Données projet'!$B$9,Paramètres!$A$1:$I$89,5,0)</f>
        <v>257.68704000000042</v>
      </c>
      <c r="P91" s="13">
        <f t="shared" si="87"/>
        <v>62.229092239243457</v>
      </c>
      <c r="Q91" s="20">
        <f t="shared" si="54"/>
        <v>557.18726365001646</v>
      </c>
      <c r="R91" s="59">
        <f t="shared" si="55"/>
        <v>850.52059698334983</v>
      </c>
      <c r="S91" s="59">
        <f ca="1">AVERAGE(OFFSET($R$3,0,0,'Données projet'!$E$9+1,1))-AVERAGE(OFFSET($H$3,0,0,'Données projet'!$E$9+1,1))</f>
        <v>343.62172449202956</v>
      </c>
      <c r="T91" s="59">
        <f t="shared" si="88"/>
        <v>219.61896697279195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1.425674913473941E-8</v>
      </c>
      <c r="AC91" s="22">
        <f t="shared" si="57"/>
        <v>1.425674913473941E-8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271.01568000000037</v>
      </c>
      <c r="AK91" s="13">
        <f t="shared" si="89"/>
        <v>65.064775091632853</v>
      </c>
      <c r="AL91" s="20">
        <f t="shared" si="58"/>
        <v>585.34012595126114</v>
      </c>
      <c r="AM91" s="59">
        <f t="shared" si="59"/>
        <v>878.6734592845944</v>
      </c>
      <c r="AN91" s="59">
        <f ca="1">AVERAGE(OFFSET($AM$3,0,0,'Données projet'!$E$10+1,1))-AVERAGE(OFFSET($H$3,0,0,'Données projet'!$E$10+1,1))</f>
        <v>359.14403285134301</v>
      </c>
      <c r="AO91" s="59">
        <f t="shared" si="90"/>
        <v>241.18285512887621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1.4994167193432777E-8</v>
      </c>
      <c r="AX91" s="21">
        <f t="shared" si="60"/>
        <v>1.4994167193432777E-8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290.40000000000049</v>
      </c>
      <c r="O92" s="13">
        <f>N92*VLOOKUP('Données projet'!$B$9,Paramètres!$A$1:$I$89,3,0)*VLOOKUP('Données projet'!$B$9,Paramètres!$A$1:$I$89,5,0)</f>
        <v>262.75392000000045</v>
      </c>
      <c r="P92" s="13">
        <f t="shared" si="87"/>
        <v>63.309041956360382</v>
      </c>
      <c r="Q92" s="20">
        <f t="shared" si="54"/>
        <v>567.89299207399506</v>
      </c>
      <c r="R92" s="59">
        <f t="shared" si="55"/>
        <v>861.22632540732843</v>
      </c>
      <c r="S92" s="59">
        <f ca="1">AVERAGE(OFFSET($R$3,0,0,'Données projet'!$E$9+1,1))-AVERAGE(OFFSET($H$3,0,0,'Données projet'!$E$9+1,1))</f>
        <v>343.62172449202956</v>
      </c>
      <c r="T92" s="59">
        <f t="shared" si="88"/>
        <v>219.61896697279195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1.008104399084968E-8</v>
      </c>
      <c r="AC92" s="22">
        <f t="shared" si="57"/>
        <v>1.008104399084968E-8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276.34464000000042</v>
      </c>
      <c r="AK92" s="13">
        <f t="shared" si="89"/>
        <v>66.1939364360463</v>
      </c>
      <c r="AL92" s="20">
        <f t="shared" si="58"/>
        <v>596.58802062611471</v>
      </c>
      <c r="AM92" s="59">
        <f t="shared" si="59"/>
        <v>889.92135395944797</v>
      </c>
      <c r="AN92" s="59">
        <f ca="1">AVERAGE(OFFSET($AM$3,0,0,'Données projet'!$E$10+1,1))-AVERAGE(OFFSET($H$3,0,0,'Données projet'!$E$10+1,1))</f>
        <v>359.14403285134301</v>
      </c>
      <c r="AO92" s="59">
        <f t="shared" si="90"/>
        <v>241.18285512887621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1.060247730072118E-8</v>
      </c>
      <c r="AX92" s="21">
        <f t="shared" si="60"/>
        <v>1.060247730072118E-8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296.00000000000051</v>
      </c>
      <c r="O93" s="13">
        <f>N93*VLOOKUP('Données projet'!$B$9,Paramètres!$A$1:$I$89,3,0)*VLOOKUP('Données projet'!$B$9,Paramètres!$A$1:$I$89,5,0)</f>
        <v>267.82080000000047</v>
      </c>
      <c r="P93" s="13">
        <f t="shared" si="87"/>
        <v>64.386570147897487</v>
      </c>
      <c r="Q93" s="20">
        <f t="shared" si="54"/>
        <v>578.59450300758897</v>
      </c>
      <c r="R93" s="59">
        <f t="shared" si="55"/>
        <v>871.92783634092234</v>
      </c>
      <c r="S93" s="59">
        <f ca="1">AVERAGE(OFFSET($R$3,0,0,'Données projet'!$E$9+1,1))-AVERAGE(OFFSET($H$3,0,0,'Données projet'!$E$9+1,1))</f>
        <v>343.62172449202956</v>
      </c>
      <c r="T93" s="59">
        <f t="shared" si="88"/>
        <v>219.61896697279195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7.1283745673697048E-9</v>
      </c>
      <c r="AC93" s="22">
        <f t="shared" si="57"/>
        <v>7.1283745673697048E-9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281.67360000000048</v>
      </c>
      <c r="AK93" s="13">
        <f t="shared" si="89"/>
        <v>67.320565909729012</v>
      </c>
      <c r="AL93" s="20">
        <f t="shared" si="58"/>
        <v>607.83150562611206</v>
      </c>
      <c r="AM93" s="59">
        <f t="shared" si="59"/>
        <v>901.16483895944543</v>
      </c>
      <c r="AN93" s="59">
        <f ca="1">AVERAGE(OFFSET($AM$3,0,0,'Données projet'!$E$10+1,1))-AVERAGE(OFFSET($H$3,0,0,'Données projet'!$E$10+1,1))</f>
        <v>359.14403285134301</v>
      </c>
      <c r="AO93" s="59">
        <f t="shared" si="90"/>
        <v>241.18285512887621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7.4970835967163885E-9</v>
      </c>
      <c r="AX93" s="21">
        <f t="shared" si="60"/>
        <v>7.4970835967163885E-9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258.90000000000049</v>
      </c>
      <c r="O94" s="13">
        <f>N94*VLOOKUP('Données projet'!$B$9,Paramètres!$A$1:$I$89,3,0)*VLOOKUP('Données projet'!$B$9,Paramètres!$A$1:$I$89,5,0)</f>
        <v>234.25272000000041</v>
      </c>
      <c r="P94" s="13">
        <f t="shared" si="87"/>
        <v>57.2012362311714</v>
      </c>
      <c r="Q94" s="20">
        <f t="shared" si="54"/>
        <v>507.61564043595746</v>
      </c>
      <c r="R94" s="59">
        <f t="shared" si="55"/>
        <v>800.94897376929077</v>
      </c>
      <c r="S94" s="59">
        <f ca="1">AVERAGE(OFFSET($R$3,0,0,'Données projet'!$E$9+1,1))-AVERAGE(OFFSET($H$3,0,0,'Données projet'!$E$9+1,1))</f>
        <v>343.62172449202956</v>
      </c>
      <c r="T94" s="59">
        <f t="shared" si="88"/>
        <v>219.61896697279195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5.0405219954248401E-9</v>
      </c>
      <c r="AC94" s="22">
        <f t="shared" si="57"/>
        <v>5.0405219954248401E-9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246.36924000000042</v>
      </c>
      <c r="AK94" s="13">
        <f t="shared" si="89"/>
        <v>59.807807512857565</v>
      </c>
      <c r="AL94" s="20">
        <f t="shared" si="58"/>
        <v>533.25835775156099</v>
      </c>
      <c r="AM94" s="59">
        <f t="shared" si="59"/>
        <v>826.59169108489436</v>
      </c>
      <c r="AN94" s="59">
        <f ca="1">AVERAGE(OFFSET($AM$3,0,0,'Données projet'!$E$10+1,1))-AVERAGE(OFFSET($H$3,0,0,'Données projet'!$E$10+1,1))</f>
        <v>359.14403285134301</v>
      </c>
      <c r="AO94" s="59">
        <f t="shared" si="90"/>
        <v>241.18285512887621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5.3012386503605901E-9</v>
      </c>
      <c r="AX94" s="21">
        <f t="shared" si="60"/>
        <v>5.3012386503605901E-9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263.80000000000047</v>
      </c>
      <c r="O95" s="13">
        <f>N95*VLOOKUP('Données projet'!$B$9,Paramètres!$A$1:$I$89,3,0)*VLOOKUP('Données projet'!$B$9,Paramètres!$A$1:$I$89,5,0)</f>
        <v>238.6862400000004</v>
      </c>
      <c r="P95" s="13">
        <f t="shared" si="87"/>
        <v>58.156778382060978</v>
      </c>
      <c r="Q95" s="20">
        <f t="shared" si="54"/>
        <v>517.00159034875685</v>
      </c>
      <c r="R95" s="59">
        <f t="shared" si="55"/>
        <v>810.33492368209022</v>
      </c>
      <c r="S95" s="59">
        <f ca="1">AVERAGE(OFFSET($R$3,0,0,'Données projet'!$E$9+1,1))-AVERAGE(OFFSET($H$3,0,0,'Données projet'!$E$9+1,1))</f>
        <v>343.62172449202956</v>
      </c>
      <c r="T95" s="59">
        <f t="shared" si="88"/>
        <v>219.61896697279195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3.5641872836848524E-9</v>
      </c>
      <c r="AC95" s="22">
        <f t="shared" si="57"/>
        <v>3.5641872836848524E-9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251.03208000000038</v>
      </c>
      <c r="AK95" s="13">
        <f t="shared" si="89"/>
        <v>60.806892231933716</v>
      </c>
      <c r="AL95" s="20">
        <f t="shared" si="58"/>
        <v>543.1195433039519</v>
      </c>
      <c r="AM95" s="59">
        <f t="shared" si="59"/>
        <v>836.45287663728527</v>
      </c>
      <c r="AN95" s="59">
        <f ca="1">AVERAGE(OFFSET($AM$3,0,0,'Données projet'!$E$10+1,1))-AVERAGE(OFFSET($H$3,0,0,'Données projet'!$E$10+1,1))</f>
        <v>359.14403285134301</v>
      </c>
      <c r="AO95" s="59">
        <f t="shared" si="90"/>
        <v>241.18285512887621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3.7485417983581943E-9</v>
      </c>
      <c r="AX95" s="21">
        <f t="shared" si="60"/>
        <v>3.7485417983581943E-9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268.70000000000044</v>
      </c>
      <c r="O96" s="13">
        <f>N96*VLOOKUP('Données projet'!$B$9,Paramètres!$A$1:$I$89,3,0)*VLOOKUP('Données projet'!$B$9,Paramètres!$A$1:$I$89,5,0)</f>
        <v>243.11976000000041</v>
      </c>
      <c r="P96" s="13">
        <f t="shared" si="87"/>
        <v>59.110256668778582</v>
      </c>
      <c r="Q96" s="20">
        <f t="shared" si="54"/>
        <v>526.3839456981234</v>
      </c>
      <c r="R96" s="59">
        <f t="shared" si="55"/>
        <v>819.71727903145666</v>
      </c>
      <c r="S96" s="59">
        <f ca="1">AVERAGE(OFFSET($R$3,0,0,'Données projet'!$E$9+1,1))-AVERAGE(OFFSET($H$3,0,0,'Données projet'!$E$9+1,1))</f>
        <v>343.62172449202956</v>
      </c>
      <c r="T96" s="59">
        <f t="shared" si="88"/>
        <v>219.61896697279195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2.5202609977124201E-9</v>
      </c>
      <c r="AC96" s="22">
        <f t="shared" si="57"/>
        <v>2.5202609977124201E-9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255.69492000000039</v>
      </c>
      <c r="AK96" s="13">
        <f t="shared" si="89"/>
        <v>61.803819039760597</v>
      </c>
      <c r="AL96" s="20">
        <f t="shared" si="58"/>
        <v>552.97697049425039</v>
      </c>
      <c r="AM96" s="59">
        <f t="shared" si="59"/>
        <v>846.31030382758377</v>
      </c>
      <c r="AN96" s="59">
        <f ca="1">AVERAGE(OFFSET($AM$3,0,0,'Données projet'!$E$10+1,1))-AVERAGE(OFFSET($H$3,0,0,'Données projet'!$E$10+1,1))</f>
        <v>359.14403285134301</v>
      </c>
      <c r="AO96" s="59">
        <f t="shared" si="90"/>
        <v>241.18285512887621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2.6506193251802951E-9</v>
      </c>
      <c r="AX96" s="21">
        <f t="shared" si="60"/>
        <v>2.6506193251802951E-9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273.60000000000042</v>
      </c>
      <c r="O97" s="13">
        <f>N97*VLOOKUP('Données projet'!$B$9,Paramètres!$A$1:$I$89,3,0)*VLOOKUP('Données projet'!$B$9,Paramètres!$A$1:$I$89,5,0)</f>
        <v>247.5532800000004</v>
      </c>
      <c r="P97" s="13">
        <f t="shared" si="87"/>
        <v>60.061713068870304</v>
      </c>
      <c r="Q97" s="20">
        <f t="shared" si="54"/>
        <v>535.76277959494985</v>
      </c>
      <c r="R97" s="59">
        <f t="shared" si="55"/>
        <v>829.09611292828322</v>
      </c>
      <c r="S97" s="59">
        <f ca="1">AVERAGE(OFFSET($R$3,0,0,'Données projet'!$E$9+1,1))-AVERAGE(OFFSET($H$3,0,0,'Données projet'!$E$9+1,1))</f>
        <v>343.62172449202956</v>
      </c>
      <c r="T97" s="59">
        <f t="shared" si="88"/>
        <v>219.61896697279195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1.7820936418424262E-9</v>
      </c>
      <c r="AC97" s="22">
        <f t="shared" si="57"/>
        <v>1.7820936418424262E-9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260.35776000000033</v>
      </c>
      <c r="AK97" s="13">
        <f t="shared" si="89"/>
        <v>62.798631826735914</v>
      </c>
      <c r="AL97" s="20">
        <f t="shared" si="58"/>
        <v>562.83071576489897</v>
      </c>
      <c r="AM97" s="59">
        <f t="shared" si="59"/>
        <v>856.16404909823223</v>
      </c>
      <c r="AN97" s="59">
        <f ca="1">AVERAGE(OFFSET($AM$3,0,0,'Données projet'!$E$10+1,1))-AVERAGE(OFFSET($H$3,0,0,'Données projet'!$E$10+1,1))</f>
        <v>359.14403285134301</v>
      </c>
      <c r="AO97" s="59">
        <f t="shared" si="90"/>
        <v>241.18285512887621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1.8742708991790971E-9</v>
      </c>
      <c r="AX97" s="21">
        <f t="shared" si="60"/>
        <v>1.8742708991790971E-9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278.5000000000004</v>
      </c>
      <c r="O98" s="13">
        <f>N98*VLOOKUP('Données projet'!$B$9,Paramètres!$A$1:$I$89,3,0)*VLOOKUP('Données projet'!$B$9,Paramètres!$A$1:$I$89,5,0)</f>
        <v>251.98680000000036</v>
      </c>
      <c r="P98" s="13">
        <f t="shared" si="87"/>
        <v>61.011187970195103</v>
      </c>
      <c r="Q98" s="20">
        <f t="shared" si="54"/>
        <v>545.13816238142374</v>
      </c>
      <c r="R98" s="59">
        <f t="shared" si="55"/>
        <v>838.47149571475711</v>
      </c>
      <c r="S98" s="59">
        <f ca="1">AVERAGE(OFFSET($R$3,0,0,'Données projet'!$E$9+1,1))-AVERAGE(OFFSET($H$3,0,0,'Données projet'!$E$9+1,1))</f>
        <v>343.62172449202956</v>
      </c>
      <c r="T98" s="59">
        <f t="shared" si="88"/>
        <v>219.61896697279195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1.26013049885621E-9</v>
      </c>
      <c r="AC98" s="22">
        <f t="shared" si="57"/>
        <v>1.26013049885621E-9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265.02060000000034</v>
      </c>
      <c r="AK98" s="13">
        <f t="shared" si="89"/>
        <v>63.791372821130274</v>
      </c>
      <c r="AL98" s="20">
        <f t="shared" si="58"/>
        <v>572.68085266346907</v>
      </c>
      <c r="AM98" s="59">
        <f t="shared" si="59"/>
        <v>866.01418599680233</v>
      </c>
      <c r="AN98" s="59">
        <f ca="1">AVERAGE(OFFSET($AM$3,0,0,'Données projet'!$E$10+1,1))-AVERAGE(OFFSET($H$3,0,0,'Données projet'!$E$10+1,1))</f>
        <v>359.14403285134301</v>
      </c>
      <c r="AO98" s="59">
        <f t="shared" si="90"/>
        <v>241.18285512887621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1.3253096625901475E-9</v>
      </c>
      <c r="AX98" s="21">
        <f t="shared" si="60"/>
        <v>1.3253096625901475E-9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283.40000000000038</v>
      </c>
      <c r="O99" s="13">
        <f>N99*VLOOKUP('Données projet'!$B$9,Paramètres!$A$1:$I$89,3,0)*VLOOKUP('Données projet'!$B$9,Paramètres!$A$1:$I$89,5,0)</f>
        <v>256.42032000000034</v>
      </c>
      <c r="P99" s="13">
        <f t="shared" si="87"/>
        <v>61.958720258017024</v>
      </c>
      <c r="Q99" s="20">
        <f t="shared" ref="Q99:Q130" si="107">(O99+P99)*0.475*44/12</f>
        <v>554.51016178271357</v>
      </c>
      <c r="R99" s="59">
        <f t="shared" si="55"/>
        <v>847.84349511604682</v>
      </c>
      <c r="S99" s="59">
        <f ca="1">AVERAGE(OFFSET($R$3,0,0,'Données projet'!$E$9+1,1))-AVERAGE(OFFSET($H$3,0,0,'Données projet'!$E$9+1,1))</f>
        <v>343.62172449202956</v>
      </c>
      <c r="T99" s="59">
        <f t="shared" si="88"/>
        <v>219.61896697279195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8.910468209212131E-10</v>
      </c>
      <c r="AC99" s="22">
        <f t="shared" si="57"/>
        <v>8.910468209212131E-10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269.6834400000003</v>
      </c>
      <c r="AK99" s="13">
        <f t="shared" si="89"/>
        <v>64.782082680148775</v>
      </c>
      <c r="AL99" s="20">
        <f t="shared" si="58"/>
        <v>582.52745200125969</v>
      </c>
      <c r="AM99" s="59">
        <f t="shared" si="59"/>
        <v>875.86078533459295</v>
      </c>
      <c r="AN99" s="59">
        <f ca="1">AVERAGE(OFFSET($AM$3,0,0,'Données projet'!$E$10+1,1))-AVERAGE(OFFSET($H$3,0,0,'Données projet'!$E$10+1,1))</f>
        <v>359.14403285134301</v>
      </c>
      <c r="AO99" s="59">
        <f t="shared" si="90"/>
        <v>241.18285512887621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9.3713544958954856E-10</v>
      </c>
      <c r="AX99" s="21">
        <f t="shared" si="60"/>
        <v>9.3713544958954856E-10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288.30000000000035</v>
      </c>
      <c r="O100" s="13">
        <f>N100*VLOOKUP('Données projet'!$B$9,Paramètres!$A$1:$I$89,3,0)*VLOOKUP('Données projet'!$B$9,Paramètres!$A$1:$I$89,5,0)</f>
        <v>260.85384000000033</v>
      </c>
      <c r="P100" s="13">
        <f t="shared" si="87"/>
        <v>62.90434739590382</v>
      </c>
      <c r="Q100" s="20">
        <f t="shared" si="107"/>
        <v>563.87884304786633</v>
      </c>
      <c r="R100" s="59">
        <f t="shared" si="55"/>
        <v>857.2121763811997</v>
      </c>
      <c r="S100" s="59">
        <f ca="1">AVERAGE(OFFSET($R$3,0,0,'Données projet'!$E$9+1,1))-AVERAGE(OFFSET($H$3,0,0,'Données projet'!$E$9+1,1))</f>
        <v>343.62172449202956</v>
      </c>
      <c r="T100" s="59">
        <f t="shared" si="88"/>
        <v>219.61896697279195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6.3006524942810502E-10</v>
      </c>
      <c r="AC100" s="22">
        <f t="shared" si="57"/>
        <v>6.3006524942810502E-10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274.34628000000026</v>
      </c>
      <c r="AK100" s="13">
        <f t="shared" si="89"/>
        <v>65.770800574515732</v>
      </c>
      <c r="AL100" s="20">
        <f t="shared" si="58"/>
        <v>592.37058200061529</v>
      </c>
      <c r="AM100" s="59">
        <f t="shared" si="59"/>
        <v>885.70391533394854</v>
      </c>
      <c r="AN100" s="59">
        <f ca="1">AVERAGE(OFFSET($AM$3,0,0,'Données projet'!$E$10+1,1))-AVERAGE(OFFSET($H$3,0,0,'Données projet'!$E$10+1,1))</f>
        <v>359.14403285134301</v>
      </c>
      <c r="AO100" s="59">
        <f t="shared" si="90"/>
        <v>241.18285512887621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6.6265483129507377E-10</v>
      </c>
      <c r="AX100" s="21">
        <f t="shared" si="60"/>
        <v>6.6265483129507377E-10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293.20000000000033</v>
      </c>
      <c r="O101" s="13">
        <f>N101*VLOOKUP('Données projet'!$B$9,Paramètres!$A$1:$I$89,3,0)*VLOOKUP('Données projet'!$B$9,Paramètres!$A$1:$I$89,5,0)</f>
        <v>265.28736000000032</v>
      </c>
      <c r="P101" s="13">
        <f t="shared" si="87"/>
        <v>63.848105500970064</v>
      </c>
      <c r="Q101" s="20">
        <f t="shared" si="107"/>
        <v>573.24426908085672</v>
      </c>
      <c r="R101" s="59">
        <f t="shared" si="55"/>
        <v>866.5776024141901</v>
      </c>
      <c r="S101" s="59">
        <f ca="1">AVERAGE(OFFSET($R$3,0,0,'Données projet'!$E$9+1,1))-AVERAGE(OFFSET($H$3,0,0,'Données projet'!$E$9+1,1))</f>
        <v>343.62172449202956</v>
      </c>
      <c r="T101" s="59">
        <f t="shared" si="88"/>
        <v>219.61896697279195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4.4552341046060655E-10</v>
      </c>
      <c r="AC101" s="22">
        <f t="shared" si="57"/>
        <v>4.4552341046060655E-10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279.00912000000028</v>
      </c>
      <c r="AK101" s="13">
        <f t="shared" si="89"/>
        <v>66.757564267146194</v>
      </c>
      <c r="AL101" s="20">
        <f t="shared" si="58"/>
        <v>602.21030843194683</v>
      </c>
      <c r="AM101" s="59">
        <f t="shared" si="59"/>
        <v>895.5436417652802</v>
      </c>
      <c r="AN101" s="59">
        <f ca="1">AVERAGE(OFFSET($AM$3,0,0,'Données projet'!$E$10+1,1))-AVERAGE(OFFSET($H$3,0,0,'Données projet'!$E$10+1,1))</f>
        <v>359.14403285134301</v>
      </c>
      <c r="AO101" s="59">
        <f t="shared" si="90"/>
        <v>241.18285512887621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4.6856772479477428E-10</v>
      </c>
      <c r="AX101" s="21">
        <f t="shared" si="60"/>
        <v>4.6856772479477428E-10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298.10000000000031</v>
      </c>
      <c r="O102" s="13">
        <f>N102*VLOOKUP('Données projet'!$B$9,Paramètres!$A$1:$I$89,3,0)*VLOOKUP('Données projet'!$B$9,Paramètres!$A$1:$I$89,5,0)</f>
        <v>269.72088000000025</v>
      </c>
      <c r="P102" s="13">
        <f t="shared" si="87"/>
        <v>64.790029413947011</v>
      </c>
      <c r="Q102" s="20">
        <f t="shared" si="107"/>
        <v>582.60650056262477</v>
      </c>
      <c r="R102" s="59">
        <f t="shared" si="55"/>
        <v>875.93983389595815</v>
      </c>
      <c r="S102" s="59">
        <f ca="1">AVERAGE(OFFSET($R$3,0,0,'Données projet'!$E$9+1,1))-AVERAGE(OFFSET($H$3,0,0,'Données projet'!$E$9+1,1))</f>
        <v>343.62172449202956</v>
      </c>
      <c r="T102" s="59">
        <f t="shared" si="88"/>
        <v>219.61896697279195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3.1503262471405251E-10</v>
      </c>
      <c r="AC102" s="22">
        <f t="shared" si="57"/>
        <v>3.1503262471405251E-10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283.67196000000024</v>
      </c>
      <c r="AK102" s="13">
        <f t="shared" si="89"/>
        <v>67.742410186409501</v>
      </c>
      <c r="AL102" s="20">
        <f t="shared" si="58"/>
        <v>612.04669474133027</v>
      </c>
      <c r="AM102" s="59">
        <f t="shared" si="59"/>
        <v>905.38002807466364</v>
      </c>
      <c r="AN102" s="59">
        <f ca="1">AVERAGE(OFFSET($AM$3,0,0,'Données projet'!$E$10+1,1))-AVERAGE(OFFSET($H$3,0,0,'Données projet'!$E$10+1,1))</f>
        <v>359.14403285134301</v>
      </c>
      <c r="AO102" s="59">
        <f t="shared" si="90"/>
        <v>241.18285512887621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3.3132741564753688E-10</v>
      </c>
      <c r="AX102" s="21">
        <f t="shared" si="60"/>
        <v>3.3132741564753688E-10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303.00000000000028</v>
      </c>
      <c r="O103" s="13">
        <f>N103*VLOOKUP('Données projet'!$B$9,Paramètres!$A$1:$I$89,3,0)*VLOOKUP('Données projet'!$B$9,Paramètres!$A$1:$I$89,5,0)</f>
        <v>274.15440000000024</v>
      </c>
      <c r="P103" s="13">
        <f t="shared" si="87"/>
        <v>65.730152764515893</v>
      </c>
      <c r="Q103" s="20">
        <f t="shared" si="107"/>
        <v>591.96559606486551</v>
      </c>
      <c r="R103" s="59">
        <f t="shared" si="55"/>
        <v>885.29892939819888</v>
      </c>
      <c r="S103" s="59">
        <f ca="1">AVERAGE(OFFSET($R$3,0,0,'Données projet'!$E$9+1,1))-AVERAGE(OFFSET($H$3,0,0,'Données projet'!$E$9+1,1))</f>
        <v>343.62172449202956</v>
      </c>
      <c r="T103" s="59">
        <f t="shared" si="88"/>
        <v>219.61896697279195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303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2.2276170523030327E-10</v>
      </c>
      <c r="AC103" s="22">
        <f t="shared" si="57"/>
        <v>2.2276170523030327E-10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288.3348000000002</v>
      </c>
      <c r="AK103" s="13">
        <f t="shared" si="89"/>
        <v>68.725373494438969</v>
      </c>
      <c r="AL103" s="20">
        <f t="shared" si="58"/>
        <v>621.87980216948142</v>
      </c>
      <c r="AM103" s="59">
        <f t="shared" si="59"/>
        <v>915.21313550281479</v>
      </c>
      <c r="AN103" s="59">
        <f ca="1">AVERAGE(OFFSET($AM$3,0,0,'Données projet'!$E$10+1,1))-AVERAGE(OFFSET($H$3,0,0,'Données projet'!$E$10+1,1))</f>
        <v>359.14403285134301</v>
      </c>
      <c r="AO103" s="59">
        <f t="shared" si="90"/>
        <v>241.18285512887621</v>
      </c>
      <c r="AP103" s="15" t="str">
        <f>IF(ISNA(VLOOKUP(A103,'Données projet'!$A$61:$I$81,3,0)),0,VLOOKUP(A103,'Données projet'!$A$61:$I$81,3,0))</f>
        <v>CR</v>
      </c>
      <c r="AQ103" s="15">
        <f>IF(ISNA(VLOOKUP(A103,'Données projet'!$A$61:$I$81,4,0)),0,VLOOKUP(A103,'Données projet'!$A$61:$I$81,4,0))</f>
        <v>303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2.3428386239738714E-10</v>
      </c>
      <c r="AX103" s="21">
        <f t="shared" si="60"/>
        <v>2.3428386239738714E-10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2.8421709430404007E-13</v>
      </c>
      <c r="O104" s="13">
        <f>N104*VLOOKUP('Données projet'!$B$9,Paramètres!$A$1:$I$89,3,0)*VLOOKUP('Données projet'!$B$9,Paramètres!$A$1:$I$89,5,0)</f>
        <v>2.5715962692629546E-13</v>
      </c>
      <c r="P104" s="13">
        <f t="shared" si="87"/>
        <v>3.4610450122128953E-12</v>
      </c>
      <c r="Q104" s="20">
        <f t="shared" si="107"/>
        <v>6.4758730798340893E-12</v>
      </c>
      <c r="R104" s="59">
        <f t="shared" si="55"/>
        <v>293.33333333333979</v>
      </c>
      <c r="S104" s="59">
        <f ca="1">AVERAGE(OFFSET($R$3,0,0,'Données projet'!$E$9+1,1))-AVERAGE(OFFSET($H$3,0,0,'Données projet'!$E$9+1,1))</f>
        <v>343.62172449202956</v>
      </c>
      <c r="T104" s="59">
        <f t="shared" si="88"/>
        <v>219.61896697279195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1.5751631235702625E-10</v>
      </c>
      <c r="AC104" s="22">
        <f t="shared" si="57"/>
        <v>1.5751631235702625E-10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2.1636878955177963E-13</v>
      </c>
      <c r="AK104" s="13">
        <f t="shared" si="89"/>
        <v>2.9711872798062348E-12</v>
      </c>
      <c r="AL104" s="20">
        <f t="shared" si="58"/>
        <v>5.5516601541318745E-12</v>
      </c>
      <c r="AM104" s="59">
        <f t="shared" si="59"/>
        <v>293.33333333333889</v>
      </c>
      <c r="AN104" s="59">
        <f ca="1">AVERAGE(OFFSET($AM$3,0,0,'Données projet'!$E$10+1,1))-AVERAGE(OFFSET($H$3,0,0,'Données projet'!$E$10+1,1))</f>
        <v>359.14403285134301</v>
      </c>
      <c r="AO104" s="59">
        <f t="shared" si="90"/>
        <v>241.18285512887621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1.6566370782376844E-10</v>
      </c>
      <c r="AX104" s="21">
        <f t="shared" si="60"/>
        <v>1.6566370782376844E-10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2.8421709430404007E-13</v>
      </c>
      <c r="O105" s="13">
        <f>N105*VLOOKUP('Données projet'!$B$9,Paramètres!$A$1:$I$89,3,0)*VLOOKUP('Données projet'!$B$9,Paramètres!$A$1:$I$89,5,0)</f>
        <v>2.5715962692629546E-13</v>
      </c>
      <c r="P105" s="13">
        <f t="shared" si="87"/>
        <v>3.4610450122128953E-12</v>
      </c>
      <c r="Q105" s="20">
        <f t="shared" si="107"/>
        <v>6.4758730798340893E-12</v>
      </c>
      <c r="R105" s="59">
        <f t="shared" si="55"/>
        <v>293.33333333333979</v>
      </c>
      <c r="S105" s="59">
        <f ca="1">AVERAGE(OFFSET($R$3,0,0,'Données projet'!$E$9+1,1))-AVERAGE(OFFSET($H$3,0,0,'Données projet'!$E$9+1,1))</f>
        <v>343.62172449202956</v>
      </c>
      <c r="T105" s="59">
        <f t="shared" si="88"/>
        <v>219.61896697279195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1.1138085261515164E-10</v>
      </c>
      <c r="AC105" s="22">
        <f t="shared" si="57"/>
        <v>1.1138085261515164E-10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2.1636878955177963E-13</v>
      </c>
      <c r="AK105" s="13">
        <f t="shared" si="89"/>
        <v>2.9711872798062348E-12</v>
      </c>
      <c r="AL105" s="20">
        <f t="shared" si="58"/>
        <v>5.5516601541318745E-12</v>
      </c>
      <c r="AM105" s="59">
        <f t="shared" si="59"/>
        <v>293.33333333333889</v>
      </c>
      <c r="AN105" s="59">
        <f ca="1">AVERAGE(OFFSET($AM$3,0,0,'Données projet'!$E$10+1,1))-AVERAGE(OFFSET($H$3,0,0,'Données projet'!$E$10+1,1))</f>
        <v>359.14403285134301</v>
      </c>
      <c r="AO105" s="59">
        <f t="shared" si="90"/>
        <v>241.18285512887621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1.1714193119869357E-10</v>
      </c>
      <c r="AX105" s="21">
        <f t="shared" si="60"/>
        <v>1.1714193119869357E-10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2.8421709430404007E-13</v>
      </c>
      <c r="O106" s="13">
        <f>N106*VLOOKUP('Données projet'!$B$9,Paramètres!$A$1:$I$89,3,0)*VLOOKUP('Données projet'!$B$9,Paramètres!$A$1:$I$89,5,0)</f>
        <v>2.5715962692629546E-13</v>
      </c>
      <c r="P106" s="13">
        <f t="shared" si="87"/>
        <v>3.4610450122128953E-12</v>
      </c>
      <c r="Q106" s="20">
        <f t="shared" si="107"/>
        <v>6.4758730798340893E-12</v>
      </c>
      <c r="R106" s="59">
        <f t="shared" si="55"/>
        <v>293.33333333333979</v>
      </c>
      <c r="S106" s="59">
        <f ca="1">AVERAGE(OFFSET($R$3,0,0,'Données projet'!$E$9+1,1))-AVERAGE(OFFSET($H$3,0,0,'Données projet'!$E$9+1,1))</f>
        <v>343.62172449202956</v>
      </c>
      <c r="T106" s="59">
        <f t="shared" si="88"/>
        <v>219.61896697279195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7.8758156178513127E-11</v>
      </c>
      <c r="AC106" s="22">
        <f t="shared" si="57"/>
        <v>7.8758156178513127E-11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2.1636878955177963E-13</v>
      </c>
      <c r="AK106" s="13">
        <f t="shared" si="89"/>
        <v>2.9711872798062348E-12</v>
      </c>
      <c r="AL106" s="20">
        <f t="shared" si="58"/>
        <v>5.5516601541318745E-12</v>
      </c>
      <c r="AM106" s="59">
        <f t="shared" si="59"/>
        <v>293.33333333333889</v>
      </c>
      <c r="AN106" s="59">
        <f ca="1">AVERAGE(OFFSET($AM$3,0,0,'Données projet'!$E$10+1,1))-AVERAGE(OFFSET($H$3,0,0,'Données projet'!$E$10+1,1))</f>
        <v>359.14403285134301</v>
      </c>
      <c r="AO106" s="59">
        <f t="shared" si="90"/>
        <v>241.18285512887621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8.2831853911884221E-11</v>
      </c>
      <c r="AX106" s="21">
        <f t="shared" si="60"/>
        <v>8.2831853911884221E-11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2.8421709430404007E-13</v>
      </c>
      <c r="O107" s="13">
        <f>N107*VLOOKUP('Données projet'!$B$9,Paramètres!$A$1:$I$89,3,0)*VLOOKUP('Données projet'!$B$9,Paramètres!$A$1:$I$89,5,0)</f>
        <v>2.5715962692629546E-13</v>
      </c>
      <c r="P107" s="13">
        <f t="shared" si="87"/>
        <v>3.4610450122128953E-12</v>
      </c>
      <c r="Q107" s="20">
        <f t="shared" si="107"/>
        <v>6.4758730798340893E-12</v>
      </c>
      <c r="R107" s="59">
        <f t="shared" si="55"/>
        <v>293.33333333333979</v>
      </c>
      <c r="S107" s="59">
        <f ca="1">AVERAGE(OFFSET($R$3,0,0,'Données projet'!$E$9+1,1))-AVERAGE(OFFSET($H$3,0,0,'Données projet'!$E$9+1,1))</f>
        <v>343.62172449202956</v>
      </c>
      <c r="T107" s="59">
        <f t="shared" si="88"/>
        <v>219.61896697279195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5.5690426307575819E-11</v>
      </c>
      <c r="AC107" s="22">
        <f t="shared" si="57"/>
        <v>5.5690426307575819E-11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2.1636878955177963E-13</v>
      </c>
      <c r="AK107" s="13">
        <f t="shared" si="89"/>
        <v>2.9711872798062348E-12</v>
      </c>
      <c r="AL107" s="20">
        <f t="shared" si="58"/>
        <v>5.5516601541318745E-12</v>
      </c>
      <c r="AM107" s="59">
        <f t="shared" si="59"/>
        <v>293.33333333333889</v>
      </c>
      <c r="AN107" s="59">
        <f ca="1">AVERAGE(OFFSET($AM$3,0,0,'Données projet'!$E$10+1,1))-AVERAGE(OFFSET($H$3,0,0,'Données projet'!$E$10+1,1))</f>
        <v>359.14403285134301</v>
      </c>
      <c r="AO107" s="59">
        <f t="shared" si="90"/>
        <v>241.18285512887621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5.8570965599346785E-11</v>
      </c>
      <c r="AX107" s="21">
        <f t="shared" si="60"/>
        <v>5.8570965599346785E-11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2.8421709430404007E-13</v>
      </c>
      <c r="O108" s="13">
        <f>N108*VLOOKUP('Données projet'!$B$9,Paramètres!$A$1:$I$89,3,0)*VLOOKUP('Données projet'!$B$9,Paramètres!$A$1:$I$89,5,0)</f>
        <v>2.5715962692629546E-13</v>
      </c>
      <c r="P108" s="13">
        <f t="shared" si="87"/>
        <v>3.4610450122128953E-12</v>
      </c>
      <c r="Q108" s="20">
        <f t="shared" si="107"/>
        <v>6.4758730798340893E-12</v>
      </c>
      <c r="R108" s="59">
        <f t="shared" si="55"/>
        <v>293.33333333333979</v>
      </c>
      <c r="S108" s="59">
        <f ca="1">AVERAGE(OFFSET($R$3,0,0,'Données projet'!$E$9+1,1))-AVERAGE(OFFSET($H$3,0,0,'Données projet'!$E$9+1,1))</f>
        <v>343.62172449202956</v>
      </c>
      <c r="T108" s="59">
        <f t="shared" si="88"/>
        <v>219.61896697279195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3.9379078089256564E-11</v>
      </c>
      <c r="AC108" s="22">
        <f t="shared" si="57"/>
        <v>3.9379078089256564E-11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2.1636878955177963E-13</v>
      </c>
      <c r="AK108" s="13">
        <f t="shared" si="89"/>
        <v>2.9711872798062348E-12</v>
      </c>
      <c r="AL108" s="20">
        <f t="shared" si="58"/>
        <v>5.5516601541318745E-12</v>
      </c>
      <c r="AM108" s="59">
        <f t="shared" si="59"/>
        <v>293.33333333333889</v>
      </c>
      <c r="AN108" s="59">
        <f ca="1">AVERAGE(OFFSET($AM$3,0,0,'Données projet'!$E$10+1,1))-AVERAGE(OFFSET($H$3,0,0,'Données projet'!$E$10+1,1))</f>
        <v>359.14403285134301</v>
      </c>
      <c r="AO108" s="59">
        <f t="shared" si="90"/>
        <v>241.18285512887621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4.141592695594211E-11</v>
      </c>
      <c r="AX108" s="21">
        <f t="shared" si="60"/>
        <v>4.141592695594211E-11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2.8421709430404007E-13</v>
      </c>
      <c r="O109" s="13">
        <f>N109*VLOOKUP('Données projet'!$B$9,Paramètres!$A$1:$I$89,3,0)*VLOOKUP('Données projet'!$B$9,Paramètres!$A$1:$I$89,5,0)</f>
        <v>2.5715962692629546E-13</v>
      </c>
      <c r="P109" s="13">
        <f t="shared" si="87"/>
        <v>3.4610450122128953E-12</v>
      </c>
      <c r="Q109" s="20">
        <f t="shared" si="107"/>
        <v>6.4758730798340893E-12</v>
      </c>
      <c r="R109" s="59">
        <f t="shared" si="55"/>
        <v>293.33333333333979</v>
      </c>
      <c r="S109" s="59">
        <f ca="1">AVERAGE(OFFSET($R$3,0,0,'Données projet'!$E$9+1,1))-AVERAGE(OFFSET($H$3,0,0,'Données projet'!$E$9+1,1))</f>
        <v>343.62172449202956</v>
      </c>
      <c r="T109" s="59">
        <f t="shared" si="88"/>
        <v>219.61896697279195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2.7845213153787909E-11</v>
      </c>
      <c r="AC109" s="22">
        <f t="shared" si="57"/>
        <v>2.7845213153787909E-11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2.1636878955177963E-13</v>
      </c>
      <c r="AK109" s="13">
        <f t="shared" si="89"/>
        <v>2.9711872798062348E-12</v>
      </c>
      <c r="AL109" s="20">
        <f t="shared" si="58"/>
        <v>5.5516601541318745E-12</v>
      </c>
      <c r="AM109" s="59">
        <f t="shared" si="59"/>
        <v>293.33333333333889</v>
      </c>
      <c r="AN109" s="59">
        <f ca="1">AVERAGE(OFFSET($AM$3,0,0,'Données projet'!$E$10+1,1))-AVERAGE(OFFSET($H$3,0,0,'Données projet'!$E$10+1,1))</f>
        <v>359.14403285134301</v>
      </c>
      <c r="AO109" s="59">
        <f t="shared" si="90"/>
        <v>241.18285512887621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2.9285482799673393E-11</v>
      </c>
      <c r="AX109" s="21">
        <f t="shared" si="60"/>
        <v>2.9285482799673393E-11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2.8421709430404007E-13</v>
      </c>
      <c r="O110" s="13">
        <f>N110*VLOOKUP('Données projet'!$B$9,Paramètres!$A$1:$I$89,3,0)*VLOOKUP('Données projet'!$B$9,Paramètres!$A$1:$I$89,5,0)</f>
        <v>2.5715962692629546E-13</v>
      </c>
      <c r="P110" s="13">
        <f t="shared" si="87"/>
        <v>3.4610450122128953E-12</v>
      </c>
      <c r="Q110" s="20">
        <f t="shared" si="107"/>
        <v>6.4758730798340893E-12</v>
      </c>
      <c r="R110" s="59">
        <f t="shared" si="55"/>
        <v>293.33333333333979</v>
      </c>
      <c r="S110" s="59">
        <f ca="1">AVERAGE(OFFSET($R$3,0,0,'Données projet'!$E$9+1,1))-AVERAGE(OFFSET($H$3,0,0,'Données projet'!$E$9+1,1))</f>
        <v>343.62172449202956</v>
      </c>
      <c r="T110" s="59">
        <f t="shared" si="88"/>
        <v>219.61896697279195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1.9689539044628282E-11</v>
      </c>
      <c r="AC110" s="22">
        <f t="shared" si="57"/>
        <v>1.9689539044628282E-11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2.1636878955177963E-13</v>
      </c>
      <c r="AK110" s="13">
        <f t="shared" si="89"/>
        <v>2.9711872798062348E-12</v>
      </c>
      <c r="AL110" s="20">
        <f t="shared" si="58"/>
        <v>5.5516601541318745E-12</v>
      </c>
      <c r="AM110" s="59">
        <f t="shared" si="59"/>
        <v>293.33333333333889</v>
      </c>
      <c r="AN110" s="59">
        <f ca="1">AVERAGE(OFFSET($AM$3,0,0,'Données projet'!$E$10+1,1))-AVERAGE(OFFSET($H$3,0,0,'Données projet'!$E$10+1,1))</f>
        <v>359.14403285134301</v>
      </c>
      <c r="AO110" s="59">
        <f t="shared" si="90"/>
        <v>241.18285512887621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2.0707963477971055E-11</v>
      </c>
      <c r="AX110" s="21">
        <f t="shared" si="60"/>
        <v>2.0707963477971055E-11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2.8421709430404007E-13</v>
      </c>
      <c r="O111" s="13">
        <f>N111*VLOOKUP('Données projet'!$B$9,Paramètres!$A$1:$I$89,3,0)*VLOOKUP('Données projet'!$B$9,Paramètres!$A$1:$I$89,5,0)</f>
        <v>2.5715962692629546E-13</v>
      </c>
      <c r="P111" s="13">
        <f t="shared" si="87"/>
        <v>3.4610450122128953E-12</v>
      </c>
      <c r="Q111" s="20">
        <f t="shared" si="107"/>
        <v>6.4758730798340893E-12</v>
      </c>
      <c r="R111" s="59">
        <f t="shared" si="55"/>
        <v>293.33333333333979</v>
      </c>
      <c r="S111" s="59">
        <f ca="1">AVERAGE(OFFSET($R$3,0,0,'Données projet'!$E$9+1,1))-AVERAGE(OFFSET($H$3,0,0,'Données projet'!$E$9+1,1))</f>
        <v>343.62172449202956</v>
      </c>
      <c r="T111" s="59">
        <f t="shared" si="88"/>
        <v>219.61896697279195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1.3922606576893955E-11</v>
      </c>
      <c r="AC111" s="22">
        <f t="shared" si="57"/>
        <v>1.3922606576893955E-11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2.1636878955177963E-13</v>
      </c>
      <c r="AK111" s="13">
        <f t="shared" si="89"/>
        <v>2.9711872798062348E-12</v>
      </c>
      <c r="AL111" s="20">
        <f t="shared" si="58"/>
        <v>5.5516601541318745E-12</v>
      </c>
      <c r="AM111" s="59">
        <f t="shared" si="59"/>
        <v>293.33333333333889</v>
      </c>
      <c r="AN111" s="59">
        <f ca="1">AVERAGE(OFFSET($AM$3,0,0,'Données projet'!$E$10+1,1))-AVERAGE(OFFSET($H$3,0,0,'Données projet'!$E$10+1,1))</f>
        <v>359.14403285134301</v>
      </c>
      <c r="AO111" s="59">
        <f t="shared" si="90"/>
        <v>241.18285512887621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1.4642741399836696E-11</v>
      </c>
      <c r="AX111" s="21">
        <f t="shared" si="60"/>
        <v>1.4642741399836696E-11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2.8421709430404007E-13</v>
      </c>
      <c r="O112" s="13">
        <f>N112*VLOOKUP('Données projet'!$B$9,Paramètres!$A$1:$I$89,3,0)*VLOOKUP('Données projet'!$B$9,Paramètres!$A$1:$I$89,5,0)</f>
        <v>2.5715962692629546E-13</v>
      </c>
      <c r="P112" s="13">
        <f t="shared" si="87"/>
        <v>3.4610450122128953E-12</v>
      </c>
      <c r="Q112" s="20">
        <f t="shared" si="107"/>
        <v>6.4758730798340893E-12</v>
      </c>
      <c r="R112" s="59">
        <f t="shared" si="55"/>
        <v>293.33333333333979</v>
      </c>
      <c r="S112" s="59">
        <f ca="1">AVERAGE(OFFSET($R$3,0,0,'Données projet'!$E$9+1,1))-AVERAGE(OFFSET($H$3,0,0,'Données projet'!$E$9+1,1))</f>
        <v>343.62172449202956</v>
      </c>
      <c r="T112" s="59">
        <f t="shared" si="88"/>
        <v>219.61896697279195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9.8447695223141409E-12</v>
      </c>
      <c r="AC112" s="22">
        <f t="shared" si="57"/>
        <v>9.8447695223141409E-12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2.1636878955177963E-13</v>
      </c>
      <c r="AK112" s="13">
        <f t="shared" si="89"/>
        <v>2.9711872798062348E-12</v>
      </c>
      <c r="AL112" s="20">
        <f t="shared" si="58"/>
        <v>5.5516601541318745E-12</v>
      </c>
      <c r="AM112" s="59">
        <f t="shared" si="59"/>
        <v>293.33333333333889</v>
      </c>
      <c r="AN112" s="59">
        <f ca="1">AVERAGE(OFFSET($AM$3,0,0,'Données projet'!$E$10+1,1))-AVERAGE(OFFSET($H$3,0,0,'Données projet'!$E$10+1,1))</f>
        <v>359.14403285134301</v>
      </c>
      <c r="AO112" s="59">
        <f t="shared" si="90"/>
        <v>241.18285512887621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1.0353981738985528E-11</v>
      </c>
      <c r="AX112" s="21">
        <f t="shared" si="60"/>
        <v>1.0353981738985528E-11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2.8421709430404007E-13</v>
      </c>
      <c r="O113" s="13">
        <f>N113*VLOOKUP('Données projet'!$B$9,Paramètres!$A$1:$I$89,3,0)*VLOOKUP('Données projet'!$B$9,Paramètres!$A$1:$I$89,5,0)</f>
        <v>2.5715962692629546E-13</v>
      </c>
      <c r="P113" s="13">
        <f t="shared" si="87"/>
        <v>3.4610450122128953E-12</v>
      </c>
      <c r="Q113" s="20">
        <f t="shared" si="107"/>
        <v>6.4758730798340893E-12</v>
      </c>
      <c r="R113" s="59">
        <f t="shared" si="55"/>
        <v>293.33333333333979</v>
      </c>
      <c r="S113" s="59">
        <f ca="1">AVERAGE(OFFSET($R$3,0,0,'Données projet'!$E$9+1,1))-AVERAGE(OFFSET($H$3,0,0,'Données projet'!$E$9+1,1))</f>
        <v>343.62172449202956</v>
      </c>
      <c r="T113" s="59">
        <f t="shared" si="88"/>
        <v>219.61896697279195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6.9613032884469773E-12</v>
      </c>
      <c r="AC113" s="22">
        <f t="shared" si="57"/>
        <v>6.9613032884469773E-12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2.1636878955177963E-13</v>
      </c>
      <c r="AK113" s="13">
        <f t="shared" si="89"/>
        <v>2.9711872798062348E-12</v>
      </c>
      <c r="AL113" s="20">
        <f t="shared" si="58"/>
        <v>5.5516601541318745E-12</v>
      </c>
      <c r="AM113" s="59">
        <f t="shared" si="59"/>
        <v>293.33333333333889</v>
      </c>
      <c r="AN113" s="59">
        <f ca="1">AVERAGE(OFFSET($AM$3,0,0,'Données projet'!$E$10+1,1))-AVERAGE(OFFSET($H$3,0,0,'Données projet'!$E$10+1,1))</f>
        <v>359.14403285134301</v>
      </c>
      <c r="AO113" s="59">
        <f t="shared" si="90"/>
        <v>241.18285512887621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7.3213706999183482E-12</v>
      </c>
      <c r="AX113" s="21">
        <f t="shared" si="60"/>
        <v>7.3213706999183482E-12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2.8421709430404007E-13</v>
      </c>
      <c r="O114" s="13">
        <f>N114*VLOOKUP('Données projet'!$B$9,Paramètres!$A$1:$I$89,3,0)*VLOOKUP('Données projet'!$B$9,Paramètres!$A$1:$I$89,5,0)</f>
        <v>2.5715962692629546E-13</v>
      </c>
      <c r="P114" s="13">
        <f t="shared" si="87"/>
        <v>3.4610450122128953E-12</v>
      </c>
      <c r="Q114" s="20">
        <f t="shared" si="107"/>
        <v>6.4758730798340893E-12</v>
      </c>
      <c r="R114" s="59">
        <f t="shared" si="55"/>
        <v>293.33333333333979</v>
      </c>
      <c r="S114" s="59">
        <f ca="1">AVERAGE(OFFSET($R$3,0,0,'Données projet'!$E$9+1,1))-AVERAGE(OFFSET($H$3,0,0,'Données projet'!$E$9+1,1))</f>
        <v>343.62172449202956</v>
      </c>
      <c r="T114" s="59">
        <f t="shared" si="88"/>
        <v>219.61896697279195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4.9223847611570705E-12</v>
      </c>
      <c r="AC114" s="22">
        <f t="shared" si="57"/>
        <v>4.9223847611570705E-12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2.1636878955177963E-13</v>
      </c>
      <c r="AK114" s="13">
        <f t="shared" si="89"/>
        <v>2.9711872798062348E-12</v>
      </c>
      <c r="AL114" s="20">
        <f t="shared" si="58"/>
        <v>5.5516601541318745E-12</v>
      </c>
      <c r="AM114" s="59">
        <f t="shared" si="59"/>
        <v>293.33333333333889</v>
      </c>
      <c r="AN114" s="59">
        <f ca="1">AVERAGE(OFFSET($AM$3,0,0,'Données projet'!$E$10+1,1))-AVERAGE(OFFSET($H$3,0,0,'Données projet'!$E$10+1,1))</f>
        <v>359.14403285134301</v>
      </c>
      <c r="AO114" s="59">
        <f t="shared" si="90"/>
        <v>241.18285512887621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5.1769908694927638E-12</v>
      </c>
      <c r="AX114" s="21">
        <f t="shared" si="60"/>
        <v>5.1769908694927638E-12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2.8421709430404007E-13</v>
      </c>
      <c r="O115" s="13">
        <f>N115*VLOOKUP('Données projet'!$B$9,Paramètres!$A$1:$I$89,3,0)*VLOOKUP('Données projet'!$B$9,Paramètres!$A$1:$I$89,5,0)</f>
        <v>2.5715962692629546E-13</v>
      </c>
      <c r="P115" s="13">
        <f t="shared" si="87"/>
        <v>3.4610450122128953E-12</v>
      </c>
      <c r="Q115" s="20">
        <f t="shared" si="107"/>
        <v>6.4758730798340893E-12</v>
      </c>
      <c r="R115" s="59">
        <f t="shared" si="55"/>
        <v>293.33333333333979</v>
      </c>
      <c r="S115" s="59">
        <f ca="1">AVERAGE(OFFSET($R$3,0,0,'Données projet'!$E$9+1,1))-AVERAGE(OFFSET($H$3,0,0,'Données projet'!$E$9+1,1))</f>
        <v>343.62172449202956</v>
      </c>
      <c r="T115" s="59">
        <f t="shared" si="88"/>
        <v>219.61896697279195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3.4806516442234887E-12</v>
      </c>
      <c r="AC115" s="22">
        <f t="shared" si="57"/>
        <v>3.4806516442234887E-12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2.1636878955177963E-13</v>
      </c>
      <c r="AK115" s="13">
        <f t="shared" si="89"/>
        <v>2.9711872798062348E-12</v>
      </c>
      <c r="AL115" s="20">
        <f t="shared" si="58"/>
        <v>5.5516601541318745E-12</v>
      </c>
      <c r="AM115" s="59">
        <f t="shared" si="59"/>
        <v>293.33333333333889</v>
      </c>
      <c r="AN115" s="59">
        <f ca="1">AVERAGE(OFFSET($AM$3,0,0,'Données projet'!$E$10+1,1))-AVERAGE(OFFSET($H$3,0,0,'Données projet'!$E$10+1,1))</f>
        <v>359.14403285134301</v>
      </c>
      <c r="AO115" s="59">
        <f t="shared" si="90"/>
        <v>241.18285512887621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3.6606853499591741E-12</v>
      </c>
      <c r="AX115" s="21">
        <f t="shared" si="60"/>
        <v>3.6606853499591741E-12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2.8421709430404007E-13</v>
      </c>
      <c r="O116" s="13">
        <f>N116*VLOOKUP('Données projet'!$B$9,Paramètres!$A$1:$I$89,3,0)*VLOOKUP('Données projet'!$B$9,Paramètres!$A$1:$I$89,5,0)</f>
        <v>2.5715962692629546E-13</v>
      </c>
      <c r="P116" s="13">
        <f t="shared" si="87"/>
        <v>3.4610450122128953E-12</v>
      </c>
      <c r="Q116" s="20">
        <f t="shared" si="107"/>
        <v>6.4758730798340893E-12</v>
      </c>
      <c r="R116" s="59">
        <f t="shared" si="55"/>
        <v>293.33333333333979</v>
      </c>
      <c r="S116" s="59">
        <f ca="1">AVERAGE(OFFSET($R$3,0,0,'Données projet'!$E$9+1,1))-AVERAGE(OFFSET($H$3,0,0,'Données projet'!$E$9+1,1))</f>
        <v>343.62172449202956</v>
      </c>
      <c r="T116" s="59">
        <f t="shared" si="88"/>
        <v>219.61896697279195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2.4611923805785352E-12</v>
      </c>
      <c r="AC116" s="22">
        <f t="shared" si="57"/>
        <v>2.4611923805785352E-12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2.1636878955177963E-13</v>
      </c>
      <c r="AK116" s="13">
        <f t="shared" si="89"/>
        <v>2.9711872798062348E-12</v>
      </c>
      <c r="AL116" s="20">
        <f t="shared" si="58"/>
        <v>5.5516601541318745E-12</v>
      </c>
      <c r="AM116" s="59">
        <f t="shared" si="59"/>
        <v>293.33333333333889</v>
      </c>
      <c r="AN116" s="59">
        <f ca="1">AVERAGE(OFFSET($AM$3,0,0,'Données projet'!$E$10+1,1))-AVERAGE(OFFSET($H$3,0,0,'Données projet'!$E$10+1,1))</f>
        <v>359.14403285134301</v>
      </c>
      <c r="AO116" s="59">
        <f t="shared" si="90"/>
        <v>241.18285512887621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2.5884954347463819E-12</v>
      </c>
      <c r="AX116" s="21">
        <f t="shared" si="60"/>
        <v>2.5884954347463819E-12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2.8421709430404007E-13</v>
      </c>
      <c r="O117" s="13">
        <f>N117*VLOOKUP('Données projet'!$B$9,Paramètres!$A$1:$I$89,3,0)*VLOOKUP('Données projet'!$B$9,Paramètres!$A$1:$I$89,5,0)</f>
        <v>2.5715962692629546E-13</v>
      </c>
      <c r="P117" s="13">
        <f t="shared" si="87"/>
        <v>3.4610450122128953E-12</v>
      </c>
      <c r="Q117" s="20">
        <f t="shared" si="107"/>
        <v>6.4758730798340893E-12</v>
      </c>
      <c r="R117" s="59">
        <f t="shared" si="55"/>
        <v>293.33333333333979</v>
      </c>
      <c r="S117" s="59">
        <f ca="1">AVERAGE(OFFSET($R$3,0,0,'Données projet'!$E$9+1,1))-AVERAGE(OFFSET($H$3,0,0,'Données projet'!$E$9+1,1))</f>
        <v>343.62172449202956</v>
      </c>
      <c r="T117" s="59">
        <f t="shared" si="88"/>
        <v>219.61896697279195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1.7403258221117443E-12</v>
      </c>
      <c r="AC117" s="22">
        <f t="shared" si="57"/>
        <v>1.7403258221117443E-12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2.1636878955177963E-13</v>
      </c>
      <c r="AK117" s="13">
        <f t="shared" si="89"/>
        <v>2.9711872798062348E-12</v>
      </c>
      <c r="AL117" s="20">
        <f t="shared" si="58"/>
        <v>5.5516601541318745E-12</v>
      </c>
      <c r="AM117" s="59">
        <f t="shared" si="59"/>
        <v>293.33333333333889</v>
      </c>
      <c r="AN117" s="59">
        <f ca="1">AVERAGE(OFFSET($AM$3,0,0,'Données projet'!$E$10+1,1))-AVERAGE(OFFSET($H$3,0,0,'Données projet'!$E$10+1,1))</f>
        <v>359.14403285134301</v>
      </c>
      <c r="AO117" s="59">
        <f t="shared" si="90"/>
        <v>241.18285512887621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1.830342674979587E-12</v>
      </c>
      <c r="AX117" s="21">
        <f t="shared" si="60"/>
        <v>1.830342674979587E-12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2.8421709430404007E-13</v>
      </c>
      <c r="O118" s="13">
        <f>N118*VLOOKUP('Données projet'!$B$9,Paramètres!$A$1:$I$89,3,0)*VLOOKUP('Données projet'!$B$9,Paramètres!$A$1:$I$89,5,0)</f>
        <v>2.5715962692629546E-13</v>
      </c>
      <c r="P118" s="13">
        <f t="shared" si="87"/>
        <v>3.4610450122128953E-12</v>
      </c>
      <c r="Q118" s="20">
        <f t="shared" si="107"/>
        <v>6.4758730798340893E-12</v>
      </c>
      <c r="R118" s="59">
        <f t="shared" si="55"/>
        <v>293.33333333333979</v>
      </c>
      <c r="S118" s="59">
        <f ca="1">AVERAGE(OFFSET($R$3,0,0,'Données projet'!$E$9+1,1))-AVERAGE(OFFSET($H$3,0,0,'Données projet'!$E$9+1,1))</f>
        <v>343.62172449202956</v>
      </c>
      <c r="T118" s="59">
        <f t="shared" si="88"/>
        <v>219.61896697279195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1.2305961902892676E-12</v>
      </c>
      <c r="AC118" s="22">
        <f t="shared" si="57"/>
        <v>1.2305961902892676E-12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2.1636878955177963E-13</v>
      </c>
      <c r="AK118" s="13">
        <f t="shared" si="89"/>
        <v>2.9711872798062348E-12</v>
      </c>
      <c r="AL118" s="20">
        <f t="shared" si="58"/>
        <v>5.5516601541318745E-12</v>
      </c>
      <c r="AM118" s="59">
        <f t="shared" si="59"/>
        <v>293.33333333333889</v>
      </c>
      <c r="AN118" s="59">
        <f ca="1">AVERAGE(OFFSET($AM$3,0,0,'Données projet'!$E$10+1,1))-AVERAGE(OFFSET($H$3,0,0,'Données projet'!$E$10+1,1))</f>
        <v>359.14403285134301</v>
      </c>
      <c r="AO118" s="59">
        <f t="shared" si="90"/>
        <v>241.18285512887621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1.2942477173731909E-12</v>
      </c>
      <c r="AX118" s="21">
        <f t="shared" si="60"/>
        <v>1.2942477173731909E-12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2.8421709430404007E-13</v>
      </c>
      <c r="O119" s="13">
        <f>N119*VLOOKUP('Données projet'!$B$9,Paramètres!$A$1:$I$89,3,0)*VLOOKUP('Données projet'!$B$9,Paramètres!$A$1:$I$89,5,0)</f>
        <v>2.5715962692629546E-13</v>
      </c>
      <c r="P119" s="13">
        <f t="shared" si="87"/>
        <v>3.4610450122128953E-12</v>
      </c>
      <c r="Q119" s="20">
        <f t="shared" si="107"/>
        <v>6.4758730798340893E-12</v>
      </c>
      <c r="R119" s="59">
        <f t="shared" si="55"/>
        <v>293.33333333333979</v>
      </c>
      <c r="S119" s="59">
        <f ca="1">AVERAGE(OFFSET($R$3,0,0,'Données projet'!$E$9+1,1))-AVERAGE(OFFSET($H$3,0,0,'Données projet'!$E$9+1,1))</f>
        <v>343.62172449202956</v>
      </c>
      <c r="T119" s="59">
        <f t="shared" si="88"/>
        <v>219.61896697279195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8.7016291105587217E-13</v>
      </c>
      <c r="AC119" s="22">
        <f t="shared" si="57"/>
        <v>8.7016291105587217E-13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2.1636878955177963E-13</v>
      </c>
      <c r="AK119" s="13">
        <f t="shared" si="89"/>
        <v>2.9711872798062348E-12</v>
      </c>
      <c r="AL119" s="20">
        <f t="shared" si="58"/>
        <v>5.5516601541318745E-12</v>
      </c>
      <c r="AM119" s="59">
        <f t="shared" si="59"/>
        <v>293.33333333333889</v>
      </c>
      <c r="AN119" s="59">
        <f ca="1">AVERAGE(OFFSET($AM$3,0,0,'Données projet'!$E$10+1,1))-AVERAGE(OFFSET($H$3,0,0,'Données projet'!$E$10+1,1))</f>
        <v>359.14403285134301</v>
      </c>
      <c r="AO119" s="59">
        <f t="shared" si="90"/>
        <v>241.18285512887621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9.1517133748979352E-13</v>
      </c>
      <c r="AX119" s="21">
        <f t="shared" si="60"/>
        <v>9.1517133748979352E-13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2.8421709430404007E-13</v>
      </c>
      <c r="O120" s="13">
        <f>N120*VLOOKUP('Données projet'!$B$9,Paramètres!$A$1:$I$89,3,0)*VLOOKUP('Données projet'!$B$9,Paramètres!$A$1:$I$89,5,0)</f>
        <v>2.5715962692629546E-13</v>
      </c>
      <c r="P120" s="13">
        <f t="shared" si="87"/>
        <v>3.4610450122128953E-12</v>
      </c>
      <c r="Q120" s="20">
        <f t="shared" si="107"/>
        <v>6.4758730798340893E-12</v>
      </c>
      <c r="R120" s="59">
        <f t="shared" si="55"/>
        <v>293.33333333333979</v>
      </c>
      <c r="S120" s="59">
        <f ca="1">AVERAGE(OFFSET($R$3,0,0,'Données projet'!$E$9+1,1))-AVERAGE(OFFSET($H$3,0,0,'Données projet'!$E$9+1,1))</f>
        <v>343.62172449202956</v>
      </c>
      <c r="T120" s="59">
        <f t="shared" si="88"/>
        <v>219.61896697279195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6.1529809514463381E-13</v>
      </c>
      <c r="AC120" s="22">
        <f t="shared" si="57"/>
        <v>6.1529809514463381E-13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2.1636878955177963E-13</v>
      </c>
      <c r="AK120" s="13">
        <f t="shared" si="89"/>
        <v>2.9711872798062348E-12</v>
      </c>
      <c r="AL120" s="20">
        <f t="shared" si="58"/>
        <v>5.5516601541318745E-12</v>
      </c>
      <c r="AM120" s="59">
        <f t="shared" si="59"/>
        <v>293.33333333333889</v>
      </c>
      <c r="AN120" s="59">
        <f ca="1">AVERAGE(OFFSET($AM$3,0,0,'Données projet'!$E$10+1,1))-AVERAGE(OFFSET($H$3,0,0,'Données projet'!$E$10+1,1))</f>
        <v>359.14403285134301</v>
      </c>
      <c r="AO120" s="59">
        <f t="shared" si="90"/>
        <v>241.18285512887621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6.4712385868659547E-13</v>
      </c>
      <c r="AX120" s="21">
        <f t="shared" si="60"/>
        <v>6.4712385868659547E-13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2.8421709430404007E-13</v>
      </c>
      <c r="O121" s="13">
        <f>N121*VLOOKUP('Données projet'!$B$9,Paramètres!$A$1:$I$89,3,0)*VLOOKUP('Données projet'!$B$9,Paramètres!$A$1:$I$89,5,0)</f>
        <v>2.5715962692629546E-13</v>
      </c>
      <c r="P121" s="13">
        <f t="shared" si="87"/>
        <v>3.4610450122128953E-12</v>
      </c>
      <c r="Q121" s="20">
        <f t="shared" si="107"/>
        <v>6.4758730798340893E-12</v>
      </c>
      <c r="R121" s="59">
        <f t="shared" si="55"/>
        <v>293.33333333333979</v>
      </c>
      <c r="S121" s="59">
        <f ca="1">AVERAGE(OFFSET($R$3,0,0,'Données projet'!$E$9+1,1))-AVERAGE(OFFSET($H$3,0,0,'Données projet'!$E$9+1,1))</f>
        <v>343.62172449202956</v>
      </c>
      <c r="T121" s="59">
        <f t="shared" si="88"/>
        <v>219.61896697279195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4.3508145552793608E-13</v>
      </c>
      <c r="AC121" s="22">
        <f t="shared" si="57"/>
        <v>4.3508145552793608E-13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2.1636878955177963E-13</v>
      </c>
      <c r="AK121" s="13">
        <f t="shared" si="89"/>
        <v>2.9711872798062348E-12</v>
      </c>
      <c r="AL121" s="20">
        <f t="shared" si="58"/>
        <v>5.5516601541318745E-12</v>
      </c>
      <c r="AM121" s="59">
        <f t="shared" si="59"/>
        <v>293.33333333333889</v>
      </c>
      <c r="AN121" s="59">
        <f ca="1">AVERAGE(OFFSET($AM$3,0,0,'Données projet'!$E$10+1,1))-AVERAGE(OFFSET($H$3,0,0,'Données projet'!$E$10+1,1))</f>
        <v>359.14403285134301</v>
      </c>
      <c r="AO121" s="59">
        <f t="shared" si="90"/>
        <v>241.18285512887621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4.5758566874489676E-13</v>
      </c>
      <c r="AX121" s="21">
        <f t="shared" si="60"/>
        <v>4.5758566874489676E-13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2.8421709430404007E-13</v>
      </c>
      <c r="O122" s="13">
        <f>N122*VLOOKUP('Données projet'!$B$9,Paramètres!$A$1:$I$89,3,0)*VLOOKUP('Données projet'!$B$9,Paramètres!$A$1:$I$89,5,0)</f>
        <v>2.5715962692629546E-13</v>
      </c>
      <c r="P122" s="13">
        <f t="shared" si="87"/>
        <v>3.4610450122128953E-12</v>
      </c>
      <c r="Q122" s="20">
        <f t="shared" si="107"/>
        <v>6.4758730798340893E-12</v>
      </c>
      <c r="R122" s="59">
        <f t="shared" si="55"/>
        <v>293.33333333333979</v>
      </c>
      <c r="S122" s="59">
        <f ca="1">AVERAGE(OFFSET($R$3,0,0,'Données projet'!$E$9+1,1))-AVERAGE(OFFSET($H$3,0,0,'Données projet'!$E$9+1,1))</f>
        <v>343.62172449202956</v>
      </c>
      <c r="T122" s="59">
        <f t="shared" si="88"/>
        <v>219.61896697279195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3.076490475723169E-13</v>
      </c>
      <c r="AC122" s="22">
        <f t="shared" si="57"/>
        <v>3.076490475723169E-13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2.1636878955177963E-13</v>
      </c>
      <c r="AK122" s="13">
        <f t="shared" si="89"/>
        <v>2.9711872798062348E-12</v>
      </c>
      <c r="AL122" s="20">
        <f t="shared" si="58"/>
        <v>5.5516601541318745E-12</v>
      </c>
      <c r="AM122" s="59">
        <f t="shared" si="59"/>
        <v>293.33333333333889</v>
      </c>
      <c r="AN122" s="59">
        <f ca="1">AVERAGE(OFFSET($AM$3,0,0,'Données projet'!$E$10+1,1))-AVERAGE(OFFSET($H$3,0,0,'Données projet'!$E$10+1,1))</f>
        <v>359.14403285134301</v>
      </c>
      <c r="AO122" s="59">
        <f t="shared" si="90"/>
        <v>241.18285512887621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3.2356192934329774E-13</v>
      </c>
      <c r="AX122" s="21">
        <f t="shared" si="60"/>
        <v>3.2356192934329774E-13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2.8421709430404007E-13</v>
      </c>
      <c r="O123" s="13">
        <f>N123*VLOOKUP('Données projet'!$B$9,Paramètres!$A$1:$I$89,3,0)*VLOOKUP('Données projet'!$B$9,Paramètres!$A$1:$I$89,5,0)</f>
        <v>2.5715962692629546E-13</v>
      </c>
      <c r="P123" s="13">
        <f t="shared" si="87"/>
        <v>3.4610450122128953E-12</v>
      </c>
      <c r="Q123" s="20">
        <f t="shared" si="107"/>
        <v>6.4758730798340893E-12</v>
      </c>
      <c r="R123" s="59">
        <f t="shared" si="55"/>
        <v>293.33333333333979</v>
      </c>
      <c r="S123" s="59">
        <f ca="1">AVERAGE(OFFSET($R$3,0,0,'Données projet'!$E$9+1,1))-AVERAGE(OFFSET($H$3,0,0,'Données projet'!$E$9+1,1))</f>
        <v>343.62172449202956</v>
      </c>
      <c r="T123" s="59">
        <f t="shared" si="88"/>
        <v>219.61896697279195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2.1754072776396804E-13</v>
      </c>
      <c r="AC123" s="22">
        <f t="shared" si="57"/>
        <v>2.1754072776396804E-13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2.1636878955177963E-13</v>
      </c>
      <c r="AK123" s="13">
        <f t="shared" si="89"/>
        <v>2.9711872798062348E-12</v>
      </c>
      <c r="AL123" s="20">
        <f t="shared" si="58"/>
        <v>5.5516601541318745E-12</v>
      </c>
      <c r="AM123" s="59">
        <f t="shared" si="59"/>
        <v>293.33333333333889</v>
      </c>
      <c r="AN123" s="59">
        <f ca="1">AVERAGE(OFFSET($AM$3,0,0,'Données projet'!$E$10+1,1))-AVERAGE(OFFSET($H$3,0,0,'Données projet'!$E$10+1,1))</f>
        <v>359.14403285134301</v>
      </c>
      <c r="AO123" s="59">
        <f t="shared" si="90"/>
        <v>241.18285512887621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2.2879283437244838E-13</v>
      </c>
      <c r="AX123" s="21">
        <f t="shared" si="60"/>
        <v>2.2879283437244838E-13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2.8421709430404007E-13</v>
      </c>
      <c r="O124" s="13">
        <f>N124*VLOOKUP('Données projet'!$B$9,Paramètres!$A$1:$I$89,3,0)*VLOOKUP('Données projet'!$B$9,Paramètres!$A$1:$I$89,5,0)</f>
        <v>2.5715962692629546E-13</v>
      </c>
      <c r="P124" s="13">
        <f t="shared" si="87"/>
        <v>3.4610450122128953E-12</v>
      </c>
      <c r="Q124" s="20">
        <f t="shared" si="107"/>
        <v>6.4758730798340893E-12</v>
      </c>
      <c r="R124" s="59">
        <f t="shared" si="55"/>
        <v>293.33333333333979</v>
      </c>
      <c r="S124" s="59">
        <f ca="1">AVERAGE(OFFSET($R$3,0,0,'Données projet'!$E$9+1,1))-AVERAGE(OFFSET($H$3,0,0,'Données projet'!$E$9+1,1))</f>
        <v>343.62172449202956</v>
      </c>
      <c r="T124" s="59">
        <f t="shared" si="88"/>
        <v>219.61896697279195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1.5382452378615845E-13</v>
      </c>
      <c r="AC124" s="22">
        <f t="shared" si="57"/>
        <v>1.5382452378615845E-13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2.1636878955177963E-13</v>
      </c>
      <c r="AK124" s="13">
        <f t="shared" si="89"/>
        <v>2.9711872798062348E-12</v>
      </c>
      <c r="AL124" s="20">
        <f t="shared" si="58"/>
        <v>5.5516601541318745E-12</v>
      </c>
      <c r="AM124" s="59">
        <f t="shared" si="59"/>
        <v>293.33333333333889</v>
      </c>
      <c r="AN124" s="59">
        <f ca="1">AVERAGE(OFFSET($AM$3,0,0,'Données projet'!$E$10+1,1))-AVERAGE(OFFSET($H$3,0,0,'Données projet'!$E$10+1,1))</f>
        <v>359.14403285134301</v>
      </c>
      <c r="AO124" s="59">
        <f t="shared" si="90"/>
        <v>241.18285512887621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1.6178096467164887E-13</v>
      </c>
      <c r="AX124" s="21">
        <f t="shared" si="60"/>
        <v>1.6178096467164887E-13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2.8421709430404007E-13</v>
      </c>
      <c r="O125" s="13">
        <f>N125*VLOOKUP('Données projet'!$B$9,Paramètres!$A$1:$I$89,3,0)*VLOOKUP('Données projet'!$B$9,Paramètres!$A$1:$I$89,5,0)</f>
        <v>2.5715962692629546E-13</v>
      </c>
      <c r="P125" s="13">
        <f t="shared" si="87"/>
        <v>3.4610450122128953E-12</v>
      </c>
      <c r="Q125" s="20">
        <f t="shared" si="107"/>
        <v>6.4758730798340893E-12</v>
      </c>
      <c r="R125" s="59">
        <f t="shared" si="55"/>
        <v>293.33333333333979</v>
      </c>
      <c r="S125" s="59">
        <f ca="1">AVERAGE(OFFSET($R$3,0,0,'Données projet'!$E$9+1,1))-AVERAGE(OFFSET($H$3,0,0,'Données projet'!$E$9+1,1))</f>
        <v>343.62172449202956</v>
      </c>
      <c r="T125" s="59">
        <f t="shared" si="88"/>
        <v>219.61896697279195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1.0877036388198402E-13</v>
      </c>
      <c r="AC125" s="22">
        <f t="shared" si="57"/>
        <v>1.0877036388198402E-13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2.1636878955177963E-13</v>
      </c>
      <c r="AK125" s="13">
        <f t="shared" si="89"/>
        <v>2.9711872798062348E-12</v>
      </c>
      <c r="AL125" s="20">
        <f t="shared" si="58"/>
        <v>5.5516601541318745E-12</v>
      </c>
      <c r="AM125" s="59">
        <f t="shared" si="59"/>
        <v>293.33333333333889</v>
      </c>
      <c r="AN125" s="59">
        <f ca="1">AVERAGE(OFFSET($AM$3,0,0,'Données projet'!$E$10+1,1))-AVERAGE(OFFSET($H$3,0,0,'Données projet'!$E$10+1,1))</f>
        <v>359.14403285134301</v>
      </c>
      <c r="AO125" s="59">
        <f t="shared" si="90"/>
        <v>241.18285512887621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1.1439641718622419E-13</v>
      </c>
      <c r="AX125" s="21">
        <f t="shared" si="60"/>
        <v>1.1439641718622419E-13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2.8421709430404007E-13</v>
      </c>
      <c r="O126" s="13">
        <f>N126*VLOOKUP('Données projet'!$B$9,Paramètres!$A$1:$I$89,3,0)*VLOOKUP('Données projet'!$B$9,Paramètres!$A$1:$I$89,5,0)</f>
        <v>2.5715962692629546E-13</v>
      </c>
      <c r="P126" s="13">
        <f t="shared" si="87"/>
        <v>3.4610450122128953E-12</v>
      </c>
      <c r="Q126" s="20">
        <f t="shared" si="107"/>
        <v>6.4758730798340893E-12</v>
      </c>
      <c r="R126" s="59">
        <f t="shared" si="55"/>
        <v>293.33333333333979</v>
      </c>
      <c r="S126" s="59">
        <f ca="1">AVERAGE(OFFSET($R$3,0,0,'Données projet'!$E$9+1,1))-AVERAGE(OFFSET($H$3,0,0,'Données projet'!$E$9+1,1))</f>
        <v>343.62172449202956</v>
      </c>
      <c r="T126" s="59">
        <f t="shared" si="88"/>
        <v>219.61896697279195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7.6912261893079226E-14</v>
      </c>
      <c r="AC126" s="22">
        <f t="shared" si="57"/>
        <v>7.6912261893079226E-14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2.1636878955177963E-13</v>
      </c>
      <c r="AK126" s="13">
        <f t="shared" si="89"/>
        <v>2.9711872798062348E-12</v>
      </c>
      <c r="AL126" s="20">
        <f t="shared" si="58"/>
        <v>5.5516601541318745E-12</v>
      </c>
      <c r="AM126" s="59">
        <f t="shared" si="59"/>
        <v>293.33333333333889</v>
      </c>
      <c r="AN126" s="59">
        <f ca="1">AVERAGE(OFFSET($AM$3,0,0,'Données projet'!$E$10+1,1))-AVERAGE(OFFSET($H$3,0,0,'Données projet'!$E$10+1,1))</f>
        <v>359.14403285134301</v>
      </c>
      <c r="AO126" s="59">
        <f t="shared" si="90"/>
        <v>241.18285512887621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8.0890482335824434E-14</v>
      </c>
      <c r="AX126" s="21">
        <f t="shared" si="60"/>
        <v>8.0890482335824434E-14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2.8421709430404007E-13</v>
      </c>
      <c r="O127" s="13">
        <f>N127*VLOOKUP('Données projet'!$B$9,Paramètres!$A$1:$I$89,3,0)*VLOOKUP('Données projet'!$B$9,Paramètres!$A$1:$I$89,5,0)</f>
        <v>2.5715962692629546E-13</v>
      </c>
      <c r="P127" s="13">
        <f t="shared" si="87"/>
        <v>3.4610450122128953E-12</v>
      </c>
      <c r="Q127" s="20">
        <f t="shared" si="107"/>
        <v>6.4758730798340893E-12</v>
      </c>
      <c r="R127" s="59">
        <f t="shared" si="55"/>
        <v>293.33333333333979</v>
      </c>
      <c r="S127" s="59">
        <f ca="1">AVERAGE(OFFSET($R$3,0,0,'Données projet'!$E$9+1,1))-AVERAGE(OFFSET($H$3,0,0,'Données projet'!$E$9+1,1))</f>
        <v>343.62172449202956</v>
      </c>
      <c r="T127" s="59">
        <f t="shared" si="88"/>
        <v>219.61896697279195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5.438518194099201E-14</v>
      </c>
      <c r="AC127" s="22">
        <f t="shared" si="57"/>
        <v>5.438518194099201E-14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2.1636878955177963E-13</v>
      </c>
      <c r="AK127" s="13">
        <f t="shared" si="89"/>
        <v>2.9711872798062348E-12</v>
      </c>
      <c r="AL127" s="20">
        <f t="shared" si="58"/>
        <v>5.5516601541318745E-12</v>
      </c>
      <c r="AM127" s="59">
        <f t="shared" si="59"/>
        <v>293.33333333333889</v>
      </c>
      <c r="AN127" s="59">
        <f ca="1">AVERAGE(OFFSET($AM$3,0,0,'Données projet'!$E$10+1,1))-AVERAGE(OFFSET($H$3,0,0,'Données projet'!$E$10+1,1))</f>
        <v>359.14403285134301</v>
      </c>
      <c r="AO127" s="59">
        <f t="shared" si="90"/>
        <v>241.18285512887621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5.7198208593112095E-14</v>
      </c>
      <c r="AX127" s="21">
        <f t="shared" si="60"/>
        <v>5.7198208593112095E-14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2.8421709430404007E-13</v>
      </c>
      <c r="O128" s="13">
        <f>N128*VLOOKUP('Données projet'!$B$9,Paramètres!$A$1:$I$89,3,0)*VLOOKUP('Données projet'!$B$9,Paramètres!$A$1:$I$89,5,0)</f>
        <v>2.5715962692629546E-13</v>
      </c>
      <c r="P128" s="13">
        <f t="shared" si="87"/>
        <v>3.4610450122128953E-12</v>
      </c>
      <c r="Q128" s="20">
        <f t="shared" si="107"/>
        <v>6.4758730798340893E-12</v>
      </c>
      <c r="R128" s="59">
        <f t="shared" si="55"/>
        <v>293.33333333333979</v>
      </c>
      <c r="S128" s="59">
        <f ca="1">AVERAGE(OFFSET($R$3,0,0,'Données projet'!$E$9+1,1))-AVERAGE(OFFSET($H$3,0,0,'Données projet'!$E$9+1,1))</f>
        <v>343.62172449202956</v>
      </c>
      <c r="T128" s="59">
        <f t="shared" si="88"/>
        <v>219.61896697279195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3.8456130946539613E-14</v>
      </c>
      <c r="AC128" s="22">
        <f t="shared" si="57"/>
        <v>3.8456130946539613E-14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2.1636878955177963E-13</v>
      </c>
      <c r="AK128" s="13">
        <f t="shared" si="89"/>
        <v>2.9711872798062348E-12</v>
      </c>
      <c r="AL128" s="20">
        <f t="shared" si="58"/>
        <v>5.5516601541318745E-12</v>
      </c>
      <c r="AM128" s="59">
        <f t="shared" si="59"/>
        <v>293.33333333333889</v>
      </c>
      <c r="AN128" s="59">
        <f ca="1">AVERAGE(OFFSET($AM$3,0,0,'Données projet'!$E$10+1,1))-AVERAGE(OFFSET($H$3,0,0,'Données projet'!$E$10+1,1))</f>
        <v>359.14403285134301</v>
      </c>
      <c r="AO128" s="59">
        <f t="shared" si="90"/>
        <v>241.18285512887621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4.0445241167912217E-14</v>
      </c>
      <c r="AX128" s="21">
        <f t="shared" si="60"/>
        <v>4.0445241167912217E-14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2.8421709430404007E-13</v>
      </c>
      <c r="O129" s="13">
        <f>N129*VLOOKUP('Données projet'!$B$9,Paramètres!$A$1:$I$89,3,0)*VLOOKUP('Données projet'!$B$9,Paramètres!$A$1:$I$89,5,0)</f>
        <v>2.5715962692629546E-13</v>
      </c>
      <c r="P129" s="13">
        <f t="shared" si="87"/>
        <v>3.4610450122128953E-12</v>
      </c>
      <c r="Q129" s="20">
        <f t="shared" si="107"/>
        <v>6.4758730798340893E-12</v>
      </c>
      <c r="R129" s="59">
        <f t="shared" si="55"/>
        <v>293.33333333333979</v>
      </c>
      <c r="S129" s="59">
        <f ca="1">AVERAGE(OFFSET($R$3,0,0,'Données projet'!$E$9+1,1))-AVERAGE(OFFSET($H$3,0,0,'Données projet'!$E$9+1,1))</f>
        <v>343.62172449202956</v>
      </c>
      <c r="T129" s="59">
        <f t="shared" si="88"/>
        <v>219.61896697279195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2.7192590970496005E-14</v>
      </c>
      <c r="AC129" s="22">
        <f t="shared" si="57"/>
        <v>2.7192590970496005E-14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2.1636878955177963E-13</v>
      </c>
      <c r="AK129" s="13">
        <f t="shared" si="89"/>
        <v>2.9711872798062348E-12</v>
      </c>
      <c r="AL129" s="20">
        <f t="shared" si="58"/>
        <v>5.5516601541318745E-12</v>
      </c>
      <c r="AM129" s="59">
        <f t="shared" si="59"/>
        <v>293.33333333333889</v>
      </c>
      <c r="AN129" s="59">
        <f ca="1">AVERAGE(OFFSET($AM$3,0,0,'Données projet'!$E$10+1,1))-AVERAGE(OFFSET($H$3,0,0,'Données projet'!$E$10+1,1))</f>
        <v>359.14403285134301</v>
      </c>
      <c r="AO129" s="59">
        <f t="shared" si="90"/>
        <v>241.18285512887621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2.8599104296556047E-14</v>
      </c>
      <c r="AX129" s="21">
        <f t="shared" si="60"/>
        <v>2.8599104296556047E-14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2.8421709430404007E-13</v>
      </c>
      <c r="O130" s="13">
        <f>N130*VLOOKUP('Données projet'!$B$9,Paramètres!$A$1:$I$89,3,0)*VLOOKUP('Données projet'!$B$9,Paramètres!$A$1:$I$89,5,0)</f>
        <v>2.5715962692629546E-13</v>
      </c>
      <c r="P130" s="13">
        <f t="shared" si="87"/>
        <v>3.4610450122128953E-12</v>
      </c>
      <c r="Q130" s="20">
        <f t="shared" si="107"/>
        <v>6.4758730798340893E-12</v>
      </c>
      <c r="R130" s="59">
        <f t="shared" si="55"/>
        <v>293.33333333333979</v>
      </c>
      <c r="S130" s="59">
        <f ca="1">AVERAGE(OFFSET($R$3,0,0,'Données projet'!$E$9+1,1))-AVERAGE(OFFSET($H$3,0,0,'Données projet'!$E$9+1,1))</f>
        <v>343.62172449202956</v>
      </c>
      <c r="T130" s="59">
        <f t="shared" si="88"/>
        <v>219.61896697279195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1.9228065473269806E-14</v>
      </c>
      <c r="AC130" s="22">
        <f t="shared" si="57"/>
        <v>1.9228065473269806E-14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2.1636878955177963E-13</v>
      </c>
      <c r="AK130" s="13">
        <f t="shared" si="89"/>
        <v>2.9711872798062348E-12</v>
      </c>
      <c r="AL130" s="20">
        <f t="shared" si="58"/>
        <v>5.5516601541318745E-12</v>
      </c>
      <c r="AM130" s="59">
        <f t="shared" si="59"/>
        <v>293.33333333333889</v>
      </c>
      <c r="AN130" s="59">
        <f ca="1">AVERAGE(OFFSET($AM$3,0,0,'Données projet'!$E$10+1,1))-AVERAGE(OFFSET($H$3,0,0,'Données projet'!$E$10+1,1))</f>
        <v>359.14403285134301</v>
      </c>
      <c r="AO130" s="59">
        <f t="shared" si="90"/>
        <v>241.18285512887621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2.0222620583956109E-14</v>
      </c>
      <c r="AX130" s="21">
        <f t="shared" si="60"/>
        <v>2.0222620583956109E-14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2.8421709430404007E-13</v>
      </c>
      <c r="O131" s="13">
        <f>N131*VLOOKUP('Données projet'!$B$9,Paramètres!$A$1:$I$89,3,0)*VLOOKUP('Données projet'!$B$9,Paramètres!$A$1:$I$89,5,0)</f>
        <v>2.5715962692629546E-13</v>
      </c>
      <c r="P131" s="13">
        <f t="shared" si="87"/>
        <v>3.4610450122128953E-12</v>
      </c>
      <c r="Q131" s="20">
        <f t="shared" ref="Q131:Q153" si="108">(O131+P131)*0.475*44/12</f>
        <v>6.4758730798340893E-12</v>
      </c>
      <c r="R131" s="59">
        <f t="shared" ref="R131:R194" si="109">Q131+(I131+J131)*44/12</f>
        <v>293.33333333333979</v>
      </c>
      <c r="S131" s="59">
        <f ca="1">AVERAGE(OFFSET($R$3,0,0,'Données projet'!$E$9+1,1))-AVERAGE(OFFSET($H$3,0,0,'Données projet'!$E$9+1,1))</f>
        <v>343.62172449202956</v>
      </c>
      <c r="T131" s="59">
        <f t="shared" si="88"/>
        <v>219.61896697279195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1.3596295485248003E-14</v>
      </c>
      <c r="AC131" s="22">
        <f t="shared" si="57"/>
        <v>1.3596295485248003E-14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2.1636878955177963E-13</v>
      </c>
      <c r="AK131" s="13">
        <f t="shared" si="89"/>
        <v>2.9711872798062348E-12</v>
      </c>
      <c r="AL131" s="20">
        <f t="shared" si="58"/>
        <v>5.5516601541318745E-12</v>
      </c>
      <c r="AM131" s="59">
        <f t="shared" si="59"/>
        <v>293.33333333333889</v>
      </c>
      <c r="AN131" s="59">
        <f ca="1">AVERAGE(OFFSET($AM$3,0,0,'Données projet'!$E$10+1,1))-AVERAGE(OFFSET($H$3,0,0,'Données projet'!$E$10+1,1))</f>
        <v>359.14403285134301</v>
      </c>
      <c r="AO131" s="59">
        <f t="shared" si="90"/>
        <v>241.18285512887621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1.4299552148278024E-14</v>
      </c>
      <c r="AX131" s="21">
        <f t="shared" si="60"/>
        <v>1.4299552148278024E-14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2.8421709430404007E-13</v>
      </c>
      <c r="O132" s="13">
        <f>N132*VLOOKUP('Données projet'!$B$9,Paramètres!$A$1:$I$89,3,0)*VLOOKUP('Données projet'!$B$9,Paramètres!$A$1:$I$89,5,0)</f>
        <v>2.5715962692629546E-13</v>
      </c>
      <c r="P132" s="13">
        <f t="shared" si="87"/>
        <v>3.4610450122128953E-12</v>
      </c>
      <c r="Q132" s="20">
        <f t="shared" si="108"/>
        <v>6.4758730798340893E-12</v>
      </c>
      <c r="R132" s="59">
        <f t="shared" si="109"/>
        <v>293.33333333333979</v>
      </c>
      <c r="S132" s="59">
        <f ca="1">AVERAGE(OFFSET($R$3,0,0,'Données projet'!$E$9+1,1))-AVERAGE(OFFSET($H$3,0,0,'Données projet'!$E$9+1,1))</f>
        <v>343.62172449202956</v>
      </c>
      <c r="T132" s="59">
        <f t="shared" si="88"/>
        <v>219.61896697279195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9.6140327366349032E-15</v>
      </c>
      <c r="AC132" s="22">
        <f t="shared" ref="AC132:AC153" si="111">SUM(Z132:AB132)</f>
        <v>9.6140327366349032E-15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2.1636878955177963E-13</v>
      </c>
      <c r="AK132" s="13">
        <f t="shared" si="89"/>
        <v>2.9711872798062348E-12</v>
      </c>
      <c r="AL132" s="20">
        <f t="shared" ref="AL132:AL153" si="112">(AJ132+AK132)*0.475*44/12</f>
        <v>5.5516601541318745E-12</v>
      </c>
      <c r="AM132" s="59">
        <f t="shared" ref="AM132:AM195" si="113">AL132+(AD132+AE132)*44/12</f>
        <v>293.33333333333889</v>
      </c>
      <c r="AN132" s="59">
        <f ca="1">AVERAGE(OFFSET($AM$3,0,0,'Données projet'!$E$10+1,1))-AVERAGE(OFFSET($H$3,0,0,'Données projet'!$E$10+1,1))</f>
        <v>359.14403285134301</v>
      </c>
      <c r="AO132" s="59">
        <f t="shared" si="90"/>
        <v>241.18285512887621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1.0111310291978054E-14</v>
      </c>
      <c r="AX132" s="21">
        <f t="shared" ref="AX132:AX153" si="114">SUM(AU132:AW132)</f>
        <v>1.0111310291978054E-14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2.8421709430404007E-13</v>
      </c>
      <c r="O133" s="13">
        <f>N133*VLOOKUP('Données projet'!$B$9,Paramètres!$A$1:$I$89,3,0)*VLOOKUP('Données projet'!$B$9,Paramètres!$A$1:$I$89,5,0)</f>
        <v>2.5715962692629546E-13</v>
      </c>
      <c r="P133" s="13">
        <f t="shared" ref="P133:P196" si="141">EXP(-1.0587+0.8836*LN(O133)+0.284)</f>
        <v>3.4610450122128953E-12</v>
      </c>
      <c r="Q133" s="20">
        <f t="shared" si="108"/>
        <v>6.4758730798340893E-12</v>
      </c>
      <c r="R133" s="59">
        <f t="shared" si="109"/>
        <v>293.33333333333979</v>
      </c>
      <c r="S133" s="59">
        <f ca="1">AVERAGE(OFFSET($R$3,0,0,'Données projet'!$E$9+1,1))-AVERAGE(OFFSET($H$3,0,0,'Données projet'!$E$9+1,1))</f>
        <v>343.62172449202956</v>
      </c>
      <c r="T133" s="59">
        <f t="shared" ref="T133:T196" si="142">$T$3</f>
        <v>219.61896697279195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6.7981477426240013E-15</v>
      </c>
      <c r="AC133" s="22">
        <f t="shared" si="111"/>
        <v>6.7981477426240013E-15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2.1636878955177963E-13</v>
      </c>
      <c r="AK133" s="13">
        <f t="shared" ref="AK133:AK153" si="143">EXP(-1.0587+0.8836*LN(AJ133)+0.284)</f>
        <v>2.9711872798062348E-12</v>
      </c>
      <c r="AL133" s="20">
        <f t="shared" si="112"/>
        <v>5.5516601541318745E-12</v>
      </c>
      <c r="AM133" s="59">
        <f t="shared" si="113"/>
        <v>293.33333333333889</v>
      </c>
      <c r="AN133" s="59">
        <f ca="1">AVERAGE(OFFSET($AM$3,0,0,'Données projet'!$E$10+1,1))-AVERAGE(OFFSET($H$3,0,0,'Données projet'!$E$10+1,1))</f>
        <v>359.14403285134301</v>
      </c>
      <c r="AO133" s="59">
        <f t="shared" ref="AO133:AO196" si="144">$AO$3</f>
        <v>241.18285512887621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7.1497760741390119E-15</v>
      </c>
      <c r="AX133" s="21">
        <f t="shared" si="114"/>
        <v>7.1497760741390119E-15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2.8421709430404007E-13</v>
      </c>
      <c r="O134" s="13">
        <f>N134*VLOOKUP('Données projet'!$B$9,Paramètres!$A$1:$I$89,3,0)*VLOOKUP('Données projet'!$B$9,Paramètres!$A$1:$I$89,5,0)</f>
        <v>2.5715962692629546E-13</v>
      </c>
      <c r="P134" s="13">
        <f t="shared" si="141"/>
        <v>3.4610450122128953E-12</v>
      </c>
      <c r="Q134" s="20">
        <f t="shared" si="108"/>
        <v>6.4758730798340893E-12</v>
      </c>
      <c r="R134" s="59">
        <f t="shared" si="109"/>
        <v>293.33333333333979</v>
      </c>
      <c r="S134" s="59">
        <f ca="1">AVERAGE(OFFSET($R$3,0,0,'Données projet'!$E$9+1,1))-AVERAGE(OFFSET($H$3,0,0,'Données projet'!$E$9+1,1))</f>
        <v>343.62172449202956</v>
      </c>
      <c r="T134" s="59">
        <f t="shared" si="142"/>
        <v>219.61896697279195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4.8070163683174516E-15</v>
      </c>
      <c r="AC134" s="22">
        <f t="shared" si="111"/>
        <v>4.8070163683174516E-15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2.1636878955177963E-13</v>
      </c>
      <c r="AK134" s="13">
        <f t="shared" si="143"/>
        <v>2.9711872798062348E-12</v>
      </c>
      <c r="AL134" s="20">
        <f t="shared" si="112"/>
        <v>5.5516601541318745E-12</v>
      </c>
      <c r="AM134" s="59">
        <f t="shared" si="113"/>
        <v>293.33333333333889</v>
      </c>
      <c r="AN134" s="59">
        <f ca="1">AVERAGE(OFFSET($AM$3,0,0,'Données projet'!$E$10+1,1))-AVERAGE(OFFSET($H$3,0,0,'Données projet'!$E$10+1,1))</f>
        <v>359.14403285134301</v>
      </c>
      <c r="AO134" s="59">
        <f t="shared" si="144"/>
        <v>241.18285512887621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5.0556551459890271E-15</v>
      </c>
      <c r="AX134" s="21">
        <f t="shared" si="114"/>
        <v>5.0556551459890271E-15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2.8421709430404007E-13</v>
      </c>
      <c r="O135" s="13">
        <f>N135*VLOOKUP('Données projet'!$B$9,Paramètres!$A$1:$I$89,3,0)*VLOOKUP('Données projet'!$B$9,Paramètres!$A$1:$I$89,5,0)</f>
        <v>2.5715962692629546E-13</v>
      </c>
      <c r="P135" s="13">
        <f t="shared" si="141"/>
        <v>3.4610450122128953E-12</v>
      </c>
      <c r="Q135" s="20">
        <f t="shared" si="108"/>
        <v>6.4758730798340893E-12</v>
      </c>
      <c r="R135" s="59">
        <f t="shared" si="109"/>
        <v>293.33333333333979</v>
      </c>
      <c r="S135" s="59">
        <f ca="1">AVERAGE(OFFSET($R$3,0,0,'Données projet'!$E$9+1,1))-AVERAGE(OFFSET($H$3,0,0,'Données projet'!$E$9+1,1))</f>
        <v>343.62172449202956</v>
      </c>
      <c r="T135" s="59">
        <f t="shared" si="142"/>
        <v>219.61896697279195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3.3990738713120006E-15</v>
      </c>
      <c r="AC135" s="22">
        <f t="shared" si="111"/>
        <v>3.3990738713120006E-15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2.1636878955177963E-13</v>
      </c>
      <c r="AK135" s="13">
        <f t="shared" si="143"/>
        <v>2.9711872798062348E-12</v>
      </c>
      <c r="AL135" s="20">
        <f t="shared" si="112"/>
        <v>5.5516601541318745E-12</v>
      </c>
      <c r="AM135" s="59">
        <f t="shared" si="113"/>
        <v>293.33333333333889</v>
      </c>
      <c r="AN135" s="59">
        <f ca="1">AVERAGE(OFFSET($AM$3,0,0,'Données projet'!$E$10+1,1))-AVERAGE(OFFSET($H$3,0,0,'Données projet'!$E$10+1,1))</f>
        <v>359.14403285134301</v>
      </c>
      <c r="AO135" s="59">
        <f t="shared" si="144"/>
        <v>241.18285512887621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3.5748880370695059E-15</v>
      </c>
      <c r="AX135" s="21">
        <f t="shared" si="114"/>
        <v>3.5748880370695059E-15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2.8421709430404007E-13</v>
      </c>
      <c r="O136" s="13">
        <f>N136*VLOOKUP('Données projet'!$B$9,Paramètres!$A$1:$I$89,3,0)*VLOOKUP('Données projet'!$B$9,Paramètres!$A$1:$I$89,5,0)</f>
        <v>2.5715962692629546E-13</v>
      </c>
      <c r="P136" s="13">
        <f t="shared" si="141"/>
        <v>3.4610450122128953E-12</v>
      </c>
      <c r="Q136" s="20">
        <f t="shared" si="108"/>
        <v>6.4758730798340893E-12</v>
      </c>
      <c r="R136" s="59">
        <f t="shared" si="109"/>
        <v>293.33333333333979</v>
      </c>
      <c r="S136" s="59">
        <f ca="1">AVERAGE(OFFSET($R$3,0,0,'Données projet'!$E$9+1,1))-AVERAGE(OFFSET($H$3,0,0,'Données projet'!$E$9+1,1))</f>
        <v>343.62172449202956</v>
      </c>
      <c r="T136" s="59">
        <f t="shared" si="142"/>
        <v>219.61896697279195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2.4035081841587258E-15</v>
      </c>
      <c r="AC136" s="22">
        <f t="shared" si="111"/>
        <v>2.4035081841587258E-15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2.1636878955177963E-13</v>
      </c>
      <c r="AK136" s="13">
        <f t="shared" si="143"/>
        <v>2.9711872798062348E-12</v>
      </c>
      <c r="AL136" s="20">
        <f t="shared" si="112"/>
        <v>5.5516601541318745E-12</v>
      </c>
      <c r="AM136" s="59">
        <f t="shared" si="113"/>
        <v>293.33333333333889</v>
      </c>
      <c r="AN136" s="59">
        <f ca="1">AVERAGE(OFFSET($AM$3,0,0,'Données projet'!$E$10+1,1))-AVERAGE(OFFSET($H$3,0,0,'Données projet'!$E$10+1,1))</f>
        <v>359.14403285134301</v>
      </c>
      <c r="AO136" s="59">
        <f t="shared" si="144"/>
        <v>241.18285512887621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2.5278275729945136E-15</v>
      </c>
      <c r="AX136" s="21">
        <f t="shared" si="114"/>
        <v>2.5278275729945136E-15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2.8421709430404007E-13</v>
      </c>
      <c r="O137" s="13">
        <f>N137*VLOOKUP('Données projet'!$B$9,Paramètres!$A$1:$I$89,3,0)*VLOOKUP('Données projet'!$B$9,Paramètres!$A$1:$I$89,5,0)</f>
        <v>2.5715962692629546E-13</v>
      </c>
      <c r="P137" s="13">
        <f t="shared" si="141"/>
        <v>3.4610450122128953E-12</v>
      </c>
      <c r="Q137" s="20">
        <f t="shared" si="108"/>
        <v>6.4758730798340893E-12</v>
      </c>
      <c r="R137" s="59">
        <f t="shared" si="109"/>
        <v>293.33333333333979</v>
      </c>
      <c r="S137" s="59">
        <f ca="1">AVERAGE(OFFSET($R$3,0,0,'Données projet'!$E$9+1,1))-AVERAGE(OFFSET($H$3,0,0,'Données projet'!$E$9+1,1))</f>
        <v>343.62172449202956</v>
      </c>
      <c r="T137" s="59">
        <f t="shared" si="142"/>
        <v>219.61896697279195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1.6995369356560003E-15</v>
      </c>
      <c r="AC137" s="22">
        <f t="shared" si="111"/>
        <v>1.6995369356560003E-15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2.1636878955177963E-13</v>
      </c>
      <c r="AK137" s="13">
        <f t="shared" si="143"/>
        <v>2.9711872798062348E-12</v>
      </c>
      <c r="AL137" s="20">
        <f t="shared" si="112"/>
        <v>5.5516601541318745E-12</v>
      </c>
      <c r="AM137" s="59">
        <f t="shared" si="113"/>
        <v>293.33333333333889</v>
      </c>
      <c r="AN137" s="59">
        <f ca="1">AVERAGE(OFFSET($AM$3,0,0,'Données projet'!$E$10+1,1))-AVERAGE(OFFSET($H$3,0,0,'Données projet'!$E$10+1,1))</f>
        <v>359.14403285134301</v>
      </c>
      <c r="AO137" s="59">
        <f t="shared" si="144"/>
        <v>241.18285512887621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1.787444018534753E-15</v>
      </c>
      <c r="AX137" s="21">
        <f t="shared" si="114"/>
        <v>1.787444018534753E-15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2.8421709430404007E-13</v>
      </c>
      <c r="O138" s="13">
        <f>N138*VLOOKUP('Données projet'!$B$9,Paramètres!$A$1:$I$89,3,0)*VLOOKUP('Données projet'!$B$9,Paramètres!$A$1:$I$89,5,0)</f>
        <v>2.5715962692629546E-13</v>
      </c>
      <c r="P138" s="13">
        <f t="shared" si="141"/>
        <v>3.4610450122128953E-12</v>
      </c>
      <c r="Q138" s="20">
        <f t="shared" si="108"/>
        <v>6.4758730798340893E-12</v>
      </c>
      <c r="R138" s="59">
        <f t="shared" si="109"/>
        <v>293.33333333333979</v>
      </c>
      <c r="S138" s="59">
        <f ca="1">AVERAGE(OFFSET($R$3,0,0,'Données projet'!$E$9+1,1))-AVERAGE(OFFSET($H$3,0,0,'Données projet'!$E$9+1,1))</f>
        <v>343.62172449202956</v>
      </c>
      <c r="T138" s="59">
        <f t="shared" si="142"/>
        <v>219.61896697279195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1.2017540920793629E-15</v>
      </c>
      <c r="AC138" s="22">
        <f t="shared" si="111"/>
        <v>1.2017540920793629E-15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2.1636878955177963E-13</v>
      </c>
      <c r="AK138" s="13">
        <f t="shared" si="143"/>
        <v>2.9711872798062348E-12</v>
      </c>
      <c r="AL138" s="20">
        <f t="shared" si="112"/>
        <v>5.5516601541318745E-12</v>
      </c>
      <c r="AM138" s="59">
        <f t="shared" si="113"/>
        <v>293.33333333333889</v>
      </c>
      <c r="AN138" s="59">
        <f ca="1">AVERAGE(OFFSET($AM$3,0,0,'Données projet'!$E$10+1,1))-AVERAGE(OFFSET($H$3,0,0,'Données projet'!$E$10+1,1))</f>
        <v>359.14403285134301</v>
      </c>
      <c r="AO138" s="59">
        <f t="shared" si="144"/>
        <v>241.18285512887621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1.2639137864972568E-15</v>
      </c>
      <c r="AX138" s="21">
        <f t="shared" si="114"/>
        <v>1.2639137864972568E-15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2.8421709430404007E-13</v>
      </c>
      <c r="O139" s="13">
        <f>N139*VLOOKUP('Données projet'!$B$9,Paramètres!$A$1:$I$89,3,0)*VLOOKUP('Données projet'!$B$9,Paramètres!$A$1:$I$89,5,0)</f>
        <v>2.5715962692629546E-13</v>
      </c>
      <c r="P139" s="13">
        <f t="shared" si="141"/>
        <v>3.4610450122128953E-12</v>
      </c>
      <c r="Q139" s="20">
        <f t="shared" si="108"/>
        <v>6.4758730798340893E-12</v>
      </c>
      <c r="R139" s="59">
        <f t="shared" si="109"/>
        <v>293.33333333333979</v>
      </c>
      <c r="S139" s="59">
        <f ca="1">AVERAGE(OFFSET($R$3,0,0,'Données projet'!$E$9+1,1))-AVERAGE(OFFSET($H$3,0,0,'Données projet'!$E$9+1,1))</f>
        <v>343.62172449202956</v>
      </c>
      <c r="T139" s="59">
        <f t="shared" si="142"/>
        <v>219.61896697279195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8.4976846782800016E-16</v>
      </c>
      <c r="AC139" s="22">
        <f t="shared" si="111"/>
        <v>8.4976846782800016E-16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2.1636878955177963E-13</v>
      </c>
      <c r="AK139" s="13">
        <f t="shared" si="143"/>
        <v>2.9711872798062348E-12</v>
      </c>
      <c r="AL139" s="20">
        <f t="shared" si="112"/>
        <v>5.5516601541318745E-12</v>
      </c>
      <c r="AM139" s="59">
        <f t="shared" si="113"/>
        <v>293.33333333333889</v>
      </c>
      <c r="AN139" s="59">
        <f ca="1">AVERAGE(OFFSET($AM$3,0,0,'Données projet'!$E$10+1,1))-AVERAGE(OFFSET($H$3,0,0,'Données projet'!$E$10+1,1))</f>
        <v>359.14403285134301</v>
      </c>
      <c r="AO139" s="59">
        <f t="shared" si="144"/>
        <v>241.18285512887621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8.9372200926737648E-16</v>
      </c>
      <c r="AX139" s="21">
        <f t="shared" si="114"/>
        <v>8.9372200926737648E-16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2.8421709430404007E-13</v>
      </c>
      <c r="O140" s="13">
        <f>N140*VLOOKUP('Données projet'!$B$9,Paramètres!$A$1:$I$89,3,0)*VLOOKUP('Données projet'!$B$9,Paramètres!$A$1:$I$89,5,0)</f>
        <v>2.5715962692629546E-13</v>
      </c>
      <c r="P140" s="13">
        <f t="shared" si="141"/>
        <v>3.4610450122128953E-12</v>
      </c>
      <c r="Q140" s="20">
        <f t="shared" si="108"/>
        <v>6.4758730798340893E-12</v>
      </c>
      <c r="R140" s="59">
        <f t="shared" si="109"/>
        <v>293.33333333333979</v>
      </c>
      <c r="S140" s="59">
        <f ca="1">AVERAGE(OFFSET($R$3,0,0,'Données projet'!$E$9+1,1))-AVERAGE(OFFSET($H$3,0,0,'Données projet'!$E$9+1,1))</f>
        <v>343.62172449202956</v>
      </c>
      <c r="T140" s="59">
        <f t="shared" si="142"/>
        <v>219.61896697279195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6.0087704603968145E-16</v>
      </c>
      <c r="AC140" s="22">
        <f t="shared" si="111"/>
        <v>6.0087704603968145E-16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2.1636878955177963E-13</v>
      </c>
      <c r="AK140" s="13">
        <f t="shared" si="143"/>
        <v>2.9711872798062348E-12</v>
      </c>
      <c r="AL140" s="20">
        <f t="shared" si="112"/>
        <v>5.5516601541318745E-12</v>
      </c>
      <c r="AM140" s="59">
        <f t="shared" si="113"/>
        <v>293.33333333333889</v>
      </c>
      <c r="AN140" s="59">
        <f ca="1">AVERAGE(OFFSET($AM$3,0,0,'Données projet'!$E$10+1,1))-AVERAGE(OFFSET($H$3,0,0,'Données projet'!$E$10+1,1))</f>
        <v>359.14403285134301</v>
      </c>
      <c r="AO140" s="59">
        <f t="shared" si="144"/>
        <v>241.18285512887621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6.3195689324862839E-16</v>
      </c>
      <c r="AX140" s="21">
        <f t="shared" si="114"/>
        <v>6.3195689324862839E-16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2.8421709430404007E-13</v>
      </c>
      <c r="O141" s="13">
        <f>N141*VLOOKUP('Données projet'!$B$9,Paramètres!$A$1:$I$89,3,0)*VLOOKUP('Données projet'!$B$9,Paramètres!$A$1:$I$89,5,0)</f>
        <v>2.5715962692629546E-13</v>
      </c>
      <c r="P141" s="13">
        <f t="shared" si="141"/>
        <v>3.4610450122128953E-12</v>
      </c>
      <c r="Q141" s="20">
        <f t="shared" si="108"/>
        <v>6.4758730798340893E-12</v>
      </c>
      <c r="R141" s="59">
        <f t="shared" si="109"/>
        <v>293.33333333333979</v>
      </c>
      <c r="S141" s="59">
        <f ca="1">AVERAGE(OFFSET($R$3,0,0,'Données projet'!$E$9+1,1))-AVERAGE(OFFSET($H$3,0,0,'Données projet'!$E$9+1,1))</f>
        <v>343.62172449202956</v>
      </c>
      <c r="T141" s="59">
        <f t="shared" si="142"/>
        <v>219.61896697279195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4.2488423391400008E-16</v>
      </c>
      <c r="AC141" s="22">
        <f t="shared" si="111"/>
        <v>4.2488423391400008E-16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2.1636878955177963E-13</v>
      </c>
      <c r="AK141" s="13">
        <f t="shared" si="143"/>
        <v>2.9711872798062348E-12</v>
      </c>
      <c r="AL141" s="20">
        <f t="shared" si="112"/>
        <v>5.5516601541318745E-12</v>
      </c>
      <c r="AM141" s="59">
        <f t="shared" si="113"/>
        <v>293.33333333333889</v>
      </c>
      <c r="AN141" s="59">
        <f ca="1">AVERAGE(OFFSET($AM$3,0,0,'Données projet'!$E$10+1,1))-AVERAGE(OFFSET($H$3,0,0,'Données projet'!$E$10+1,1))</f>
        <v>359.14403285134301</v>
      </c>
      <c r="AO141" s="59">
        <f t="shared" si="144"/>
        <v>241.18285512887621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4.4686100463368824E-16</v>
      </c>
      <c r="AX141" s="21">
        <f t="shared" si="114"/>
        <v>4.4686100463368824E-16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2.8421709430404007E-13</v>
      </c>
      <c r="O142" s="13">
        <f>N142*VLOOKUP('Données projet'!$B$9,Paramètres!$A$1:$I$89,3,0)*VLOOKUP('Données projet'!$B$9,Paramètres!$A$1:$I$89,5,0)</f>
        <v>2.5715962692629546E-13</v>
      </c>
      <c r="P142" s="13">
        <f t="shared" si="141"/>
        <v>3.4610450122128953E-12</v>
      </c>
      <c r="Q142" s="20">
        <f t="shared" si="108"/>
        <v>6.4758730798340893E-12</v>
      </c>
      <c r="R142" s="59">
        <f t="shared" si="109"/>
        <v>293.33333333333979</v>
      </c>
      <c r="S142" s="59">
        <f ca="1">AVERAGE(OFFSET($R$3,0,0,'Données projet'!$E$9+1,1))-AVERAGE(OFFSET($H$3,0,0,'Données projet'!$E$9+1,1))</f>
        <v>343.62172449202956</v>
      </c>
      <c r="T142" s="59">
        <f t="shared" si="142"/>
        <v>219.61896697279195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3.0043852301984073E-16</v>
      </c>
      <c r="AC142" s="22">
        <f t="shared" si="111"/>
        <v>3.0043852301984073E-16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2.1636878955177963E-13</v>
      </c>
      <c r="AK142" s="13">
        <f t="shared" si="143"/>
        <v>2.9711872798062348E-12</v>
      </c>
      <c r="AL142" s="20">
        <f t="shared" si="112"/>
        <v>5.5516601541318745E-12</v>
      </c>
      <c r="AM142" s="59">
        <f t="shared" si="113"/>
        <v>293.33333333333889</v>
      </c>
      <c r="AN142" s="59">
        <f ca="1">AVERAGE(OFFSET($AM$3,0,0,'Données projet'!$E$10+1,1))-AVERAGE(OFFSET($H$3,0,0,'Données projet'!$E$10+1,1))</f>
        <v>359.14403285134301</v>
      </c>
      <c r="AO142" s="59">
        <f t="shared" si="144"/>
        <v>241.18285512887621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3.159784466243142E-16</v>
      </c>
      <c r="AX142" s="21">
        <f t="shared" si="114"/>
        <v>3.159784466243142E-16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2.8421709430404007E-13</v>
      </c>
      <c r="O143" s="13">
        <f>N143*VLOOKUP('Données projet'!$B$9,Paramètres!$A$1:$I$89,3,0)*VLOOKUP('Données projet'!$B$9,Paramètres!$A$1:$I$89,5,0)</f>
        <v>2.5715962692629546E-13</v>
      </c>
      <c r="P143" s="13">
        <f t="shared" si="141"/>
        <v>3.4610450122128953E-12</v>
      </c>
      <c r="Q143" s="20">
        <f t="shared" si="108"/>
        <v>6.4758730798340893E-12</v>
      </c>
      <c r="R143" s="59">
        <f t="shared" si="109"/>
        <v>293.33333333333979</v>
      </c>
      <c r="S143" s="59">
        <f ca="1">AVERAGE(OFFSET($R$3,0,0,'Données projet'!$E$9+1,1))-AVERAGE(OFFSET($H$3,0,0,'Données projet'!$E$9+1,1))</f>
        <v>343.62172449202956</v>
      </c>
      <c r="T143" s="59">
        <f t="shared" si="142"/>
        <v>219.61896697279195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2.1244211695700004E-16</v>
      </c>
      <c r="AC143" s="22">
        <f t="shared" si="111"/>
        <v>2.1244211695700004E-16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2.1636878955177963E-13</v>
      </c>
      <c r="AK143" s="13">
        <f t="shared" si="143"/>
        <v>2.9711872798062348E-12</v>
      </c>
      <c r="AL143" s="20">
        <f t="shared" si="112"/>
        <v>5.5516601541318745E-12</v>
      </c>
      <c r="AM143" s="59">
        <f t="shared" si="113"/>
        <v>293.33333333333889</v>
      </c>
      <c r="AN143" s="59">
        <f ca="1">AVERAGE(OFFSET($AM$3,0,0,'Données projet'!$E$10+1,1))-AVERAGE(OFFSET($H$3,0,0,'Données projet'!$E$10+1,1))</f>
        <v>359.14403285134301</v>
      </c>
      <c r="AO143" s="59">
        <f t="shared" si="144"/>
        <v>241.18285512887621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2.2343050231684412E-16</v>
      </c>
      <c r="AX143" s="21">
        <f t="shared" si="114"/>
        <v>2.2343050231684412E-16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2.8421709430404007E-13</v>
      </c>
      <c r="O144" s="13">
        <f>N144*VLOOKUP('Données projet'!$B$9,Paramètres!$A$1:$I$89,3,0)*VLOOKUP('Données projet'!$B$9,Paramètres!$A$1:$I$89,5,0)</f>
        <v>2.5715962692629546E-13</v>
      </c>
      <c r="P144" s="13">
        <f t="shared" si="141"/>
        <v>3.4610450122128953E-12</v>
      </c>
      <c r="Q144" s="20">
        <f t="shared" si="108"/>
        <v>6.4758730798340893E-12</v>
      </c>
      <c r="R144" s="59">
        <f t="shared" si="109"/>
        <v>293.33333333333979</v>
      </c>
      <c r="S144" s="59">
        <f ca="1">AVERAGE(OFFSET($R$3,0,0,'Données projet'!$E$9+1,1))-AVERAGE(OFFSET($H$3,0,0,'Données projet'!$E$9+1,1))</f>
        <v>343.62172449202956</v>
      </c>
      <c r="T144" s="59">
        <f t="shared" si="142"/>
        <v>219.61896697279195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1.5021926150992036E-16</v>
      </c>
      <c r="AC144" s="22">
        <f t="shared" si="111"/>
        <v>1.5021926150992036E-16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2.1636878955177963E-13</v>
      </c>
      <c r="AK144" s="13">
        <f t="shared" si="143"/>
        <v>2.9711872798062348E-12</v>
      </c>
      <c r="AL144" s="20">
        <f t="shared" si="112"/>
        <v>5.5516601541318745E-12</v>
      </c>
      <c r="AM144" s="59">
        <f t="shared" si="113"/>
        <v>293.33333333333889</v>
      </c>
      <c r="AN144" s="59">
        <f ca="1">AVERAGE(OFFSET($AM$3,0,0,'Données projet'!$E$10+1,1))-AVERAGE(OFFSET($H$3,0,0,'Données projet'!$E$10+1,1))</f>
        <v>359.14403285134301</v>
      </c>
      <c r="AO144" s="59">
        <f t="shared" si="144"/>
        <v>241.18285512887621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1.579892233121571E-16</v>
      </c>
      <c r="AX144" s="21">
        <f t="shared" si="114"/>
        <v>1.579892233121571E-16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2.8421709430404007E-13</v>
      </c>
      <c r="O145" s="13">
        <f>N145*VLOOKUP('Données projet'!$B$9,Paramètres!$A$1:$I$89,3,0)*VLOOKUP('Données projet'!$B$9,Paramètres!$A$1:$I$89,5,0)</f>
        <v>2.5715962692629546E-13</v>
      </c>
      <c r="P145" s="13">
        <f t="shared" si="141"/>
        <v>3.4610450122128953E-12</v>
      </c>
      <c r="Q145" s="20">
        <f t="shared" si="108"/>
        <v>6.4758730798340893E-12</v>
      </c>
      <c r="R145" s="59">
        <f t="shared" si="109"/>
        <v>293.33333333333979</v>
      </c>
      <c r="S145" s="59">
        <f ca="1">AVERAGE(OFFSET($R$3,0,0,'Données projet'!$E$9+1,1))-AVERAGE(OFFSET($H$3,0,0,'Données projet'!$E$9+1,1))</f>
        <v>343.62172449202956</v>
      </c>
      <c r="T145" s="59">
        <f t="shared" si="142"/>
        <v>219.61896697279195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1.0622105847850002E-16</v>
      </c>
      <c r="AC145" s="22">
        <f t="shared" si="111"/>
        <v>1.0622105847850002E-16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2.1636878955177963E-13</v>
      </c>
      <c r="AK145" s="13">
        <f t="shared" si="143"/>
        <v>2.9711872798062348E-12</v>
      </c>
      <c r="AL145" s="20">
        <f t="shared" si="112"/>
        <v>5.5516601541318745E-12</v>
      </c>
      <c r="AM145" s="59">
        <f t="shared" si="113"/>
        <v>293.33333333333889</v>
      </c>
      <c r="AN145" s="59">
        <f ca="1">AVERAGE(OFFSET($AM$3,0,0,'Données projet'!$E$10+1,1))-AVERAGE(OFFSET($H$3,0,0,'Données projet'!$E$10+1,1))</f>
        <v>359.14403285134301</v>
      </c>
      <c r="AO145" s="59">
        <f t="shared" si="144"/>
        <v>241.18285512887621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1.1171525115842206E-16</v>
      </c>
      <c r="AX145" s="21">
        <f t="shared" si="114"/>
        <v>1.1171525115842206E-16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2.8421709430404007E-13</v>
      </c>
      <c r="O146" s="13">
        <f>N146*VLOOKUP('Données projet'!$B$9,Paramètres!$A$1:$I$89,3,0)*VLOOKUP('Données projet'!$B$9,Paramètres!$A$1:$I$89,5,0)</f>
        <v>2.5715962692629546E-13</v>
      </c>
      <c r="P146" s="13">
        <f t="shared" si="141"/>
        <v>3.4610450122128953E-12</v>
      </c>
      <c r="Q146" s="20">
        <f t="shared" si="108"/>
        <v>6.4758730798340893E-12</v>
      </c>
      <c r="R146" s="59">
        <f t="shared" si="109"/>
        <v>293.33333333333979</v>
      </c>
      <c r="S146" s="59">
        <f ca="1">AVERAGE(OFFSET($R$3,0,0,'Données projet'!$E$9+1,1))-AVERAGE(OFFSET($H$3,0,0,'Données projet'!$E$9+1,1))</f>
        <v>343.62172449202956</v>
      </c>
      <c r="T146" s="59">
        <f t="shared" si="142"/>
        <v>219.61896697279195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7.5109630754960181E-17</v>
      </c>
      <c r="AC146" s="22">
        <f t="shared" si="111"/>
        <v>7.5109630754960181E-17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2.1636878955177963E-13</v>
      </c>
      <c r="AK146" s="13">
        <f t="shared" si="143"/>
        <v>2.9711872798062348E-12</v>
      </c>
      <c r="AL146" s="20">
        <f t="shared" si="112"/>
        <v>5.5516601541318745E-12</v>
      </c>
      <c r="AM146" s="59">
        <f t="shared" si="113"/>
        <v>293.33333333333889</v>
      </c>
      <c r="AN146" s="59">
        <f ca="1">AVERAGE(OFFSET($AM$3,0,0,'Données projet'!$E$10+1,1))-AVERAGE(OFFSET($H$3,0,0,'Données projet'!$E$10+1,1))</f>
        <v>359.14403285134301</v>
      </c>
      <c r="AO146" s="59">
        <f t="shared" si="144"/>
        <v>241.18285512887621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7.8994611656078549E-17</v>
      </c>
      <c r="AX146" s="21">
        <f t="shared" si="114"/>
        <v>7.8994611656078549E-17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2.8421709430404007E-13</v>
      </c>
      <c r="O147" s="13">
        <f>N147*VLOOKUP('Données projet'!$B$9,Paramètres!$A$1:$I$89,3,0)*VLOOKUP('Données projet'!$B$9,Paramètres!$A$1:$I$89,5,0)</f>
        <v>2.5715962692629546E-13</v>
      </c>
      <c r="P147" s="13">
        <f t="shared" si="141"/>
        <v>3.4610450122128953E-12</v>
      </c>
      <c r="Q147" s="20">
        <f t="shared" si="108"/>
        <v>6.4758730798340893E-12</v>
      </c>
      <c r="R147" s="59">
        <f t="shared" si="109"/>
        <v>293.33333333333979</v>
      </c>
      <c r="S147" s="59">
        <f ca="1">AVERAGE(OFFSET($R$3,0,0,'Données projet'!$E$9+1,1))-AVERAGE(OFFSET($H$3,0,0,'Données projet'!$E$9+1,1))</f>
        <v>343.62172449202956</v>
      </c>
      <c r="T147" s="59">
        <f t="shared" si="142"/>
        <v>219.61896697279195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5.311052923925001E-17</v>
      </c>
      <c r="AC147" s="22">
        <f t="shared" si="111"/>
        <v>5.311052923925001E-17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2.1636878955177963E-13</v>
      </c>
      <c r="AK147" s="13">
        <f t="shared" si="143"/>
        <v>2.9711872798062348E-12</v>
      </c>
      <c r="AL147" s="20">
        <f t="shared" si="112"/>
        <v>5.5516601541318745E-12</v>
      </c>
      <c r="AM147" s="59">
        <f t="shared" si="113"/>
        <v>293.33333333333889</v>
      </c>
      <c r="AN147" s="59">
        <f ca="1">AVERAGE(OFFSET($AM$3,0,0,'Données projet'!$E$10+1,1))-AVERAGE(OFFSET($H$3,0,0,'Données projet'!$E$10+1,1))</f>
        <v>359.14403285134301</v>
      </c>
      <c r="AO147" s="59">
        <f t="shared" si="144"/>
        <v>241.18285512887621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5.585762557921103E-17</v>
      </c>
      <c r="AX147" s="21">
        <f t="shared" si="114"/>
        <v>5.585762557921103E-17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2.8421709430404007E-13</v>
      </c>
      <c r="O148" s="13">
        <f>N148*VLOOKUP('Données projet'!$B$9,Paramètres!$A$1:$I$89,3,0)*VLOOKUP('Données projet'!$B$9,Paramètres!$A$1:$I$89,5,0)</f>
        <v>2.5715962692629546E-13</v>
      </c>
      <c r="P148" s="13">
        <f t="shared" si="141"/>
        <v>3.4610450122128953E-12</v>
      </c>
      <c r="Q148" s="20">
        <f t="shared" si="108"/>
        <v>6.4758730798340893E-12</v>
      </c>
      <c r="R148" s="59">
        <f t="shared" si="109"/>
        <v>293.33333333333979</v>
      </c>
      <c r="S148" s="59">
        <f ca="1">AVERAGE(OFFSET($R$3,0,0,'Données projet'!$E$9+1,1))-AVERAGE(OFFSET($H$3,0,0,'Données projet'!$E$9+1,1))</f>
        <v>343.62172449202956</v>
      </c>
      <c r="T148" s="59">
        <f t="shared" si="142"/>
        <v>219.61896697279195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3.7554815377480091E-17</v>
      </c>
      <c r="AC148" s="22">
        <f t="shared" si="111"/>
        <v>3.7554815377480091E-17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2.1636878955177963E-13</v>
      </c>
      <c r="AK148" s="13">
        <f t="shared" si="143"/>
        <v>2.9711872798062348E-12</v>
      </c>
      <c r="AL148" s="20">
        <f t="shared" si="112"/>
        <v>5.5516601541318745E-12</v>
      </c>
      <c r="AM148" s="59">
        <f t="shared" si="113"/>
        <v>293.33333333333889</v>
      </c>
      <c r="AN148" s="59">
        <f ca="1">AVERAGE(OFFSET($AM$3,0,0,'Données projet'!$E$10+1,1))-AVERAGE(OFFSET($H$3,0,0,'Données projet'!$E$10+1,1))</f>
        <v>359.14403285134301</v>
      </c>
      <c r="AO148" s="59">
        <f t="shared" si="144"/>
        <v>241.18285512887621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3.9497305828039275E-17</v>
      </c>
      <c r="AX148" s="21">
        <f t="shared" si="114"/>
        <v>3.9497305828039275E-17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2.8421709430404007E-13</v>
      </c>
      <c r="O149" s="13">
        <f>N149*VLOOKUP('Données projet'!$B$9,Paramètres!$A$1:$I$89,3,0)*VLOOKUP('Données projet'!$B$9,Paramètres!$A$1:$I$89,5,0)</f>
        <v>2.5715962692629546E-13</v>
      </c>
      <c r="P149" s="13">
        <f t="shared" si="141"/>
        <v>3.4610450122128953E-12</v>
      </c>
      <c r="Q149" s="20">
        <f t="shared" si="108"/>
        <v>6.4758730798340893E-12</v>
      </c>
      <c r="R149" s="59">
        <f t="shared" si="109"/>
        <v>293.33333333333979</v>
      </c>
      <c r="S149" s="59">
        <f ca="1">AVERAGE(OFFSET($R$3,0,0,'Données projet'!$E$9+1,1))-AVERAGE(OFFSET($H$3,0,0,'Données projet'!$E$9+1,1))</f>
        <v>343.62172449202956</v>
      </c>
      <c r="T149" s="59">
        <f t="shared" si="142"/>
        <v>219.61896697279195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2.6555264619625005E-17</v>
      </c>
      <c r="AC149" s="22">
        <f t="shared" si="111"/>
        <v>2.6555264619625005E-17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2.1636878955177963E-13</v>
      </c>
      <c r="AK149" s="13">
        <f t="shared" si="143"/>
        <v>2.9711872798062348E-12</v>
      </c>
      <c r="AL149" s="20">
        <f t="shared" si="112"/>
        <v>5.5516601541318745E-12</v>
      </c>
      <c r="AM149" s="59">
        <f t="shared" si="113"/>
        <v>293.33333333333889</v>
      </c>
      <c r="AN149" s="59">
        <f ca="1">AVERAGE(OFFSET($AM$3,0,0,'Données projet'!$E$10+1,1))-AVERAGE(OFFSET($H$3,0,0,'Données projet'!$E$10+1,1))</f>
        <v>359.14403285134301</v>
      </c>
      <c r="AO149" s="59">
        <f t="shared" si="144"/>
        <v>241.18285512887621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2.7928812789605515E-17</v>
      </c>
      <c r="AX149" s="21">
        <f t="shared" si="114"/>
        <v>2.7928812789605515E-17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2.8421709430404007E-13</v>
      </c>
      <c r="O150" s="13">
        <f>N150*VLOOKUP('Données projet'!$B$9,Paramètres!$A$1:$I$89,3,0)*VLOOKUP('Données projet'!$B$9,Paramètres!$A$1:$I$89,5,0)</f>
        <v>2.5715962692629546E-13</v>
      </c>
      <c r="P150" s="13">
        <f t="shared" si="141"/>
        <v>3.4610450122128953E-12</v>
      </c>
      <c r="Q150" s="20">
        <f t="shared" si="108"/>
        <v>6.4758730798340893E-12</v>
      </c>
      <c r="R150" s="59">
        <f t="shared" si="109"/>
        <v>293.33333333333979</v>
      </c>
      <c r="S150" s="59">
        <f ca="1">AVERAGE(OFFSET($R$3,0,0,'Données projet'!$E$9+1,1))-AVERAGE(OFFSET($H$3,0,0,'Données projet'!$E$9+1,1))</f>
        <v>343.62172449202956</v>
      </c>
      <c r="T150" s="59">
        <f t="shared" si="142"/>
        <v>219.61896697279195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1.8777407688740045E-17</v>
      </c>
      <c r="AC150" s="22">
        <f t="shared" si="111"/>
        <v>1.8777407688740045E-17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2.1636878955177963E-13</v>
      </c>
      <c r="AK150" s="13">
        <f t="shared" si="143"/>
        <v>2.9711872798062348E-12</v>
      </c>
      <c r="AL150" s="20">
        <f t="shared" si="112"/>
        <v>5.5516601541318745E-12</v>
      </c>
      <c r="AM150" s="59">
        <f t="shared" si="113"/>
        <v>293.33333333333889</v>
      </c>
      <c r="AN150" s="59">
        <f ca="1">AVERAGE(OFFSET($AM$3,0,0,'Données projet'!$E$10+1,1))-AVERAGE(OFFSET($H$3,0,0,'Données projet'!$E$10+1,1))</f>
        <v>359.14403285134301</v>
      </c>
      <c r="AO150" s="59">
        <f t="shared" si="144"/>
        <v>241.18285512887621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1.9748652914019637E-17</v>
      </c>
      <c r="AX150" s="21">
        <f t="shared" si="114"/>
        <v>1.9748652914019637E-17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2.8421709430404007E-13</v>
      </c>
      <c r="O151" s="13">
        <f>N151*VLOOKUP('Données projet'!$B$9,Paramètres!$A$1:$I$89,3,0)*VLOOKUP('Données projet'!$B$9,Paramètres!$A$1:$I$89,5,0)</f>
        <v>2.5715962692629546E-13</v>
      </c>
      <c r="P151" s="13">
        <f t="shared" si="141"/>
        <v>3.4610450122128953E-12</v>
      </c>
      <c r="Q151" s="20">
        <f t="shared" si="108"/>
        <v>6.4758730798340893E-12</v>
      </c>
      <c r="R151" s="59">
        <f t="shared" si="109"/>
        <v>293.33333333333979</v>
      </c>
      <c r="S151" s="59">
        <f ca="1">AVERAGE(OFFSET($R$3,0,0,'Données projet'!$E$9+1,1))-AVERAGE(OFFSET($H$3,0,0,'Données projet'!$E$9+1,1))</f>
        <v>343.62172449202956</v>
      </c>
      <c r="T151" s="59">
        <f t="shared" si="142"/>
        <v>219.61896697279195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1.3277632309812503E-17</v>
      </c>
      <c r="AC151" s="22">
        <f t="shared" si="111"/>
        <v>1.3277632309812503E-17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2.1636878955177963E-13</v>
      </c>
      <c r="AK151" s="13">
        <f t="shared" si="143"/>
        <v>2.9711872798062348E-12</v>
      </c>
      <c r="AL151" s="20">
        <f t="shared" si="112"/>
        <v>5.5516601541318745E-12</v>
      </c>
      <c r="AM151" s="59">
        <f t="shared" si="113"/>
        <v>293.33333333333889</v>
      </c>
      <c r="AN151" s="59">
        <f ca="1">AVERAGE(OFFSET($AM$3,0,0,'Données projet'!$E$10+1,1))-AVERAGE(OFFSET($H$3,0,0,'Données projet'!$E$10+1,1))</f>
        <v>359.14403285134301</v>
      </c>
      <c r="AO151" s="59">
        <f t="shared" si="144"/>
        <v>241.18285512887621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1.3964406394802758E-17</v>
      </c>
      <c r="AX151" s="21">
        <f t="shared" si="114"/>
        <v>1.3964406394802758E-17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2.8421709430404007E-13</v>
      </c>
      <c r="O152" s="13">
        <f>N152*VLOOKUP('Données projet'!$B$9,Paramètres!$A$1:$I$89,3,0)*VLOOKUP('Données projet'!$B$9,Paramètres!$A$1:$I$89,5,0)</f>
        <v>2.5715962692629546E-13</v>
      </c>
      <c r="P152" s="13">
        <f t="shared" si="141"/>
        <v>3.4610450122128953E-12</v>
      </c>
      <c r="Q152" s="20">
        <f t="shared" si="108"/>
        <v>6.4758730798340893E-12</v>
      </c>
      <c r="R152" s="59">
        <f t="shared" si="109"/>
        <v>293.33333333333979</v>
      </c>
      <c r="S152" s="59">
        <f ca="1">AVERAGE(OFFSET($R$3,0,0,'Données projet'!$E$9+1,1))-AVERAGE(OFFSET($H$3,0,0,'Données projet'!$E$9+1,1))</f>
        <v>343.62172449202956</v>
      </c>
      <c r="T152" s="59">
        <f t="shared" si="142"/>
        <v>219.61896697279195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9.3887038443700227E-18</v>
      </c>
      <c r="AC152" s="22">
        <f t="shared" si="111"/>
        <v>9.3887038443700227E-18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2.1636878955177963E-13</v>
      </c>
      <c r="AK152" s="13">
        <f t="shared" si="143"/>
        <v>2.9711872798062348E-12</v>
      </c>
      <c r="AL152" s="20">
        <f t="shared" si="112"/>
        <v>5.5516601541318745E-12</v>
      </c>
      <c r="AM152" s="59">
        <f t="shared" si="113"/>
        <v>293.33333333333889</v>
      </c>
      <c r="AN152" s="59">
        <f ca="1">AVERAGE(OFFSET($AM$3,0,0,'Données projet'!$E$10+1,1))-AVERAGE(OFFSET($H$3,0,0,'Données projet'!$E$10+1,1))</f>
        <v>359.14403285134301</v>
      </c>
      <c r="AO152" s="59">
        <f t="shared" si="144"/>
        <v>241.18285512887621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9.8743264570098186E-18</v>
      </c>
      <c r="AX152" s="21">
        <f t="shared" si="114"/>
        <v>9.8743264570098186E-18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2.8421709430404007E-13</v>
      </c>
      <c r="O153" s="13">
        <f>N153*VLOOKUP('Données projet'!$B$9,Paramètres!$A$1:$I$89,3,0)*VLOOKUP('Données projet'!$B$9,Paramètres!$A$1:$I$89,5,0)</f>
        <v>2.5715962692629546E-13</v>
      </c>
      <c r="P153" s="13">
        <f t="shared" si="141"/>
        <v>3.4610450122128953E-12</v>
      </c>
      <c r="Q153" s="20">
        <f t="shared" si="108"/>
        <v>6.4758730798340893E-12</v>
      </c>
      <c r="R153" s="59">
        <f t="shared" si="109"/>
        <v>293.33333333333979</v>
      </c>
      <c r="S153" s="59">
        <f ca="1">AVERAGE(OFFSET($R$3,0,0,'Données projet'!$E$9+1,1))-AVERAGE(OFFSET($H$3,0,0,'Données projet'!$E$9+1,1))</f>
        <v>343.62172449202956</v>
      </c>
      <c r="T153" s="59">
        <f t="shared" si="142"/>
        <v>219.61896697279195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6.6388161549062513E-18</v>
      </c>
      <c r="AC153" s="22">
        <f t="shared" si="111"/>
        <v>6.6388161549062513E-18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2.1636878955177963E-13</v>
      </c>
      <c r="AK153" s="13">
        <f t="shared" si="143"/>
        <v>2.9711872798062348E-12</v>
      </c>
      <c r="AL153" s="20">
        <f t="shared" si="112"/>
        <v>5.5516601541318745E-12</v>
      </c>
      <c r="AM153" s="59">
        <f t="shared" si="113"/>
        <v>293.33333333333889</v>
      </c>
      <c r="AN153" s="59">
        <f ca="1">AVERAGE(OFFSET($AM$3,0,0,'Données projet'!$E$10+1,1))-AVERAGE(OFFSET($H$3,0,0,'Données projet'!$E$10+1,1))</f>
        <v>359.14403285134301</v>
      </c>
      <c r="AO153" s="59">
        <f t="shared" si="144"/>
        <v>241.18285512887621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6.9822031974013788E-18</v>
      </c>
      <c r="AX153" s="21">
        <f t="shared" si="114"/>
        <v>6.9822031974013788E-18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2.8421709430404007E-13</v>
      </c>
      <c r="O154" s="13">
        <f>N154*VLOOKUP('Données projet'!$B$9,Paramètres!$A$1:$I$89,3,0)*VLOOKUP('Données projet'!$B$9,Paramètres!$A$1:$I$89,5,0)</f>
        <v>2.5715962692629546E-13</v>
      </c>
      <c r="P154" s="13">
        <f t="shared" si="141"/>
        <v>3.4610450122128953E-12</v>
      </c>
      <c r="Q154" s="20">
        <f t="shared" ref="Q154:Q203" si="162">(O154+P154)*0.475*44/12</f>
        <v>6.4758730798340893E-12</v>
      </c>
      <c r="R154" s="59">
        <f t="shared" si="109"/>
        <v>293.33333333333979</v>
      </c>
      <c r="S154" s="59">
        <f ca="1">AVERAGE(OFFSET($R$3,0,0,'Données projet'!$E$9+1,1))-AVERAGE(OFFSET($H$3,0,0,'Données projet'!$E$9+1,1))</f>
        <v>343.62172449202956</v>
      </c>
      <c r="T154" s="59">
        <f t="shared" si="142"/>
        <v>219.61896697279195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4.6943519221850113E-18</v>
      </c>
      <c r="AC154" s="22">
        <f t="shared" ref="AC154:AC203" si="163">SUM(Z154:AB154)</f>
        <v>4.6943519221850113E-18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2.1636878955177963E-13</v>
      </c>
      <c r="AK154" s="13">
        <f t="shared" ref="AK154:AK203" si="164">EXP(-1.0587+0.8836*LN(AJ154)+0.284)</f>
        <v>2.9711872798062348E-12</v>
      </c>
      <c r="AL154" s="20">
        <f t="shared" ref="AL154:AL203" si="165">(AJ154+AK154)*0.475*44/12</f>
        <v>5.5516601541318745E-12</v>
      </c>
      <c r="AM154" s="59">
        <f t="shared" si="113"/>
        <v>293.33333333333889</v>
      </c>
      <c r="AN154" s="59">
        <f ca="1">AVERAGE(OFFSET($AM$3,0,0,'Données projet'!$E$10+1,1))-AVERAGE(OFFSET($H$3,0,0,'Données projet'!$E$10+1,1))</f>
        <v>359.14403285134301</v>
      </c>
      <c r="AO154" s="59">
        <f t="shared" si="144"/>
        <v>241.18285512887621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4.9371632285049093E-18</v>
      </c>
      <c r="AX154" s="21">
        <f t="shared" ref="AX154:AX203" si="166">SUM(AU154:AW154)</f>
        <v>4.9371632285049093E-18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2.8421709430404007E-13</v>
      </c>
      <c r="O155" s="13">
        <f>N155*VLOOKUP('Données projet'!$B$9,Paramètres!$A$1:$I$89,3,0)*VLOOKUP('Données projet'!$B$9,Paramètres!$A$1:$I$89,5,0)</f>
        <v>2.5715962692629546E-13</v>
      </c>
      <c r="P155" s="13">
        <f t="shared" si="141"/>
        <v>3.4610450122128953E-12</v>
      </c>
      <c r="Q155" s="20">
        <f t="shared" si="162"/>
        <v>6.4758730798340893E-12</v>
      </c>
      <c r="R155" s="59">
        <f t="shared" si="109"/>
        <v>293.33333333333979</v>
      </c>
      <c r="S155" s="59">
        <f ca="1">AVERAGE(OFFSET($R$3,0,0,'Données projet'!$E$9+1,1))-AVERAGE(OFFSET($H$3,0,0,'Données projet'!$E$9+1,1))</f>
        <v>343.62172449202956</v>
      </c>
      <c r="T155" s="59">
        <f t="shared" si="142"/>
        <v>219.61896697279195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3.3194080774531256E-18</v>
      </c>
      <c r="AC155" s="22">
        <f t="shared" si="163"/>
        <v>3.3194080774531256E-18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2.1636878955177963E-13</v>
      </c>
      <c r="AK155" s="13">
        <f t="shared" si="164"/>
        <v>2.9711872798062348E-12</v>
      </c>
      <c r="AL155" s="20">
        <f t="shared" si="165"/>
        <v>5.5516601541318745E-12</v>
      </c>
      <c r="AM155" s="59">
        <f t="shared" si="113"/>
        <v>293.33333333333889</v>
      </c>
      <c r="AN155" s="59">
        <f ca="1">AVERAGE(OFFSET($AM$3,0,0,'Données projet'!$E$10+1,1))-AVERAGE(OFFSET($H$3,0,0,'Données projet'!$E$10+1,1))</f>
        <v>359.14403285134301</v>
      </c>
      <c r="AO155" s="59">
        <f t="shared" si="144"/>
        <v>241.18285512887621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3.4911015987006894E-18</v>
      </c>
      <c r="AX155" s="21">
        <f t="shared" si="166"/>
        <v>3.4911015987006894E-18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2.8421709430404007E-13</v>
      </c>
      <c r="O156" s="13">
        <f>N156*VLOOKUP('Données projet'!$B$9,Paramètres!$A$1:$I$89,3,0)*VLOOKUP('Données projet'!$B$9,Paramètres!$A$1:$I$89,5,0)</f>
        <v>2.5715962692629546E-13</v>
      </c>
      <c r="P156" s="13">
        <f t="shared" si="141"/>
        <v>3.4610450122128953E-12</v>
      </c>
      <c r="Q156" s="20">
        <f t="shared" si="162"/>
        <v>6.4758730798340893E-12</v>
      </c>
      <c r="R156" s="59">
        <f t="shared" si="109"/>
        <v>293.33333333333979</v>
      </c>
      <c r="S156" s="59">
        <f ca="1">AVERAGE(OFFSET($R$3,0,0,'Données projet'!$E$9+1,1))-AVERAGE(OFFSET($H$3,0,0,'Données projet'!$E$9+1,1))</f>
        <v>343.62172449202956</v>
      </c>
      <c r="T156" s="59">
        <f t="shared" si="142"/>
        <v>219.61896697279195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2.3471759610925057E-18</v>
      </c>
      <c r="AC156" s="22">
        <f t="shared" si="163"/>
        <v>2.3471759610925057E-18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2.1636878955177963E-13</v>
      </c>
      <c r="AK156" s="13">
        <f t="shared" si="164"/>
        <v>2.9711872798062348E-12</v>
      </c>
      <c r="AL156" s="20">
        <f t="shared" si="165"/>
        <v>5.5516601541318745E-12</v>
      </c>
      <c r="AM156" s="59">
        <f t="shared" si="113"/>
        <v>293.33333333333889</v>
      </c>
      <c r="AN156" s="59">
        <f ca="1">AVERAGE(OFFSET($AM$3,0,0,'Données projet'!$E$10+1,1))-AVERAGE(OFFSET($H$3,0,0,'Données projet'!$E$10+1,1))</f>
        <v>359.14403285134301</v>
      </c>
      <c r="AO156" s="59">
        <f t="shared" si="144"/>
        <v>241.18285512887621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2.4685816142524547E-18</v>
      </c>
      <c r="AX156" s="21">
        <f t="shared" si="166"/>
        <v>2.4685816142524547E-18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2.8421709430404007E-13</v>
      </c>
      <c r="O157" s="13">
        <f>N157*VLOOKUP('Données projet'!$B$9,Paramètres!$A$1:$I$89,3,0)*VLOOKUP('Données projet'!$B$9,Paramètres!$A$1:$I$89,5,0)</f>
        <v>2.5715962692629546E-13</v>
      </c>
      <c r="P157" s="13">
        <f t="shared" si="141"/>
        <v>3.4610450122128953E-12</v>
      </c>
      <c r="Q157" s="20">
        <f t="shared" si="162"/>
        <v>6.4758730798340893E-12</v>
      </c>
      <c r="R157" s="59">
        <f t="shared" si="109"/>
        <v>293.33333333333979</v>
      </c>
      <c r="S157" s="59">
        <f ca="1">AVERAGE(OFFSET($R$3,0,0,'Données projet'!$E$9+1,1))-AVERAGE(OFFSET($H$3,0,0,'Données projet'!$E$9+1,1))</f>
        <v>343.62172449202956</v>
      </c>
      <c r="T157" s="59">
        <f t="shared" si="142"/>
        <v>219.61896697279195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1.6597040387265628E-18</v>
      </c>
      <c r="AC157" s="22">
        <f t="shared" si="163"/>
        <v>1.6597040387265628E-18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2.1636878955177963E-13</v>
      </c>
      <c r="AK157" s="13">
        <f t="shared" si="164"/>
        <v>2.9711872798062348E-12</v>
      </c>
      <c r="AL157" s="20">
        <f t="shared" si="165"/>
        <v>5.5516601541318745E-12</v>
      </c>
      <c r="AM157" s="59">
        <f t="shared" si="113"/>
        <v>293.33333333333889</v>
      </c>
      <c r="AN157" s="59">
        <f ca="1">AVERAGE(OFFSET($AM$3,0,0,'Données projet'!$E$10+1,1))-AVERAGE(OFFSET($H$3,0,0,'Données projet'!$E$10+1,1))</f>
        <v>359.14403285134301</v>
      </c>
      <c r="AO157" s="59">
        <f t="shared" si="144"/>
        <v>241.18285512887621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1.7455507993503447E-18</v>
      </c>
      <c r="AX157" s="21">
        <f t="shared" si="166"/>
        <v>1.7455507993503447E-18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2.8421709430404007E-13</v>
      </c>
      <c r="O158" s="13">
        <f>N158*VLOOKUP('Données projet'!$B$9,Paramètres!$A$1:$I$89,3,0)*VLOOKUP('Données projet'!$B$9,Paramètres!$A$1:$I$89,5,0)</f>
        <v>2.5715962692629546E-13</v>
      </c>
      <c r="P158" s="13">
        <f t="shared" si="141"/>
        <v>3.4610450122128953E-12</v>
      </c>
      <c r="Q158" s="20">
        <f t="shared" si="162"/>
        <v>6.4758730798340893E-12</v>
      </c>
      <c r="R158" s="59">
        <f t="shared" si="109"/>
        <v>293.33333333333979</v>
      </c>
      <c r="S158" s="59">
        <f ca="1">AVERAGE(OFFSET($R$3,0,0,'Données projet'!$E$9+1,1))-AVERAGE(OFFSET($H$3,0,0,'Données projet'!$E$9+1,1))</f>
        <v>343.62172449202956</v>
      </c>
      <c r="T158" s="59">
        <f t="shared" si="142"/>
        <v>219.61896697279195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1.1735879805462528E-18</v>
      </c>
      <c r="AC158" s="22">
        <f t="shared" si="163"/>
        <v>1.1735879805462528E-18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2.1636878955177963E-13</v>
      </c>
      <c r="AK158" s="13">
        <f t="shared" si="164"/>
        <v>2.9711872798062348E-12</v>
      </c>
      <c r="AL158" s="20">
        <f t="shared" si="165"/>
        <v>5.5516601541318745E-12</v>
      </c>
      <c r="AM158" s="59">
        <f t="shared" si="113"/>
        <v>293.33333333333889</v>
      </c>
      <c r="AN158" s="59">
        <f ca="1">AVERAGE(OFFSET($AM$3,0,0,'Données projet'!$E$10+1,1))-AVERAGE(OFFSET($H$3,0,0,'Données projet'!$E$10+1,1))</f>
        <v>359.14403285134301</v>
      </c>
      <c r="AO158" s="59">
        <f t="shared" si="144"/>
        <v>241.18285512887621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1.2342908071262273E-18</v>
      </c>
      <c r="AX158" s="21">
        <f t="shared" si="166"/>
        <v>1.2342908071262273E-18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2.8421709430404007E-13</v>
      </c>
      <c r="O159" s="13">
        <f>N159*VLOOKUP('Données projet'!$B$9,Paramètres!$A$1:$I$89,3,0)*VLOOKUP('Données projet'!$B$9,Paramètres!$A$1:$I$89,5,0)</f>
        <v>2.5715962692629546E-13</v>
      </c>
      <c r="P159" s="13">
        <f t="shared" si="141"/>
        <v>3.4610450122128953E-12</v>
      </c>
      <c r="Q159" s="20">
        <f t="shared" si="162"/>
        <v>6.4758730798340893E-12</v>
      </c>
      <c r="R159" s="59">
        <f t="shared" si="109"/>
        <v>293.33333333333979</v>
      </c>
      <c r="S159" s="59">
        <f ca="1">AVERAGE(OFFSET($R$3,0,0,'Données projet'!$E$9+1,1))-AVERAGE(OFFSET($H$3,0,0,'Données projet'!$E$9+1,1))</f>
        <v>343.62172449202956</v>
      </c>
      <c r="T159" s="59">
        <f t="shared" si="142"/>
        <v>219.61896697279195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8.2985201936328141E-19</v>
      </c>
      <c r="AC159" s="22">
        <f t="shared" si="163"/>
        <v>8.2985201936328141E-19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2.1636878955177963E-13</v>
      </c>
      <c r="AK159" s="13">
        <f t="shared" si="164"/>
        <v>2.9711872798062348E-12</v>
      </c>
      <c r="AL159" s="20">
        <f t="shared" si="165"/>
        <v>5.5516601541318745E-12</v>
      </c>
      <c r="AM159" s="59">
        <f t="shared" si="113"/>
        <v>293.33333333333889</v>
      </c>
      <c r="AN159" s="59">
        <f ca="1">AVERAGE(OFFSET($AM$3,0,0,'Données projet'!$E$10+1,1))-AVERAGE(OFFSET($H$3,0,0,'Données projet'!$E$10+1,1))</f>
        <v>359.14403285134301</v>
      </c>
      <c r="AO159" s="59">
        <f t="shared" si="144"/>
        <v>241.18285512887621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8.7277539967517235E-19</v>
      </c>
      <c r="AX159" s="21">
        <f t="shared" si="166"/>
        <v>8.7277539967517235E-19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2.8421709430404007E-13</v>
      </c>
      <c r="O160" s="13">
        <f>N160*VLOOKUP('Données projet'!$B$9,Paramètres!$A$1:$I$89,3,0)*VLOOKUP('Données projet'!$B$9,Paramètres!$A$1:$I$89,5,0)</f>
        <v>2.5715962692629546E-13</v>
      </c>
      <c r="P160" s="13">
        <f t="shared" si="141"/>
        <v>3.4610450122128953E-12</v>
      </c>
      <c r="Q160" s="20">
        <f t="shared" si="162"/>
        <v>6.4758730798340893E-12</v>
      </c>
      <c r="R160" s="59">
        <f t="shared" si="109"/>
        <v>293.33333333333979</v>
      </c>
      <c r="S160" s="59">
        <f ca="1">AVERAGE(OFFSET($R$3,0,0,'Données projet'!$E$9+1,1))-AVERAGE(OFFSET($H$3,0,0,'Données projet'!$E$9+1,1))</f>
        <v>343.62172449202956</v>
      </c>
      <c r="T160" s="59">
        <f t="shared" si="142"/>
        <v>219.61896697279195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5.8679399027312642E-19</v>
      </c>
      <c r="AC160" s="22">
        <f t="shared" si="163"/>
        <v>5.8679399027312642E-19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2.1636878955177963E-13</v>
      </c>
      <c r="AK160" s="13">
        <f t="shared" si="164"/>
        <v>2.9711872798062348E-12</v>
      </c>
      <c r="AL160" s="20">
        <f t="shared" si="165"/>
        <v>5.5516601541318745E-12</v>
      </c>
      <c r="AM160" s="59">
        <f t="shared" si="113"/>
        <v>293.33333333333889</v>
      </c>
      <c r="AN160" s="59">
        <f ca="1">AVERAGE(OFFSET($AM$3,0,0,'Données projet'!$E$10+1,1))-AVERAGE(OFFSET($H$3,0,0,'Données projet'!$E$10+1,1))</f>
        <v>359.14403285134301</v>
      </c>
      <c r="AO160" s="59">
        <f t="shared" si="144"/>
        <v>241.18285512887621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6.1714540356311366E-19</v>
      </c>
      <c r="AX160" s="21">
        <f t="shared" si="166"/>
        <v>6.1714540356311366E-19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2.8421709430404007E-13</v>
      </c>
      <c r="O161" s="13">
        <f>N161*VLOOKUP('Données projet'!$B$9,Paramètres!$A$1:$I$89,3,0)*VLOOKUP('Données projet'!$B$9,Paramètres!$A$1:$I$89,5,0)</f>
        <v>2.5715962692629546E-13</v>
      </c>
      <c r="P161" s="13">
        <f t="shared" si="141"/>
        <v>3.4610450122128953E-12</v>
      </c>
      <c r="Q161" s="20">
        <f t="shared" si="162"/>
        <v>6.4758730798340893E-12</v>
      </c>
      <c r="R161" s="59">
        <f t="shared" si="109"/>
        <v>293.33333333333979</v>
      </c>
      <c r="S161" s="59">
        <f ca="1">AVERAGE(OFFSET($R$3,0,0,'Données projet'!$E$9+1,1))-AVERAGE(OFFSET($H$3,0,0,'Données projet'!$E$9+1,1))</f>
        <v>343.62172449202956</v>
      </c>
      <c r="T161" s="59">
        <f t="shared" si="142"/>
        <v>219.61896697279195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4.149260096816407E-19</v>
      </c>
      <c r="AC161" s="22">
        <f t="shared" si="163"/>
        <v>4.149260096816407E-19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2.1636878955177963E-13</v>
      </c>
      <c r="AK161" s="13">
        <f t="shared" si="164"/>
        <v>2.9711872798062348E-12</v>
      </c>
      <c r="AL161" s="20">
        <f t="shared" si="165"/>
        <v>5.5516601541318745E-12</v>
      </c>
      <c r="AM161" s="59">
        <f t="shared" si="113"/>
        <v>293.33333333333889</v>
      </c>
      <c r="AN161" s="59">
        <f ca="1">AVERAGE(OFFSET($AM$3,0,0,'Données projet'!$E$10+1,1))-AVERAGE(OFFSET($H$3,0,0,'Données projet'!$E$10+1,1))</f>
        <v>359.14403285134301</v>
      </c>
      <c r="AO161" s="59">
        <f t="shared" si="144"/>
        <v>241.18285512887621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4.3638769983758617E-19</v>
      </c>
      <c r="AX161" s="21">
        <f t="shared" si="166"/>
        <v>4.3638769983758617E-19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2.8421709430404007E-13</v>
      </c>
      <c r="O162" s="13">
        <f>N162*VLOOKUP('Données projet'!$B$9,Paramètres!$A$1:$I$89,3,0)*VLOOKUP('Données projet'!$B$9,Paramètres!$A$1:$I$89,5,0)</f>
        <v>2.5715962692629546E-13</v>
      </c>
      <c r="P162" s="13">
        <f t="shared" si="141"/>
        <v>3.4610450122128953E-12</v>
      </c>
      <c r="Q162" s="20">
        <f t="shared" si="162"/>
        <v>6.4758730798340893E-12</v>
      </c>
      <c r="R162" s="59">
        <f t="shared" si="109"/>
        <v>293.33333333333979</v>
      </c>
      <c r="S162" s="59">
        <f ca="1">AVERAGE(OFFSET($R$3,0,0,'Données projet'!$E$9+1,1))-AVERAGE(OFFSET($H$3,0,0,'Données projet'!$E$9+1,1))</f>
        <v>343.62172449202956</v>
      </c>
      <c r="T162" s="59">
        <f t="shared" si="142"/>
        <v>219.61896697279195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2.9339699513656321E-19</v>
      </c>
      <c r="AC162" s="22">
        <f t="shared" si="163"/>
        <v>2.9339699513656321E-19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2.1636878955177963E-13</v>
      </c>
      <c r="AK162" s="13">
        <f t="shared" si="164"/>
        <v>2.9711872798062348E-12</v>
      </c>
      <c r="AL162" s="20">
        <f t="shared" si="165"/>
        <v>5.5516601541318745E-12</v>
      </c>
      <c r="AM162" s="59">
        <f t="shared" si="113"/>
        <v>293.33333333333889</v>
      </c>
      <c r="AN162" s="59">
        <f ca="1">AVERAGE(OFFSET($AM$3,0,0,'Données projet'!$E$10+1,1))-AVERAGE(OFFSET($H$3,0,0,'Données projet'!$E$10+1,1))</f>
        <v>359.14403285134301</v>
      </c>
      <c r="AO162" s="59">
        <f t="shared" si="144"/>
        <v>241.18285512887621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3.0857270178155683E-19</v>
      </c>
      <c r="AX162" s="21">
        <f t="shared" si="166"/>
        <v>3.0857270178155683E-19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2.8421709430404007E-13</v>
      </c>
      <c r="O163" s="13">
        <f>N163*VLOOKUP('Données projet'!$B$9,Paramètres!$A$1:$I$89,3,0)*VLOOKUP('Données projet'!$B$9,Paramètres!$A$1:$I$89,5,0)</f>
        <v>2.5715962692629546E-13</v>
      </c>
      <c r="P163" s="13">
        <f t="shared" si="141"/>
        <v>3.4610450122128953E-12</v>
      </c>
      <c r="Q163" s="20">
        <f t="shared" si="162"/>
        <v>6.4758730798340893E-12</v>
      </c>
      <c r="R163" s="59">
        <f t="shared" si="109"/>
        <v>293.33333333333979</v>
      </c>
      <c r="S163" s="59">
        <f ca="1">AVERAGE(OFFSET($R$3,0,0,'Données projet'!$E$9+1,1))-AVERAGE(OFFSET($H$3,0,0,'Données projet'!$E$9+1,1))</f>
        <v>343.62172449202956</v>
      </c>
      <c r="T163" s="59">
        <f t="shared" si="142"/>
        <v>219.61896697279195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2.0746300484082035E-19</v>
      </c>
      <c r="AC163" s="22">
        <f t="shared" si="163"/>
        <v>2.0746300484082035E-19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2.1636878955177963E-13</v>
      </c>
      <c r="AK163" s="13">
        <f t="shared" si="164"/>
        <v>2.9711872798062348E-12</v>
      </c>
      <c r="AL163" s="20">
        <f t="shared" si="165"/>
        <v>5.5516601541318745E-12</v>
      </c>
      <c r="AM163" s="59">
        <f t="shared" si="113"/>
        <v>293.33333333333889</v>
      </c>
      <c r="AN163" s="59">
        <f ca="1">AVERAGE(OFFSET($AM$3,0,0,'Données projet'!$E$10+1,1))-AVERAGE(OFFSET($H$3,0,0,'Données projet'!$E$10+1,1))</f>
        <v>359.14403285134301</v>
      </c>
      <c r="AO163" s="59">
        <f t="shared" si="144"/>
        <v>241.18285512887621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2.1819384991879309E-19</v>
      </c>
      <c r="AX163" s="21">
        <f t="shared" si="166"/>
        <v>2.1819384991879309E-19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2.8421709430404007E-13</v>
      </c>
      <c r="O164" s="13">
        <f>N164*VLOOKUP('Données projet'!$B$9,Paramètres!$A$1:$I$89,3,0)*VLOOKUP('Données projet'!$B$9,Paramètres!$A$1:$I$89,5,0)</f>
        <v>2.5715962692629546E-13</v>
      </c>
      <c r="P164" s="13">
        <f t="shared" si="141"/>
        <v>3.4610450122128953E-12</v>
      </c>
      <c r="Q164" s="20">
        <f t="shared" si="162"/>
        <v>6.4758730798340893E-12</v>
      </c>
      <c r="R164" s="59">
        <f t="shared" si="109"/>
        <v>293.33333333333979</v>
      </c>
      <c r="S164" s="59">
        <f ca="1">AVERAGE(OFFSET($R$3,0,0,'Données projet'!$E$9+1,1))-AVERAGE(OFFSET($H$3,0,0,'Données projet'!$E$9+1,1))</f>
        <v>343.62172449202956</v>
      </c>
      <c r="T164" s="59">
        <f t="shared" si="142"/>
        <v>219.61896697279195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1.466984975682816E-19</v>
      </c>
      <c r="AC164" s="22">
        <f t="shared" si="163"/>
        <v>1.466984975682816E-19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2.1636878955177963E-13</v>
      </c>
      <c r="AK164" s="13">
        <f t="shared" si="164"/>
        <v>2.9711872798062348E-12</v>
      </c>
      <c r="AL164" s="20">
        <f t="shared" si="165"/>
        <v>5.5516601541318745E-12</v>
      </c>
      <c r="AM164" s="59">
        <f t="shared" si="113"/>
        <v>293.33333333333889</v>
      </c>
      <c r="AN164" s="59">
        <f ca="1">AVERAGE(OFFSET($AM$3,0,0,'Données projet'!$E$10+1,1))-AVERAGE(OFFSET($H$3,0,0,'Données projet'!$E$10+1,1))</f>
        <v>359.14403285134301</v>
      </c>
      <c r="AO164" s="59">
        <f t="shared" si="144"/>
        <v>241.18285512887621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1.5428635089077842E-19</v>
      </c>
      <c r="AX164" s="21">
        <f t="shared" si="166"/>
        <v>1.5428635089077842E-19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2.8421709430404007E-13</v>
      </c>
      <c r="O165" s="13">
        <f>N165*VLOOKUP('Données projet'!$B$9,Paramètres!$A$1:$I$89,3,0)*VLOOKUP('Données projet'!$B$9,Paramètres!$A$1:$I$89,5,0)</f>
        <v>2.5715962692629546E-13</v>
      </c>
      <c r="P165" s="13">
        <f t="shared" si="141"/>
        <v>3.4610450122128953E-12</v>
      </c>
      <c r="Q165" s="20">
        <f t="shared" si="162"/>
        <v>6.4758730798340893E-12</v>
      </c>
      <c r="R165" s="59">
        <f t="shared" si="109"/>
        <v>293.33333333333979</v>
      </c>
      <c r="S165" s="59">
        <f ca="1">AVERAGE(OFFSET($R$3,0,0,'Données projet'!$E$9+1,1))-AVERAGE(OFFSET($H$3,0,0,'Données projet'!$E$9+1,1))</f>
        <v>343.62172449202956</v>
      </c>
      <c r="T165" s="59">
        <f t="shared" si="142"/>
        <v>219.61896697279195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1.0373150242041018E-19</v>
      </c>
      <c r="AC165" s="22">
        <f t="shared" si="163"/>
        <v>1.0373150242041018E-19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2.1636878955177963E-13</v>
      </c>
      <c r="AK165" s="13">
        <f t="shared" si="164"/>
        <v>2.9711872798062348E-12</v>
      </c>
      <c r="AL165" s="20">
        <f t="shared" si="165"/>
        <v>5.5516601541318745E-12</v>
      </c>
      <c r="AM165" s="59">
        <f t="shared" si="113"/>
        <v>293.33333333333889</v>
      </c>
      <c r="AN165" s="59">
        <f ca="1">AVERAGE(OFFSET($AM$3,0,0,'Données projet'!$E$10+1,1))-AVERAGE(OFFSET($H$3,0,0,'Données projet'!$E$10+1,1))</f>
        <v>359.14403285134301</v>
      </c>
      <c r="AO165" s="59">
        <f t="shared" si="144"/>
        <v>241.18285512887621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1.0909692495939654E-19</v>
      </c>
      <c r="AX165" s="21">
        <f t="shared" si="166"/>
        <v>1.0909692495939654E-19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2.8421709430404007E-13</v>
      </c>
      <c r="O166" s="13">
        <f>N166*VLOOKUP('Données projet'!$B$9,Paramètres!$A$1:$I$89,3,0)*VLOOKUP('Données projet'!$B$9,Paramètres!$A$1:$I$89,5,0)</f>
        <v>2.5715962692629546E-13</v>
      </c>
      <c r="P166" s="13">
        <f t="shared" si="141"/>
        <v>3.4610450122128953E-12</v>
      </c>
      <c r="Q166" s="20">
        <f t="shared" si="162"/>
        <v>6.4758730798340893E-12</v>
      </c>
      <c r="R166" s="59">
        <f t="shared" si="109"/>
        <v>293.33333333333979</v>
      </c>
      <c r="S166" s="59">
        <f ca="1">AVERAGE(OFFSET($R$3,0,0,'Données projet'!$E$9+1,1))-AVERAGE(OFFSET($H$3,0,0,'Données projet'!$E$9+1,1))</f>
        <v>343.62172449202956</v>
      </c>
      <c r="T166" s="59">
        <f t="shared" si="142"/>
        <v>219.61896697279195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7.3349248784140802E-20</v>
      </c>
      <c r="AC166" s="22">
        <f t="shared" si="163"/>
        <v>7.3349248784140802E-20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2.1636878955177963E-13</v>
      </c>
      <c r="AK166" s="13">
        <f t="shared" si="164"/>
        <v>2.9711872798062348E-12</v>
      </c>
      <c r="AL166" s="20">
        <f t="shared" si="165"/>
        <v>5.5516601541318745E-12</v>
      </c>
      <c r="AM166" s="59">
        <f t="shared" si="113"/>
        <v>293.33333333333889</v>
      </c>
      <c r="AN166" s="59">
        <f ca="1">AVERAGE(OFFSET($AM$3,0,0,'Données projet'!$E$10+1,1))-AVERAGE(OFFSET($H$3,0,0,'Données projet'!$E$10+1,1))</f>
        <v>359.14403285134301</v>
      </c>
      <c r="AO166" s="59">
        <f t="shared" si="144"/>
        <v>241.18285512887621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7.7143175445389208E-20</v>
      </c>
      <c r="AX166" s="21">
        <f t="shared" si="166"/>
        <v>7.7143175445389208E-20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2.8421709430404007E-13</v>
      </c>
      <c r="O167" s="13">
        <f>N167*VLOOKUP('Données projet'!$B$9,Paramètres!$A$1:$I$89,3,0)*VLOOKUP('Données projet'!$B$9,Paramètres!$A$1:$I$89,5,0)</f>
        <v>2.5715962692629546E-13</v>
      </c>
      <c r="P167" s="13">
        <f t="shared" si="141"/>
        <v>3.4610450122128953E-12</v>
      </c>
      <c r="Q167" s="20">
        <f t="shared" si="162"/>
        <v>6.4758730798340893E-12</v>
      </c>
      <c r="R167" s="59">
        <f t="shared" si="109"/>
        <v>293.33333333333979</v>
      </c>
      <c r="S167" s="59">
        <f ca="1">AVERAGE(OFFSET($R$3,0,0,'Données projet'!$E$9+1,1))-AVERAGE(OFFSET($H$3,0,0,'Données projet'!$E$9+1,1))</f>
        <v>343.62172449202956</v>
      </c>
      <c r="T167" s="59">
        <f t="shared" si="142"/>
        <v>219.61896697279195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5.1865751210205088E-20</v>
      </c>
      <c r="AC167" s="22">
        <f t="shared" si="163"/>
        <v>5.1865751210205088E-20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2.1636878955177963E-13</v>
      </c>
      <c r="AK167" s="13">
        <f t="shared" si="164"/>
        <v>2.9711872798062348E-12</v>
      </c>
      <c r="AL167" s="20">
        <f t="shared" si="165"/>
        <v>5.5516601541318745E-12</v>
      </c>
      <c r="AM167" s="59">
        <f t="shared" si="113"/>
        <v>293.33333333333889</v>
      </c>
      <c r="AN167" s="59">
        <f ca="1">AVERAGE(OFFSET($AM$3,0,0,'Données projet'!$E$10+1,1))-AVERAGE(OFFSET($H$3,0,0,'Données projet'!$E$10+1,1))</f>
        <v>359.14403285134301</v>
      </c>
      <c r="AO167" s="59">
        <f t="shared" si="144"/>
        <v>241.18285512887621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5.4548462479698272E-20</v>
      </c>
      <c r="AX167" s="21">
        <f t="shared" si="166"/>
        <v>5.4548462479698272E-20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2.8421709430404007E-13</v>
      </c>
      <c r="O168" s="13">
        <f>N168*VLOOKUP('Données projet'!$B$9,Paramètres!$A$1:$I$89,3,0)*VLOOKUP('Données projet'!$B$9,Paramètres!$A$1:$I$89,5,0)</f>
        <v>2.5715962692629546E-13</v>
      </c>
      <c r="P168" s="13">
        <f t="shared" si="141"/>
        <v>3.4610450122128953E-12</v>
      </c>
      <c r="Q168" s="20">
        <f t="shared" si="162"/>
        <v>6.4758730798340893E-12</v>
      </c>
      <c r="R168" s="59">
        <f t="shared" si="109"/>
        <v>293.33333333333979</v>
      </c>
      <c r="S168" s="59">
        <f ca="1">AVERAGE(OFFSET($R$3,0,0,'Données projet'!$E$9+1,1))-AVERAGE(OFFSET($H$3,0,0,'Données projet'!$E$9+1,1))</f>
        <v>343.62172449202956</v>
      </c>
      <c r="T168" s="59">
        <f t="shared" si="142"/>
        <v>219.61896697279195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3.6674624392070401E-20</v>
      </c>
      <c r="AC168" s="22">
        <f t="shared" si="163"/>
        <v>3.6674624392070401E-20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2.1636878955177963E-13</v>
      </c>
      <c r="AK168" s="13">
        <f t="shared" si="164"/>
        <v>2.9711872798062348E-12</v>
      </c>
      <c r="AL168" s="20">
        <f t="shared" si="165"/>
        <v>5.5516601541318745E-12</v>
      </c>
      <c r="AM168" s="59">
        <f t="shared" si="113"/>
        <v>293.33333333333889</v>
      </c>
      <c r="AN168" s="59">
        <f ca="1">AVERAGE(OFFSET($AM$3,0,0,'Données projet'!$E$10+1,1))-AVERAGE(OFFSET($H$3,0,0,'Données projet'!$E$10+1,1))</f>
        <v>359.14403285134301</v>
      </c>
      <c r="AO168" s="59">
        <f t="shared" si="144"/>
        <v>241.18285512887621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3.8571587722694604E-20</v>
      </c>
      <c r="AX168" s="21">
        <f t="shared" si="166"/>
        <v>3.8571587722694604E-20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2.8421709430404007E-13</v>
      </c>
      <c r="O169" s="13">
        <f>N169*VLOOKUP('Données projet'!$B$9,Paramètres!$A$1:$I$89,3,0)*VLOOKUP('Données projet'!$B$9,Paramètres!$A$1:$I$89,5,0)</f>
        <v>2.5715962692629546E-13</v>
      </c>
      <c r="P169" s="13">
        <f t="shared" si="141"/>
        <v>3.4610450122128953E-12</v>
      </c>
      <c r="Q169" s="20">
        <f t="shared" si="162"/>
        <v>6.4758730798340893E-12</v>
      </c>
      <c r="R169" s="59">
        <f t="shared" si="109"/>
        <v>293.33333333333979</v>
      </c>
      <c r="S169" s="59">
        <f ca="1">AVERAGE(OFFSET($R$3,0,0,'Données projet'!$E$9+1,1))-AVERAGE(OFFSET($H$3,0,0,'Données projet'!$E$9+1,1))</f>
        <v>343.62172449202956</v>
      </c>
      <c r="T169" s="59">
        <f t="shared" si="142"/>
        <v>219.61896697279195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2.5932875605102544E-20</v>
      </c>
      <c r="AC169" s="22">
        <f t="shared" si="163"/>
        <v>2.5932875605102544E-20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2.1636878955177963E-13</v>
      </c>
      <c r="AK169" s="13">
        <f t="shared" si="164"/>
        <v>2.9711872798062348E-12</v>
      </c>
      <c r="AL169" s="20">
        <f t="shared" si="165"/>
        <v>5.5516601541318745E-12</v>
      </c>
      <c r="AM169" s="59">
        <f t="shared" si="113"/>
        <v>293.33333333333889</v>
      </c>
      <c r="AN169" s="59">
        <f ca="1">AVERAGE(OFFSET($AM$3,0,0,'Données projet'!$E$10+1,1))-AVERAGE(OFFSET($H$3,0,0,'Données projet'!$E$10+1,1))</f>
        <v>359.14403285134301</v>
      </c>
      <c r="AO169" s="59">
        <f t="shared" si="144"/>
        <v>241.18285512887621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2.7274231239849136E-20</v>
      </c>
      <c r="AX169" s="21">
        <f t="shared" si="166"/>
        <v>2.7274231239849136E-20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2.8421709430404007E-13</v>
      </c>
      <c r="O170" s="13">
        <f>N170*VLOOKUP('Données projet'!$B$9,Paramètres!$A$1:$I$89,3,0)*VLOOKUP('Données projet'!$B$9,Paramètres!$A$1:$I$89,5,0)</f>
        <v>2.5715962692629546E-13</v>
      </c>
      <c r="P170" s="13">
        <f t="shared" si="141"/>
        <v>3.4610450122128953E-12</v>
      </c>
      <c r="Q170" s="20">
        <f t="shared" si="162"/>
        <v>6.4758730798340893E-12</v>
      </c>
      <c r="R170" s="59">
        <f t="shared" si="109"/>
        <v>293.33333333333979</v>
      </c>
      <c r="S170" s="59">
        <f ca="1">AVERAGE(OFFSET($R$3,0,0,'Données projet'!$E$9+1,1))-AVERAGE(OFFSET($H$3,0,0,'Données projet'!$E$9+1,1))</f>
        <v>343.62172449202956</v>
      </c>
      <c r="T170" s="59">
        <f t="shared" si="142"/>
        <v>219.61896697279195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1.8337312196035201E-20</v>
      </c>
      <c r="AC170" s="22">
        <f t="shared" si="163"/>
        <v>1.8337312196035201E-20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2.1636878955177963E-13</v>
      </c>
      <c r="AK170" s="13">
        <f t="shared" si="164"/>
        <v>2.9711872798062348E-12</v>
      </c>
      <c r="AL170" s="20">
        <f t="shared" si="165"/>
        <v>5.5516601541318745E-12</v>
      </c>
      <c r="AM170" s="59">
        <f t="shared" si="113"/>
        <v>293.33333333333889</v>
      </c>
      <c r="AN170" s="59">
        <f ca="1">AVERAGE(OFFSET($AM$3,0,0,'Données projet'!$E$10+1,1))-AVERAGE(OFFSET($H$3,0,0,'Données projet'!$E$10+1,1))</f>
        <v>359.14403285134301</v>
      </c>
      <c r="AO170" s="59">
        <f t="shared" si="144"/>
        <v>241.18285512887621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1.9285793861347302E-20</v>
      </c>
      <c r="AX170" s="21">
        <f t="shared" si="166"/>
        <v>1.9285793861347302E-20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2.8421709430404007E-13</v>
      </c>
      <c r="O171" s="13">
        <f>N171*VLOOKUP('Données projet'!$B$9,Paramètres!$A$1:$I$89,3,0)*VLOOKUP('Données projet'!$B$9,Paramètres!$A$1:$I$89,5,0)</f>
        <v>2.5715962692629546E-13</v>
      </c>
      <c r="P171" s="13">
        <f t="shared" si="141"/>
        <v>3.4610450122128953E-12</v>
      </c>
      <c r="Q171" s="20">
        <f t="shared" si="162"/>
        <v>6.4758730798340893E-12</v>
      </c>
      <c r="R171" s="59">
        <f t="shared" si="109"/>
        <v>293.33333333333979</v>
      </c>
      <c r="S171" s="59">
        <f ca="1">AVERAGE(OFFSET($R$3,0,0,'Données projet'!$E$9+1,1))-AVERAGE(OFFSET($H$3,0,0,'Données projet'!$E$9+1,1))</f>
        <v>343.62172449202956</v>
      </c>
      <c r="T171" s="59">
        <f t="shared" si="142"/>
        <v>219.61896697279195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1.2966437802551272E-20</v>
      </c>
      <c r="AC171" s="22">
        <f t="shared" si="163"/>
        <v>1.2966437802551272E-20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2.1636878955177963E-13</v>
      </c>
      <c r="AK171" s="13">
        <f t="shared" si="164"/>
        <v>2.9711872798062348E-12</v>
      </c>
      <c r="AL171" s="20">
        <f t="shared" si="165"/>
        <v>5.5516601541318745E-12</v>
      </c>
      <c r="AM171" s="59">
        <f t="shared" si="113"/>
        <v>293.33333333333889</v>
      </c>
      <c r="AN171" s="59">
        <f ca="1">AVERAGE(OFFSET($AM$3,0,0,'Données projet'!$E$10+1,1))-AVERAGE(OFFSET($H$3,0,0,'Données projet'!$E$10+1,1))</f>
        <v>359.14403285134301</v>
      </c>
      <c r="AO171" s="59">
        <f t="shared" si="144"/>
        <v>241.18285512887621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1.3637115619924568E-20</v>
      </c>
      <c r="AX171" s="21">
        <f t="shared" si="166"/>
        <v>1.3637115619924568E-20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2.8421709430404007E-13</v>
      </c>
      <c r="O172" s="13">
        <f>N172*VLOOKUP('Données projet'!$B$9,Paramètres!$A$1:$I$89,3,0)*VLOOKUP('Données projet'!$B$9,Paramètres!$A$1:$I$89,5,0)</f>
        <v>2.5715962692629546E-13</v>
      </c>
      <c r="P172" s="13">
        <f t="shared" si="141"/>
        <v>3.4610450122128953E-12</v>
      </c>
      <c r="Q172" s="20">
        <f t="shared" si="162"/>
        <v>6.4758730798340893E-12</v>
      </c>
      <c r="R172" s="59">
        <f t="shared" si="109"/>
        <v>293.33333333333979</v>
      </c>
      <c r="S172" s="59">
        <f ca="1">AVERAGE(OFFSET($R$3,0,0,'Données projet'!$E$9+1,1))-AVERAGE(OFFSET($H$3,0,0,'Données projet'!$E$9+1,1))</f>
        <v>343.62172449202956</v>
      </c>
      <c r="T172" s="59">
        <f t="shared" si="142"/>
        <v>219.61896697279195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9.1686560980176003E-21</v>
      </c>
      <c r="AC172" s="22">
        <f t="shared" si="163"/>
        <v>9.1686560980176003E-21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2.1636878955177963E-13</v>
      </c>
      <c r="AK172" s="13">
        <f t="shared" si="164"/>
        <v>2.9711872798062348E-12</v>
      </c>
      <c r="AL172" s="20">
        <f t="shared" si="165"/>
        <v>5.5516601541318745E-12</v>
      </c>
      <c r="AM172" s="59">
        <f t="shared" si="113"/>
        <v>293.33333333333889</v>
      </c>
      <c r="AN172" s="59">
        <f ca="1">AVERAGE(OFFSET($AM$3,0,0,'Données projet'!$E$10+1,1))-AVERAGE(OFFSET($H$3,0,0,'Données projet'!$E$10+1,1))</f>
        <v>359.14403285134301</v>
      </c>
      <c r="AO172" s="59">
        <f t="shared" si="144"/>
        <v>241.18285512887621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9.642896930673651E-21</v>
      </c>
      <c r="AX172" s="21">
        <f t="shared" si="166"/>
        <v>9.642896930673651E-21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2.8421709430404007E-13</v>
      </c>
      <c r="O173" s="13">
        <f>N173*VLOOKUP('Données projet'!$B$9,Paramètres!$A$1:$I$89,3,0)*VLOOKUP('Données projet'!$B$9,Paramètres!$A$1:$I$89,5,0)</f>
        <v>2.5715962692629546E-13</v>
      </c>
      <c r="P173" s="13">
        <f t="shared" si="141"/>
        <v>3.4610450122128953E-12</v>
      </c>
      <c r="Q173" s="20">
        <f t="shared" si="162"/>
        <v>6.4758730798340893E-12</v>
      </c>
      <c r="R173" s="59">
        <f t="shared" si="109"/>
        <v>293.33333333333979</v>
      </c>
      <c r="S173" s="59">
        <f ca="1">AVERAGE(OFFSET($R$3,0,0,'Données projet'!$E$9+1,1))-AVERAGE(OFFSET($H$3,0,0,'Données projet'!$E$9+1,1))</f>
        <v>343.62172449202956</v>
      </c>
      <c r="T173" s="59">
        <f t="shared" si="142"/>
        <v>219.61896697279195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6.483218901275636E-21</v>
      </c>
      <c r="AC173" s="22">
        <f t="shared" si="163"/>
        <v>6.483218901275636E-21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2.1636878955177963E-13</v>
      </c>
      <c r="AK173" s="13">
        <f t="shared" si="164"/>
        <v>2.9711872798062348E-12</v>
      </c>
      <c r="AL173" s="20">
        <f t="shared" si="165"/>
        <v>5.5516601541318745E-12</v>
      </c>
      <c r="AM173" s="59">
        <f t="shared" si="113"/>
        <v>293.33333333333889</v>
      </c>
      <c r="AN173" s="59">
        <f ca="1">AVERAGE(OFFSET($AM$3,0,0,'Données projet'!$E$10+1,1))-AVERAGE(OFFSET($H$3,0,0,'Données projet'!$E$10+1,1))</f>
        <v>359.14403285134301</v>
      </c>
      <c r="AO173" s="59">
        <f t="shared" si="144"/>
        <v>241.18285512887621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6.818557809962284E-21</v>
      </c>
      <c r="AX173" s="21">
        <f t="shared" si="166"/>
        <v>6.818557809962284E-21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2.8421709430404007E-13</v>
      </c>
      <c r="O174" s="13">
        <f>N174*VLOOKUP('Données projet'!$B$9,Paramètres!$A$1:$I$89,3,0)*VLOOKUP('Données projet'!$B$9,Paramètres!$A$1:$I$89,5,0)</f>
        <v>2.5715962692629546E-13</v>
      </c>
      <c r="P174" s="13">
        <f t="shared" si="141"/>
        <v>3.4610450122128953E-12</v>
      </c>
      <c r="Q174" s="20">
        <f t="shared" si="162"/>
        <v>6.4758730798340893E-12</v>
      </c>
      <c r="R174" s="59">
        <f t="shared" si="109"/>
        <v>293.33333333333979</v>
      </c>
      <c r="S174" s="59">
        <f ca="1">AVERAGE(OFFSET($R$3,0,0,'Données projet'!$E$9+1,1))-AVERAGE(OFFSET($H$3,0,0,'Données projet'!$E$9+1,1))</f>
        <v>343.62172449202956</v>
      </c>
      <c r="T174" s="59">
        <f t="shared" si="142"/>
        <v>219.61896697279195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4.5843280490088001E-21</v>
      </c>
      <c r="AC174" s="22">
        <f t="shared" si="163"/>
        <v>4.5843280490088001E-21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2.1636878955177963E-13</v>
      </c>
      <c r="AK174" s="13">
        <f t="shared" si="164"/>
        <v>2.9711872798062348E-12</v>
      </c>
      <c r="AL174" s="20">
        <f t="shared" si="165"/>
        <v>5.5516601541318745E-12</v>
      </c>
      <c r="AM174" s="59">
        <f t="shared" si="113"/>
        <v>293.33333333333889</v>
      </c>
      <c r="AN174" s="59">
        <f ca="1">AVERAGE(OFFSET($AM$3,0,0,'Données projet'!$E$10+1,1))-AVERAGE(OFFSET($H$3,0,0,'Données projet'!$E$10+1,1))</f>
        <v>359.14403285134301</v>
      </c>
      <c r="AO174" s="59">
        <f t="shared" si="144"/>
        <v>241.18285512887621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4.8214484653368255E-21</v>
      </c>
      <c r="AX174" s="21">
        <f t="shared" si="166"/>
        <v>4.8214484653368255E-21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2.8421709430404007E-13</v>
      </c>
      <c r="O175" s="13">
        <f>N175*VLOOKUP('Données projet'!$B$9,Paramètres!$A$1:$I$89,3,0)*VLOOKUP('Données projet'!$B$9,Paramètres!$A$1:$I$89,5,0)</f>
        <v>2.5715962692629546E-13</v>
      </c>
      <c r="P175" s="13">
        <f t="shared" si="141"/>
        <v>3.4610450122128953E-12</v>
      </c>
      <c r="Q175" s="20">
        <f t="shared" si="162"/>
        <v>6.4758730798340893E-12</v>
      </c>
      <c r="R175" s="59">
        <f t="shared" si="109"/>
        <v>293.33333333333979</v>
      </c>
      <c r="S175" s="59">
        <f ca="1">AVERAGE(OFFSET($R$3,0,0,'Données projet'!$E$9+1,1))-AVERAGE(OFFSET($H$3,0,0,'Données projet'!$E$9+1,1))</f>
        <v>343.62172449202956</v>
      </c>
      <c r="T175" s="59">
        <f t="shared" si="142"/>
        <v>219.61896697279195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3.241609450637818E-21</v>
      </c>
      <c r="AC175" s="22">
        <f t="shared" si="163"/>
        <v>3.241609450637818E-21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2.1636878955177963E-13</v>
      </c>
      <c r="AK175" s="13">
        <f t="shared" si="164"/>
        <v>2.9711872798062348E-12</v>
      </c>
      <c r="AL175" s="20">
        <f t="shared" si="165"/>
        <v>5.5516601541318745E-12</v>
      </c>
      <c r="AM175" s="59">
        <f t="shared" si="113"/>
        <v>293.33333333333889</v>
      </c>
      <c r="AN175" s="59">
        <f ca="1">AVERAGE(OFFSET($AM$3,0,0,'Données projet'!$E$10+1,1))-AVERAGE(OFFSET($H$3,0,0,'Données projet'!$E$10+1,1))</f>
        <v>359.14403285134301</v>
      </c>
      <c r="AO175" s="59">
        <f t="shared" si="144"/>
        <v>241.18285512887621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3.409278904981142E-21</v>
      </c>
      <c r="AX175" s="21">
        <f t="shared" si="166"/>
        <v>3.409278904981142E-21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2.8421709430404007E-13</v>
      </c>
      <c r="O176" s="13">
        <f>N176*VLOOKUP('Données projet'!$B$9,Paramètres!$A$1:$I$89,3,0)*VLOOKUP('Données projet'!$B$9,Paramètres!$A$1:$I$89,5,0)</f>
        <v>2.5715962692629546E-13</v>
      </c>
      <c r="P176" s="13">
        <f t="shared" si="141"/>
        <v>3.4610450122128953E-12</v>
      </c>
      <c r="Q176" s="20">
        <f t="shared" si="162"/>
        <v>6.4758730798340893E-12</v>
      </c>
      <c r="R176" s="59">
        <f t="shared" si="109"/>
        <v>293.33333333333979</v>
      </c>
      <c r="S176" s="59">
        <f ca="1">AVERAGE(OFFSET($R$3,0,0,'Données projet'!$E$9+1,1))-AVERAGE(OFFSET($H$3,0,0,'Données projet'!$E$9+1,1))</f>
        <v>343.62172449202956</v>
      </c>
      <c r="T176" s="59">
        <f t="shared" si="142"/>
        <v>219.61896697279195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2.2921640245044001E-21</v>
      </c>
      <c r="AC176" s="22">
        <f t="shared" si="163"/>
        <v>2.2921640245044001E-21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2.1636878955177963E-13</v>
      </c>
      <c r="AK176" s="13">
        <f t="shared" si="164"/>
        <v>2.9711872798062348E-12</v>
      </c>
      <c r="AL176" s="20">
        <f t="shared" si="165"/>
        <v>5.5516601541318745E-12</v>
      </c>
      <c r="AM176" s="59">
        <f t="shared" si="113"/>
        <v>293.33333333333889</v>
      </c>
      <c r="AN176" s="59">
        <f ca="1">AVERAGE(OFFSET($AM$3,0,0,'Données projet'!$E$10+1,1))-AVERAGE(OFFSET($H$3,0,0,'Données projet'!$E$10+1,1))</f>
        <v>359.14403285134301</v>
      </c>
      <c r="AO176" s="59">
        <f t="shared" si="144"/>
        <v>241.18285512887621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2.4107242326684128E-21</v>
      </c>
      <c r="AX176" s="21">
        <f t="shared" si="166"/>
        <v>2.4107242326684128E-21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2.8421709430404007E-13</v>
      </c>
      <c r="O177" s="13">
        <f>N177*VLOOKUP('Données projet'!$B$9,Paramètres!$A$1:$I$89,3,0)*VLOOKUP('Données projet'!$B$9,Paramètres!$A$1:$I$89,5,0)</f>
        <v>2.5715962692629546E-13</v>
      </c>
      <c r="P177" s="13">
        <f t="shared" si="141"/>
        <v>3.4610450122128953E-12</v>
      </c>
      <c r="Q177" s="20">
        <f t="shared" si="162"/>
        <v>6.4758730798340893E-12</v>
      </c>
      <c r="R177" s="59">
        <f t="shared" si="109"/>
        <v>293.33333333333979</v>
      </c>
      <c r="S177" s="59">
        <f ca="1">AVERAGE(OFFSET($R$3,0,0,'Données projet'!$E$9+1,1))-AVERAGE(OFFSET($H$3,0,0,'Données projet'!$E$9+1,1))</f>
        <v>343.62172449202956</v>
      </c>
      <c r="T177" s="59">
        <f t="shared" si="142"/>
        <v>219.61896697279195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1.620804725318909E-21</v>
      </c>
      <c r="AC177" s="22">
        <f t="shared" si="163"/>
        <v>1.620804725318909E-21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2.1636878955177963E-13</v>
      </c>
      <c r="AK177" s="13">
        <f t="shared" si="164"/>
        <v>2.9711872798062348E-12</v>
      </c>
      <c r="AL177" s="20">
        <f t="shared" si="165"/>
        <v>5.5516601541318745E-12</v>
      </c>
      <c r="AM177" s="59">
        <f t="shared" si="113"/>
        <v>293.33333333333889</v>
      </c>
      <c r="AN177" s="59">
        <f ca="1">AVERAGE(OFFSET($AM$3,0,0,'Données projet'!$E$10+1,1))-AVERAGE(OFFSET($H$3,0,0,'Données projet'!$E$10+1,1))</f>
        <v>359.14403285134301</v>
      </c>
      <c r="AO177" s="59">
        <f t="shared" si="144"/>
        <v>241.18285512887621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1.704639452490571E-21</v>
      </c>
      <c r="AX177" s="21">
        <f t="shared" si="166"/>
        <v>1.704639452490571E-21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2.8421709430404007E-13</v>
      </c>
      <c r="O178" s="13">
        <f>N178*VLOOKUP('Données projet'!$B$9,Paramètres!$A$1:$I$89,3,0)*VLOOKUP('Données projet'!$B$9,Paramètres!$A$1:$I$89,5,0)</f>
        <v>2.5715962692629546E-13</v>
      </c>
      <c r="P178" s="13">
        <f t="shared" si="141"/>
        <v>3.4610450122128953E-12</v>
      </c>
      <c r="Q178" s="20">
        <f t="shared" si="162"/>
        <v>6.4758730798340893E-12</v>
      </c>
      <c r="R178" s="59">
        <f t="shared" si="109"/>
        <v>293.33333333333979</v>
      </c>
      <c r="S178" s="59">
        <f ca="1">AVERAGE(OFFSET($R$3,0,0,'Données projet'!$E$9+1,1))-AVERAGE(OFFSET($H$3,0,0,'Données projet'!$E$9+1,1))</f>
        <v>343.62172449202956</v>
      </c>
      <c r="T178" s="59">
        <f t="shared" si="142"/>
        <v>219.61896697279195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1.1460820122522E-21</v>
      </c>
      <c r="AC178" s="22">
        <f t="shared" si="163"/>
        <v>1.1460820122522E-21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2.1636878955177963E-13</v>
      </c>
      <c r="AK178" s="13">
        <f t="shared" si="164"/>
        <v>2.9711872798062348E-12</v>
      </c>
      <c r="AL178" s="20">
        <f t="shared" si="165"/>
        <v>5.5516601541318745E-12</v>
      </c>
      <c r="AM178" s="59">
        <f t="shared" si="113"/>
        <v>293.33333333333889</v>
      </c>
      <c r="AN178" s="59">
        <f ca="1">AVERAGE(OFFSET($AM$3,0,0,'Données projet'!$E$10+1,1))-AVERAGE(OFFSET($H$3,0,0,'Données projet'!$E$10+1,1))</f>
        <v>359.14403285134301</v>
      </c>
      <c r="AO178" s="59">
        <f t="shared" si="144"/>
        <v>241.18285512887621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1.2053621163342064E-21</v>
      </c>
      <c r="AX178" s="21">
        <f t="shared" si="166"/>
        <v>1.2053621163342064E-21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2.8421709430404007E-13</v>
      </c>
      <c r="O179" s="13">
        <f>N179*VLOOKUP('Données projet'!$B$9,Paramètres!$A$1:$I$89,3,0)*VLOOKUP('Données projet'!$B$9,Paramètres!$A$1:$I$89,5,0)</f>
        <v>2.5715962692629546E-13</v>
      </c>
      <c r="P179" s="13">
        <f t="shared" si="141"/>
        <v>3.4610450122128953E-12</v>
      </c>
      <c r="Q179" s="20">
        <f t="shared" si="162"/>
        <v>6.4758730798340893E-12</v>
      </c>
      <c r="R179" s="59">
        <f t="shared" si="109"/>
        <v>293.33333333333979</v>
      </c>
      <c r="S179" s="59">
        <f ca="1">AVERAGE(OFFSET($R$3,0,0,'Données projet'!$E$9+1,1))-AVERAGE(OFFSET($H$3,0,0,'Données projet'!$E$9+1,1))</f>
        <v>343.62172449202956</v>
      </c>
      <c r="T179" s="59">
        <f t="shared" si="142"/>
        <v>219.61896697279195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8.104023626594545E-22</v>
      </c>
      <c r="AC179" s="22">
        <f t="shared" si="163"/>
        <v>8.104023626594545E-22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2.1636878955177963E-13</v>
      </c>
      <c r="AK179" s="13">
        <f t="shared" si="164"/>
        <v>2.9711872798062348E-12</v>
      </c>
      <c r="AL179" s="20">
        <f t="shared" si="165"/>
        <v>5.5516601541318745E-12</v>
      </c>
      <c r="AM179" s="59">
        <f t="shared" si="113"/>
        <v>293.33333333333889</v>
      </c>
      <c r="AN179" s="59">
        <f ca="1">AVERAGE(OFFSET($AM$3,0,0,'Données projet'!$E$10+1,1))-AVERAGE(OFFSET($H$3,0,0,'Données projet'!$E$10+1,1))</f>
        <v>359.14403285134301</v>
      </c>
      <c r="AO179" s="59">
        <f t="shared" si="144"/>
        <v>241.18285512887621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8.523197262452855E-22</v>
      </c>
      <c r="AX179" s="21">
        <f t="shared" si="166"/>
        <v>8.523197262452855E-22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2.8421709430404007E-13</v>
      </c>
      <c r="O180" s="13">
        <f>N180*VLOOKUP('Données projet'!$B$9,Paramètres!$A$1:$I$89,3,0)*VLOOKUP('Données projet'!$B$9,Paramètres!$A$1:$I$89,5,0)</f>
        <v>2.5715962692629546E-13</v>
      </c>
      <c r="P180" s="13">
        <f t="shared" si="141"/>
        <v>3.4610450122128953E-12</v>
      </c>
      <c r="Q180" s="20">
        <f t="shared" si="162"/>
        <v>6.4758730798340893E-12</v>
      </c>
      <c r="R180" s="59">
        <f t="shared" si="109"/>
        <v>293.33333333333979</v>
      </c>
      <c r="S180" s="59">
        <f ca="1">AVERAGE(OFFSET($R$3,0,0,'Données projet'!$E$9+1,1))-AVERAGE(OFFSET($H$3,0,0,'Données projet'!$E$9+1,1))</f>
        <v>343.62172449202956</v>
      </c>
      <c r="T180" s="59">
        <f t="shared" si="142"/>
        <v>219.61896697279195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5.7304100612610002E-22</v>
      </c>
      <c r="AC180" s="22">
        <f t="shared" si="163"/>
        <v>5.7304100612610002E-22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2.1636878955177963E-13</v>
      </c>
      <c r="AK180" s="13">
        <f t="shared" si="164"/>
        <v>2.9711872798062348E-12</v>
      </c>
      <c r="AL180" s="20">
        <f t="shared" si="165"/>
        <v>5.5516601541318745E-12</v>
      </c>
      <c r="AM180" s="59">
        <f t="shared" si="113"/>
        <v>293.33333333333889</v>
      </c>
      <c r="AN180" s="59">
        <f ca="1">AVERAGE(OFFSET($AM$3,0,0,'Données projet'!$E$10+1,1))-AVERAGE(OFFSET($H$3,0,0,'Données projet'!$E$10+1,1))</f>
        <v>359.14403285134301</v>
      </c>
      <c r="AO180" s="59">
        <f t="shared" si="144"/>
        <v>241.18285512887621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6.0268105816710319E-22</v>
      </c>
      <c r="AX180" s="21">
        <f t="shared" si="166"/>
        <v>6.0268105816710319E-22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2.8421709430404007E-13</v>
      </c>
      <c r="O181" s="13">
        <f>N181*VLOOKUP('Données projet'!$B$9,Paramètres!$A$1:$I$89,3,0)*VLOOKUP('Données projet'!$B$9,Paramètres!$A$1:$I$89,5,0)</f>
        <v>2.5715962692629546E-13</v>
      </c>
      <c r="P181" s="13">
        <f t="shared" si="141"/>
        <v>3.4610450122128953E-12</v>
      </c>
      <c r="Q181" s="20">
        <f t="shared" si="162"/>
        <v>6.4758730798340893E-12</v>
      </c>
      <c r="R181" s="59">
        <f t="shared" si="109"/>
        <v>293.33333333333979</v>
      </c>
      <c r="S181" s="59">
        <f ca="1">AVERAGE(OFFSET($R$3,0,0,'Données projet'!$E$9+1,1))-AVERAGE(OFFSET($H$3,0,0,'Données projet'!$E$9+1,1))</f>
        <v>343.62172449202956</v>
      </c>
      <c r="T181" s="59">
        <f t="shared" si="142"/>
        <v>219.61896697279195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4.0520118132972725E-22</v>
      </c>
      <c r="AC181" s="22">
        <f t="shared" si="163"/>
        <v>4.0520118132972725E-22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2.1636878955177963E-13</v>
      </c>
      <c r="AK181" s="13">
        <f t="shared" si="164"/>
        <v>2.9711872798062348E-12</v>
      </c>
      <c r="AL181" s="20">
        <f t="shared" si="165"/>
        <v>5.5516601541318745E-12</v>
      </c>
      <c r="AM181" s="59">
        <f t="shared" si="113"/>
        <v>293.33333333333889</v>
      </c>
      <c r="AN181" s="59">
        <f ca="1">AVERAGE(OFFSET($AM$3,0,0,'Données projet'!$E$10+1,1))-AVERAGE(OFFSET($H$3,0,0,'Données projet'!$E$10+1,1))</f>
        <v>359.14403285134301</v>
      </c>
      <c r="AO181" s="59">
        <f t="shared" si="144"/>
        <v>241.18285512887621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4.2615986312264275E-22</v>
      </c>
      <c r="AX181" s="21">
        <f t="shared" si="166"/>
        <v>4.2615986312264275E-22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2.8421709430404007E-13</v>
      </c>
      <c r="O182" s="13">
        <f>N182*VLOOKUP('Données projet'!$B$9,Paramètres!$A$1:$I$89,3,0)*VLOOKUP('Données projet'!$B$9,Paramètres!$A$1:$I$89,5,0)</f>
        <v>2.5715962692629546E-13</v>
      </c>
      <c r="P182" s="13">
        <f t="shared" si="141"/>
        <v>3.4610450122128953E-12</v>
      </c>
      <c r="Q182" s="20">
        <f t="shared" si="162"/>
        <v>6.4758730798340893E-12</v>
      </c>
      <c r="R182" s="59">
        <f t="shared" si="109"/>
        <v>293.33333333333979</v>
      </c>
      <c r="S182" s="59">
        <f ca="1">AVERAGE(OFFSET($R$3,0,0,'Données projet'!$E$9+1,1))-AVERAGE(OFFSET($H$3,0,0,'Données projet'!$E$9+1,1))</f>
        <v>343.62172449202956</v>
      </c>
      <c r="T182" s="59">
        <f t="shared" si="142"/>
        <v>219.61896697279195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2.8652050306305001E-22</v>
      </c>
      <c r="AC182" s="22">
        <f t="shared" si="163"/>
        <v>2.8652050306305001E-22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2.1636878955177963E-13</v>
      </c>
      <c r="AK182" s="13">
        <f t="shared" si="164"/>
        <v>2.9711872798062348E-12</v>
      </c>
      <c r="AL182" s="20">
        <f t="shared" si="165"/>
        <v>5.5516601541318745E-12</v>
      </c>
      <c r="AM182" s="59">
        <f t="shared" si="113"/>
        <v>293.33333333333889</v>
      </c>
      <c r="AN182" s="59">
        <f ca="1">AVERAGE(OFFSET($AM$3,0,0,'Données projet'!$E$10+1,1))-AVERAGE(OFFSET($H$3,0,0,'Données projet'!$E$10+1,1))</f>
        <v>359.14403285134301</v>
      </c>
      <c r="AO182" s="59">
        <f t="shared" si="144"/>
        <v>241.18285512887621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3.0134052908355159E-22</v>
      </c>
      <c r="AX182" s="21">
        <f t="shared" si="166"/>
        <v>3.0134052908355159E-22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2.8421709430404007E-13</v>
      </c>
      <c r="O183" s="13">
        <f>N183*VLOOKUP('Données projet'!$B$9,Paramètres!$A$1:$I$89,3,0)*VLOOKUP('Données projet'!$B$9,Paramètres!$A$1:$I$89,5,0)</f>
        <v>2.5715962692629546E-13</v>
      </c>
      <c r="P183" s="13">
        <f t="shared" si="141"/>
        <v>3.4610450122128953E-12</v>
      </c>
      <c r="Q183" s="20">
        <f t="shared" si="162"/>
        <v>6.4758730798340893E-12</v>
      </c>
      <c r="R183" s="59">
        <f t="shared" si="109"/>
        <v>293.33333333333979</v>
      </c>
      <c r="S183" s="59">
        <f ca="1">AVERAGE(OFFSET($R$3,0,0,'Données projet'!$E$9+1,1))-AVERAGE(OFFSET($H$3,0,0,'Données projet'!$E$9+1,1))</f>
        <v>343.62172449202956</v>
      </c>
      <c r="T183" s="59">
        <f t="shared" si="142"/>
        <v>219.61896697279195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2.0260059066486362E-22</v>
      </c>
      <c r="AC183" s="22">
        <f t="shared" si="163"/>
        <v>2.0260059066486362E-22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2.1636878955177963E-13</v>
      </c>
      <c r="AK183" s="13">
        <f t="shared" si="164"/>
        <v>2.9711872798062348E-12</v>
      </c>
      <c r="AL183" s="20">
        <f t="shared" si="165"/>
        <v>5.5516601541318745E-12</v>
      </c>
      <c r="AM183" s="59">
        <f t="shared" si="113"/>
        <v>293.33333333333889</v>
      </c>
      <c r="AN183" s="59">
        <f ca="1">AVERAGE(OFFSET($AM$3,0,0,'Données projet'!$E$10+1,1))-AVERAGE(OFFSET($H$3,0,0,'Données projet'!$E$10+1,1))</f>
        <v>359.14403285134301</v>
      </c>
      <c r="AO183" s="59">
        <f t="shared" si="144"/>
        <v>241.18285512887621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2.1307993156132137E-22</v>
      </c>
      <c r="AX183" s="21">
        <f t="shared" si="166"/>
        <v>2.1307993156132137E-22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2.8421709430404007E-13</v>
      </c>
      <c r="O184" s="13">
        <f>N184*VLOOKUP('Données projet'!$B$9,Paramètres!$A$1:$I$89,3,0)*VLOOKUP('Données projet'!$B$9,Paramètres!$A$1:$I$89,5,0)</f>
        <v>2.5715962692629546E-13</v>
      </c>
      <c r="P184" s="13">
        <f t="shared" si="141"/>
        <v>3.4610450122128953E-12</v>
      </c>
      <c r="Q184" s="20">
        <f t="shared" si="162"/>
        <v>6.4758730798340893E-12</v>
      </c>
      <c r="R184" s="59">
        <f t="shared" si="109"/>
        <v>293.33333333333979</v>
      </c>
      <c r="S184" s="59">
        <f ca="1">AVERAGE(OFFSET($R$3,0,0,'Données projet'!$E$9+1,1))-AVERAGE(OFFSET($H$3,0,0,'Données projet'!$E$9+1,1))</f>
        <v>343.62172449202956</v>
      </c>
      <c r="T184" s="59">
        <f t="shared" si="142"/>
        <v>219.61896697279195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1.43260251531525E-22</v>
      </c>
      <c r="AC184" s="22">
        <f t="shared" si="163"/>
        <v>1.43260251531525E-22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2.1636878955177963E-13</v>
      </c>
      <c r="AK184" s="13">
        <f t="shared" si="164"/>
        <v>2.9711872798062348E-12</v>
      </c>
      <c r="AL184" s="20">
        <f t="shared" si="165"/>
        <v>5.5516601541318745E-12</v>
      </c>
      <c r="AM184" s="59">
        <f t="shared" si="113"/>
        <v>293.33333333333889</v>
      </c>
      <c r="AN184" s="59">
        <f ca="1">AVERAGE(OFFSET($AM$3,0,0,'Données projet'!$E$10+1,1))-AVERAGE(OFFSET($H$3,0,0,'Données projet'!$E$10+1,1))</f>
        <v>359.14403285134301</v>
      </c>
      <c r="AO184" s="59">
        <f t="shared" si="144"/>
        <v>241.18285512887621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1.506702645417758E-22</v>
      </c>
      <c r="AX184" s="21">
        <f t="shared" si="166"/>
        <v>1.506702645417758E-22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2.8421709430404007E-13</v>
      </c>
      <c r="O185" s="13">
        <f>N185*VLOOKUP('Données projet'!$B$9,Paramètres!$A$1:$I$89,3,0)*VLOOKUP('Données projet'!$B$9,Paramètres!$A$1:$I$89,5,0)</f>
        <v>2.5715962692629546E-13</v>
      </c>
      <c r="P185" s="13">
        <f t="shared" si="141"/>
        <v>3.4610450122128953E-12</v>
      </c>
      <c r="Q185" s="20">
        <f t="shared" si="162"/>
        <v>6.4758730798340893E-12</v>
      </c>
      <c r="R185" s="59">
        <f t="shared" si="109"/>
        <v>293.33333333333979</v>
      </c>
      <c r="S185" s="59">
        <f ca="1">AVERAGE(OFFSET($R$3,0,0,'Données projet'!$E$9+1,1))-AVERAGE(OFFSET($H$3,0,0,'Données projet'!$E$9+1,1))</f>
        <v>343.62172449202956</v>
      </c>
      <c r="T185" s="59">
        <f t="shared" si="142"/>
        <v>219.61896697279195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1.0130029533243181E-22</v>
      </c>
      <c r="AC185" s="22">
        <f t="shared" si="163"/>
        <v>1.0130029533243181E-22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2.1636878955177963E-13</v>
      </c>
      <c r="AK185" s="13">
        <f t="shared" si="164"/>
        <v>2.9711872798062348E-12</v>
      </c>
      <c r="AL185" s="20">
        <f t="shared" si="165"/>
        <v>5.5516601541318745E-12</v>
      </c>
      <c r="AM185" s="59">
        <f t="shared" si="113"/>
        <v>293.33333333333889</v>
      </c>
      <c r="AN185" s="59">
        <f ca="1">AVERAGE(OFFSET($AM$3,0,0,'Données projet'!$E$10+1,1))-AVERAGE(OFFSET($H$3,0,0,'Données projet'!$E$10+1,1))</f>
        <v>359.14403285134301</v>
      </c>
      <c r="AO185" s="59">
        <f t="shared" si="144"/>
        <v>241.18285512887621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1.0653996578066069E-22</v>
      </c>
      <c r="AX185" s="21">
        <f t="shared" si="166"/>
        <v>1.0653996578066069E-22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2.8421709430404007E-13</v>
      </c>
      <c r="O186" s="13">
        <f>N186*VLOOKUP('Données projet'!$B$9,Paramètres!$A$1:$I$89,3,0)*VLOOKUP('Données projet'!$B$9,Paramètres!$A$1:$I$89,5,0)</f>
        <v>2.5715962692629546E-13</v>
      </c>
      <c r="P186" s="13">
        <f t="shared" si="141"/>
        <v>3.4610450122128953E-12</v>
      </c>
      <c r="Q186" s="20">
        <f t="shared" si="162"/>
        <v>6.4758730798340893E-12</v>
      </c>
      <c r="R186" s="59">
        <f t="shared" si="109"/>
        <v>293.33333333333979</v>
      </c>
      <c r="S186" s="59">
        <f ca="1">AVERAGE(OFFSET($R$3,0,0,'Données projet'!$E$9+1,1))-AVERAGE(OFFSET($H$3,0,0,'Données projet'!$E$9+1,1))</f>
        <v>343.62172449202956</v>
      </c>
      <c r="T186" s="59">
        <f t="shared" si="142"/>
        <v>219.61896697279195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7.1630125765762502E-23</v>
      </c>
      <c r="AC186" s="22">
        <f t="shared" si="163"/>
        <v>7.1630125765762502E-23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2.1636878955177963E-13</v>
      </c>
      <c r="AK186" s="13">
        <f t="shared" si="164"/>
        <v>2.9711872798062348E-12</v>
      </c>
      <c r="AL186" s="20">
        <f t="shared" si="165"/>
        <v>5.5516601541318745E-12</v>
      </c>
      <c r="AM186" s="59">
        <f t="shared" si="113"/>
        <v>293.33333333333889</v>
      </c>
      <c r="AN186" s="59">
        <f ca="1">AVERAGE(OFFSET($AM$3,0,0,'Données projet'!$E$10+1,1))-AVERAGE(OFFSET($H$3,0,0,'Données projet'!$E$10+1,1))</f>
        <v>359.14403285134301</v>
      </c>
      <c r="AO186" s="59">
        <f t="shared" si="144"/>
        <v>241.18285512887621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7.5335132270887899E-23</v>
      </c>
      <c r="AX186" s="21">
        <f t="shared" si="166"/>
        <v>7.5335132270887899E-23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2.8421709430404007E-13</v>
      </c>
      <c r="O187" s="13">
        <f>N187*VLOOKUP('Données projet'!$B$9,Paramètres!$A$1:$I$89,3,0)*VLOOKUP('Données projet'!$B$9,Paramètres!$A$1:$I$89,5,0)</f>
        <v>2.5715962692629546E-13</v>
      </c>
      <c r="P187" s="13">
        <f t="shared" si="141"/>
        <v>3.4610450122128953E-12</v>
      </c>
      <c r="Q187" s="20">
        <f t="shared" si="162"/>
        <v>6.4758730798340893E-12</v>
      </c>
      <c r="R187" s="59">
        <f t="shared" si="109"/>
        <v>293.33333333333979</v>
      </c>
      <c r="S187" s="59">
        <f ca="1">AVERAGE(OFFSET($R$3,0,0,'Données projet'!$E$9+1,1))-AVERAGE(OFFSET($H$3,0,0,'Données projet'!$E$9+1,1))</f>
        <v>343.62172449202956</v>
      </c>
      <c r="T187" s="59">
        <f t="shared" si="142"/>
        <v>219.61896697279195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5.0650147666215906E-23</v>
      </c>
      <c r="AC187" s="22">
        <f t="shared" si="163"/>
        <v>5.0650147666215906E-23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2.1636878955177963E-13</v>
      </c>
      <c r="AK187" s="13">
        <f t="shared" si="164"/>
        <v>2.9711872798062348E-12</v>
      </c>
      <c r="AL187" s="20">
        <f t="shared" si="165"/>
        <v>5.5516601541318745E-12</v>
      </c>
      <c r="AM187" s="59">
        <f t="shared" si="113"/>
        <v>293.33333333333889</v>
      </c>
      <c r="AN187" s="59">
        <f ca="1">AVERAGE(OFFSET($AM$3,0,0,'Données projet'!$E$10+1,1))-AVERAGE(OFFSET($H$3,0,0,'Données projet'!$E$10+1,1))</f>
        <v>359.14403285134301</v>
      </c>
      <c r="AO187" s="59">
        <f t="shared" si="144"/>
        <v>241.18285512887621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5.3269982890330344E-23</v>
      </c>
      <c r="AX187" s="21">
        <f t="shared" si="166"/>
        <v>5.3269982890330344E-23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2.8421709430404007E-13</v>
      </c>
      <c r="O188" s="13">
        <f>N188*VLOOKUP('Données projet'!$B$9,Paramètres!$A$1:$I$89,3,0)*VLOOKUP('Données projet'!$B$9,Paramètres!$A$1:$I$89,5,0)</f>
        <v>2.5715962692629546E-13</v>
      </c>
      <c r="P188" s="13">
        <f t="shared" si="141"/>
        <v>3.4610450122128953E-12</v>
      </c>
      <c r="Q188" s="20">
        <f t="shared" si="162"/>
        <v>6.4758730798340893E-12</v>
      </c>
      <c r="R188" s="59">
        <f t="shared" si="109"/>
        <v>293.33333333333979</v>
      </c>
      <c r="S188" s="59">
        <f ca="1">AVERAGE(OFFSET($R$3,0,0,'Données projet'!$E$9+1,1))-AVERAGE(OFFSET($H$3,0,0,'Données projet'!$E$9+1,1))</f>
        <v>343.62172449202956</v>
      </c>
      <c r="T188" s="59">
        <f t="shared" si="142"/>
        <v>219.61896697279195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3.5815062882881251E-23</v>
      </c>
      <c r="AC188" s="22">
        <f t="shared" si="163"/>
        <v>3.5815062882881251E-23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2.1636878955177963E-13</v>
      </c>
      <c r="AK188" s="13">
        <f t="shared" si="164"/>
        <v>2.9711872798062348E-12</v>
      </c>
      <c r="AL188" s="20">
        <f t="shared" si="165"/>
        <v>5.5516601541318745E-12</v>
      </c>
      <c r="AM188" s="59">
        <f t="shared" si="113"/>
        <v>293.33333333333889</v>
      </c>
      <c r="AN188" s="59">
        <f ca="1">AVERAGE(OFFSET($AM$3,0,0,'Données projet'!$E$10+1,1))-AVERAGE(OFFSET($H$3,0,0,'Données projet'!$E$10+1,1))</f>
        <v>359.14403285134301</v>
      </c>
      <c r="AO188" s="59">
        <f t="shared" si="144"/>
        <v>241.18285512887621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3.7667566135443949E-23</v>
      </c>
      <c r="AX188" s="21">
        <f t="shared" si="166"/>
        <v>3.7667566135443949E-23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2.8421709430404007E-13</v>
      </c>
      <c r="O189" s="13">
        <f>N189*VLOOKUP('Données projet'!$B$9,Paramètres!$A$1:$I$89,3,0)*VLOOKUP('Données projet'!$B$9,Paramètres!$A$1:$I$89,5,0)</f>
        <v>2.5715962692629546E-13</v>
      </c>
      <c r="P189" s="13">
        <f t="shared" si="141"/>
        <v>3.4610450122128953E-12</v>
      </c>
      <c r="Q189" s="20">
        <f t="shared" si="162"/>
        <v>6.4758730798340893E-12</v>
      </c>
      <c r="R189" s="59">
        <f t="shared" si="109"/>
        <v>293.33333333333979</v>
      </c>
      <c r="S189" s="59">
        <f ca="1">AVERAGE(OFFSET($R$3,0,0,'Données projet'!$E$9+1,1))-AVERAGE(OFFSET($H$3,0,0,'Données projet'!$E$9+1,1))</f>
        <v>343.62172449202956</v>
      </c>
      <c r="T189" s="59">
        <f t="shared" si="142"/>
        <v>219.61896697279195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2.5325073833107953E-23</v>
      </c>
      <c r="AC189" s="22">
        <f t="shared" si="163"/>
        <v>2.5325073833107953E-23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2.1636878955177963E-13</v>
      </c>
      <c r="AK189" s="13">
        <f t="shared" si="164"/>
        <v>2.9711872798062348E-12</v>
      </c>
      <c r="AL189" s="20">
        <f t="shared" si="165"/>
        <v>5.5516601541318745E-12</v>
      </c>
      <c r="AM189" s="59">
        <f t="shared" si="113"/>
        <v>293.33333333333889</v>
      </c>
      <c r="AN189" s="59">
        <f ca="1">AVERAGE(OFFSET($AM$3,0,0,'Données projet'!$E$10+1,1))-AVERAGE(OFFSET($H$3,0,0,'Données projet'!$E$10+1,1))</f>
        <v>359.14403285134301</v>
      </c>
      <c r="AO189" s="59">
        <f t="shared" si="144"/>
        <v>241.18285512887621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2.6634991445165172E-23</v>
      </c>
      <c r="AX189" s="21">
        <f t="shared" si="166"/>
        <v>2.6634991445165172E-23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2.8421709430404007E-13</v>
      </c>
      <c r="O190" s="13">
        <f>N190*VLOOKUP('Données projet'!$B$9,Paramètres!$A$1:$I$89,3,0)*VLOOKUP('Données projet'!$B$9,Paramètres!$A$1:$I$89,5,0)</f>
        <v>2.5715962692629546E-13</v>
      </c>
      <c r="P190" s="13">
        <f t="shared" si="141"/>
        <v>3.4610450122128953E-12</v>
      </c>
      <c r="Q190" s="20">
        <f t="shared" si="162"/>
        <v>6.4758730798340893E-12</v>
      </c>
      <c r="R190" s="59">
        <f t="shared" si="109"/>
        <v>293.33333333333979</v>
      </c>
      <c r="S190" s="59">
        <f ca="1">AVERAGE(OFFSET($R$3,0,0,'Données projet'!$E$9+1,1))-AVERAGE(OFFSET($H$3,0,0,'Données projet'!$E$9+1,1))</f>
        <v>343.62172449202956</v>
      </c>
      <c r="T190" s="59">
        <f t="shared" si="142"/>
        <v>219.61896697279195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1.7907531441440626E-23</v>
      </c>
      <c r="AC190" s="22">
        <f t="shared" si="163"/>
        <v>1.7907531441440626E-23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2.1636878955177963E-13</v>
      </c>
      <c r="AK190" s="13">
        <f t="shared" si="164"/>
        <v>2.9711872798062348E-12</v>
      </c>
      <c r="AL190" s="20">
        <f t="shared" si="165"/>
        <v>5.5516601541318745E-12</v>
      </c>
      <c r="AM190" s="59">
        <f t="shared" si="113"/>
        <v>293.33333333333889</v>
      </c>
      <c r="AN190" s="59">
        <f ca="1">AVERAGE(OFFSET($AM$3,0,0,'Données projet'!$E$10+1,1))-AVERAGE(OFFSET($H$3,0,0,'Données projet'!$E$10+1,1))</f>
        <v>359.14403285134301</v>
      </c>
      <c r="AO190" s="59">
        <f t="shared" si="144"/>
        <v>241.18285512887621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1.8833783067721975E-23</v>
      </c>
      <c r="AX190" s="21">
        <f t="shared" si="166"/>
        <v>1.8833783067721975E-23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2.8421709430404007E-13</v>
      </c>
      <c r="O191" s="13">
        <f>N191*VLOOKUP('Données projet'!$B$9,Paramètres!$A$1:$I$89,3,0)*VLOOKUP('Données projet'!$B$9,Paramètres!$A$1:$I$89,5,0)</f>
        <v>2.5715962692629546E-13</v>
      </c>
      <c r="P191" s="13">
        <f t="shared" si="141"/>
        <v>3.4610450122128953E-12</v>
      </c>
      <c r="Q191" s="20">
        <f t="shared" si="162"/>
        <v>6.4758730798340893E-12</v>
      </c>
      <c r="R191" s="59">
        <f t="shared" si="109"/>
        <v>293.33333333333979</v>
      </c>
      <c r="S191" s="59">
        <f ca="1">AVERAGE(OFFSET($R$3,0,0,'Données projet'!$E$9+1,1))-AVERAGE(OFFSET($H$3,0,0,'Données projet'!$E$9+1,1))</f>
        <v>343.62172449202956</v>
      </c>
      <c r="T191" s="59">
        <f t="shared" si="142"/>
        <v>219.61896697279195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1.2662536916553977E-23</v>
      </c>
      <c r="AC191" s="22">
        <f t="shared" si="163"/>
        <v>1.2662536916553977E-23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2.1636878955177963E-13</v>
      </c>
      <c r="AK191" s="13">
        <f t="shared" si="164"/>
        <v>2.9711872798062348E-12</v>
      </c>
      <c r="AL191" s="20">
        <f t="shared" si="165"/>
        <v>5.5516601541318745E-12</v>
      </c>
      <c r="AM191" s="59">
        <f t="shared" si="113"/>
        <v>293.33333333333889</v>
      </c>
      <c r="AN191" s="59">
        <f ca="1">AVERAGE(OFFSET($AM$3,0,0,'Données projet'!$E$10+1,1))-AVERAGE(OFFSET($H$3,0,0,'Données projet'!$E$10+1,1))</f>
        <v>359.14403285134301</v>
      </c>
      <c r="AO191" s="59">
        <f t="shared" si="144"/>
        <v>241.18285512887621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1.3317495722582586E-23</v>
      </c>
      <c r="AX191" s="21">
        <f t="shared" si="166"/>
        <v>1.3317495722582586E-23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2.8421709430404007E-13</v>
      </c>
      <c r="O192" s="13">
        <f>N192*VLOOKUP('Données projet'!$B$9,Paramètres!$A$1:$I$89,3,0)*VLOOKUP('Données projet'!$B$9,Paramètres!$A$1:$I$89,5,0)</f>
        <v>2.5715962692629546E-13</v>
      </c>
      <c r="P192" s="13">
        <f t="shared" si="141"/>
        <v>3.4610450122128953E-12</v>
      </c>
      <c r="Q192" s="20">
        <f t="shared" si="162"/>
        <v>6.4758730798340893E-12</v>
      </c>
      <c r="R192" s="59">
        <f t="shared" si="109"/>
        <v>293.33333333333979</v>
      </c>
      <c r="S192" s="59">
        <f ca="1">AVERAGE(OFFSET($R$3,0,0,'Données projet'!$E$9+1,1))-AVERAGE(OFFSET($H$3,0,0,'Données projet'!$E$9+1,1))</f>
        <v>343.62172449202956</v>
      </c>
      <c r="T192" s="59">
        <f t="shared" si="142"/>
        <v>219.61896697279195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8.9537657207203128E-24</v>
      </c>
      <c r="AC192" s="22">
        <f t="shared" si="163"/>
        <v>8.9537657207203128E-24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2.1636878955177963E-13</v>
      </c>
      <c r="AK192" s="13">
        <f t="shared" si="164"/>
        <v>2.9711872798062348E-12</v>
      </c>
      <c r="AL192" s="20">
        <f t="shared" si="165"/>
        <v>5.5516601541318745E-12</v>
      </c>
      <c r="AM192" s="59">
        <f t="shared" si="113"/>
        <v>293.33333333333889</v>
      </c>
      <c r="AN192" s="59">
        <f ca="1">AVERAGE(OFFSET($AM$3,0,0,'Données projet'!$E$10+1,1))-AVERAGE(OFFSET($H$3,0,0,'Données projet'!$E$10+1,1))</f>
        <v>359.14403285134301</v>
      </c>
      <c r="AO192" s="59">
        <f t="shared" si="144"/>
        <v>241.18285512887621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9.4168915338609873E-24</v>
      </c>
      <c r="AX192" s="21">
        <f t="shared" si="166"/>
        <v>9.4168915338609873E-24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2.8421709430404007E-13</v>
      </c>
      <c r="O193" s="13">
        <f>N193*VLOOKUP('Données projet'!$B$9,Paramètres!$A$1:$I$89,3,0)*VLOOKUP('Données projet'!$B$9,Paramètres!$A$1:$I$89,5,0)</f>
        <v>2.5715962692629546E-13</v>
      </c>
      <c r="P193" s="13">
        <f t="shared" si="141"/>
        <v>3.4610450122128953E-12</v>
      </c>
      <c r="Q193" s="20">
        <f t="shared" si="162"/>
        <v>6.4758730798340893E-12</v>
      </c>
      <c r="R193" s="59">
        <f t="shared" si="109"/>
        <v>293.33333333333979</v>
      </c>
      <c r="S193" s="59">
        <f ca="1">AVERAGE(OFFSET($R$3,0,0,'Données projet'!$E$9+1,1))-AVERAGE(OFFSET($H$3,0,0,'Données projet'!$E$9+1,1))</f>
        <v>343.62172449202956</v>
      </c>
      <c r="T193" s="59">
        <f t="shared" si="142"/>
        <v>219.61896697279195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6.3312684582769883E-24</v>
      </c>
      <c r="AC193" s="22">
        <f t="shared" si="163"/>
        <v>6.3312684582769883E-24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2.1636878955177963E-13</v>
      </c>
      <c r="AK193" s="13">
        <f t="shared" si="164"/>
        <v>2.9711872798062348E-12</v>
      </c>
      <c r="AL193" s="20">
        <f t="shared" si="165"/>
        <v>5.5516601541318745E-12</v>
      </c>
      <c r="AM193" s="59">
        <f t="shared" si="113"/>
        <v>293.33333333333889</v>
      </c>
      <c r="AN193" s="59">
        <f ca="1">AVERAGE(OFFSET($AM$3,0,0,'Données projet'!$E$10+1,1))-AVERAGE(OFFSET($H$3,0,0,'Données projet'!$E$10+1,1))</f>
        <v>359.14403285134301</v>
      </c>
      <c r="AO193" s="59">
        <f t="shared" si="144"/>
        <v>241.18285512887621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6.6587478612912929E-24</v>
      </c>
      <c r="AX193" s="21">
        <f t="shared" si="166"/>
        <v>6.6587478612912929E-24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2.8421709430404007E-13</v>
      </c>
      <c r="O194" s="13">
        <f>N194*VLOOKUP('Données projet'!$B$9,Paramètres!$A$1:$I$89,3,0)*VLOOKUP('Données projet'!$B$9,Paramètres!$A$1:$I$89,5,0)</f>
        <v>2.5715962692629546E-13</v>
      </c>
      <c r="P194" s="13">
        <f t="shared" si="141"/>
        <v>3.4610450122128953E-12</v>
      </c>
      <c r="Q194" s="20">
        <f t="shared" si="162"/>
        <v>6.4758730798340893E-12</v>
      </c>
      <c r="R194" s="59">
        <f t="shared" si="109"/>
        <v>293.33333333333979</v>
      </c>
      <c r="S194" s="59">
        <f ca="1">AVERAGE(OFFSET($R$3,0,0,'Données projet'!$E$9+1,1))-AVERAGE(OFFSET($H$3,0,0,'Données projet'!$E$9+1,1))</f>
        <v>343.62172449202956</v>
      </c>
      <c r="T194" s="59">
        <f t="shared" si="142"/>
        <v>219.61896697279195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4.4768828603601564E-24</v>
      </c>
      <c r="AC194" s="22">
        <f t="shared" si="163"/>
        <v>4.4768828603601564E-24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2.1636878955177963E-13</v>
      </c>
      <c r="AK194" s="13">
        <f t="shared" si="164"/>
        <v>2.9711872798062348E-12</v>
      </c>
      <c r="AL194" s="20">
        <f t="shared" si="165"/>
        <v>5.5516601541318745E-12</v>
      </c>
      <c r="AM194" s="59">
        <f t="shared" si="113"/>
        <v>293.33333333333889</v>
      </c>
      <c r="AN194" s="59">
        <f ca="1">AVERAGE(OFFSET($AM$3,0,0,'Données projet'!$E$10+1,1))-AVERAGE(OFFSET($H$3,0,0,'Données projet'!$E$10+1,1))</f>
        <v>359.14403285134301</v>
      </c>
      <c r="AO194" s="59">
        <f t="shared" si="144"/>
        <v>241.18285512887621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4.7084457669304937E-24</v>
      </c>
      <c r="AX194" s="21">
        <f t="shared" si="166"/>
        <v>4.7084457669304937E-24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2.8421709430404007E-13</v>
      </c>
      <c r="O195" s="13">
        <f>N195*VLOOKUP('Données projet'!$B$9,Paramètres!$A$1:$I$89,3,0)*VLOOKUP('Données projet'!$B$9,Paramètres!$A$1:$I$89,5,0)</f>
        <v>2.5715962692629546E-13</v>
      </c>
      <c r="P195" s="13">
        <f t="shared" si="141"/>
        <v>3.4610450122128953E-12</v>
      </c>
      <c r="Q195" s="20">
        <f t="shared" si="162"/>
        <v>6.4758730798340893E-12</v>
      </c>
      <c r="R195" s="59">
        <f t="shared" ref="R195:R203" si="191">Q195+(I195+J195)*44/12</f>
        <v>293.33333333333979</v>
      </c>
      <c r="S195" s="59">
        <f ca="1">AVERAGE(OFFSET($R$3,0,0,'Données projet'!$E$9+1,1))-AVERAGE(OFFSET($H$3,0,0,'Données projet'!$E$9+1,1))</f>
        <v>343.62172449202956</v>
      </c>
      <c r="T195" s="59">
        <f t="shared" si="142"/>
        <v>219.61896697279195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3.1656342291384941E-24</v>
      </c>
      <c r="AC195" s="22">
        <f t="shared" si="163"/>
        <v>3.1656342291384941E-24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2.1636878955177963E-13</v>
      </c>
      <c r="AK195" s="13">
        <f t="shared" si="164"/>
        <v>2.9711872798062348E-12</v>
      </c>
      <c r="AL195" s="20">
        <f t="shared" si="165"/>
        <v>5.5516601541318745E-12</v>
      </c>
      <c r="AM195" s="59">
        <f t="shared" si="113"/>
        <v>293.33333333333889</v>
      </c>
      <c r="AN195" s="59">
        <f ca="1">AVERAGE(OFFSET($AM$3,0,0,'Données projet'!$E$10+1,1))-AVERAGE(OFFSET($H$3,0,0,'Données projet'!$E$10+1,1))</f>
        <v>359.14403285134301</v>
      </c>
      <c r="AO195" s="59">
        <f t="shared" si="144"/>
        <v>241.18285512887621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3.3293739306456465E-24</v>
      </c>
      <c r="AX195" s="21">
        <f t="shared" si="166"/>
        <v>3.3293739306456465E-24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2.8421709430404007E-13</v>
      </c>
      <c r="O196" s="13">
        <f>N196*VLOOKUP('Données projet'!$B$9,Paramètres!$A$1:$I$89,3,0)*VLOOKUP('Données projet'!$B$9,Paramètres!$A$1:$I$89,5,0)</f>
        <v>2.5715962692629546E-13</v>
      </c>
      <c r="P196" s="13">
        <f t="shared" si="141"/>
        <v>3.4610450122128953E-12</v>
      </c>
      <c r="Q196" s="20">
        <f t="shared" si="162"/>
        <v>6.4758730798340893E-12</v>
      </c>
      <c r="R196" s="59">
        <f t="shared" si="191"/>
        <v>293.33333333333979</v>
      </c>
      <c r="S196" s="59">
        <f ca="1">AVERAGE(OFFSET($R$3,0,0,'Données projet'!$E$9+1,1))-AVERAGE(OFFSET($H$3,0,0,'Données projet'!$E$9+1,1))</f>
        <v>343.62172449202956</v>
      </c>
      <c r="T196" s="59">
        <f t="shared" si="142"/>
        <v>219.61896697279195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2.2384414301800782E-24</v>
      </c>
      <c r="AC196" s="22">
        <f t="shared" si="163"/>
        <v>2.2384414301800782E-24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2.1636878955177963E-13</v>
      </c>
      <c r="AK196" s="13">
        <f t="shared" si="164"/>
        <v>2.9711872798062348E-12</v>
      </c>
      <c r="AL196" s="20">
        <f t="shared" si="165"/>
        <v>5.5516601541318745E-12</v>
      </c>
      <c r="AM196" s="59">
        <f t="shared" ref="AM196:AM203" si="193">AL196+(AD196+AE196)*44/12</f>
        <v>293.33333333333889</v>
      </c>
      <c r="AN196" s="59">
        <f ca="1">AVERAGE(OFFSET($AM$3,0,0,'Données projet'!$E$10+1,1))-AVERAGE(OFFSET($H$3,0,0,'Données projet'!$E$10+1,1))</f>
        <v>359.14403285134301</v>
      </c>
      <c r="AO196" s="59">
        <f t="shared" si="144"/>
        <v>241.18285512887621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2.3542228834652468E-24</v>
      </c>
      <c r="AX196" s="21">
        <f t="shared" si="166"/>
        <v>2.3542228834652468E-24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2.8421709430404007E-13</v>
      </c>
      <c r="O197" s="13">
        <f>N197*VLOOKUP('Données projet'!$B$9,Paramètres!$A$1:$I$89,3,0)*VLOOKUP('Données projet'!$B$9,Paramètres!$A$1:$I$89,5,0)</f>
        <v>2.5715962692629546E-13</v>
      </c>
      <c r="P197" s="13">
        <f t="shared" ref="P197:P203" si="203">EXP(-1.0587+0.8836*LN(O197)+0.284)</f>
        <v>3.4610450122128953E-12</v>
      </c>
      <c r="Q197" s="20">
        <f t="shared" si="162"/>
        <v>6.4758730798340893E-12</v>
      </c>
      <c r="R197" s="59">
        <f t="shared" si="191"/>
        <v>293.33333333333979</v>
      </c>
      <c r="S197" s="59">
        <f ca="1">AVERAGE(OFFSET($R$3,0,0,'Données projet'!$E$9+1,1))-AVERAGE(OFFSET($H$3,0,0,'Données projet'!$E$9+1,1))</f>
        <v>343.62172449202956</v>
      </c>
      <c r="T197" s="59">
        <f t="shared" ref="T197:T203" si="204">$T$3</f>
        <v>219.61896697279195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1.5828171145692471E-24</v>
      </c>
      <c r="AC197" s="22">
        <f t="shared" si="163"/>
        <v>1.5828171145692471E-24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2.1636878955177963E-13</v>
      </c>
      <c r="AK197" s="13">
        <f t="shared" si="164"/>
        <v>2.9711872798062348E-12</v>
      </c>
      <c r="AL197" s="20">
        <f t="shared" si="165"/>
        <v>5.5516601541318745E-12</v>
      </c>
      <c r="AM197" s="59">
        <f t="shared" si="193"/>
        <v>293.33333333333889</v>
      </c>
      <c r="AN197" s="59">
        <f ca="1">AVERAGE(OFFSET($AM$3,0,0,'Données projet'!$E$10+1,1))-AVERAGE(OFFSET($H$3,0,0,'Données projet'!$E$10+1,1))</f>
        <v>359.14403285134301</v>
      </c>
      <c r="AO197" s="59">
        <f t="shared" ref="AO197:AO203" si="205">$AO$3</f>
        <v>241.18285512887621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1.6646869653228232E-24</v>
      </c>
      <c r="AX197" s="21">
        <f t="shared" si="166"/>
        <v>1.6646869653228232E-24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2.8421709430404007E-13</v>
      </c>
      <c r="O198" s="13">
        <f>N198*VLOOKUP('Données projet'!$B$9,Paramètres!$A$1:$I$89,3,0)*VLOOKUP('Données projet'!$B$9,Paramètres!$A$1:$I$89,5,0)</f>
        <v>2.5715962692629546E-13</v>
      </c>
      <c r="P198" s="13">
        <f t="shared" si="203"/>
        <v>3.4610450122128953E-12</v>
      </c>
      <c r="Q198" s="20">
        <f t="shared" si="162"/>
        <v>6.4758730798340893E-12</v>
      </c>
      <c r="R198" s="59">
        <f t="shared" si="191"/>
        <v>293.33333333333979</v>
      </c>
      <c r="S198" s="59">
        <f ca="1">AVERAGE(OFFSET($R$3,0,0,'Données projet'!$E$9+1,1))-AVERAGE(OFFSET($H$3,0,0,'Données projet'!$E$9+1,1))</f>
        <v>343.62172449202956</v>
      </c>
      <c r="T198" s="59">
        <f t="shared" si="204"/>
        <v>219.61896697279195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1.1192207150900391E-24</v>
      </c>
      <c r="AC198" s="22">
        <f t="shared" si="163"/>
        <v>1.1192207150900391E-24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2.1636878955177963E-13</v>
      </c>
      <c r="AK198" s="13">
        <f t="shared" si="164"/>
        <v>2.9711872798062348E-12</v>
      </c>
      <c r="AL198" s="20">
        <f t="shared" si="165"/>
        <v>5.5516601541318745E-12</v>
      </c>
      <c r="AM198" s="59">
        <f t="shared" si="193"/>
        <v>293.33333333333889</v>
      </c>
      <c r="AN198" s="59">
        <f ca="1">AVERAGE(OFFSET($AM$3,0,0,'Données projet'!$E$10+1,1))-AVERAGE(OFFSET($H$3,0,0,'Données projet'!$E$10+1,1))</f>
        <v>359.14403285134301</v>
      </c>
      <c r="AO198" s="59">
        <f t="shared" si="205"/>
        <v>241.18285512887621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1.1771114417326234E-24</v>
      </c>
      <c r="AX198" s="21">
        <f t="shared" si="166"/>
        <v>1.1771114417326234E-24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2.8421709430404007E-13</v>
      </c>
      <c r="O199" s="13">
        <f>N199*VLOOKUP('Données projet'!$B$9,Paramètres!$A$1:$I$89,3,0)*VLOOKUP('Données projet'!$B$9,Paramètres!$A$1:$I$89,5,0)</f>
        <v>2.5715962692629546E-13</v>
      </c>
      <c r="P199" s="13">
        <f t="shared" si="203"/>
        <v>3.4610450122128953E-12</v>
      </c>
      <c r="Q199" s="20">
        <f t="shared" si="162"/>
        <v>6.4758730798340893E-12</v>
      </c>
      <c r="R199" s="59">
        <f t="shared" si="191"/>
        <v>293.33333333333979</v>
      </c>
      <c r="S199" s="59">
        <f ca="1">AVERAGE(OFFSET($R$3,0,0,'Données projet'!$E$9+1,1))-AVERAGE(OFFSET($H$3,0,0,'Données projet'!$E$9+1,1))</f>
        <v>343.62172449202956</v>
      </c>
      <c r="T199" s="59">
        <f t="shared" si="204"/>
        <v>219.61896697279195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7.9140855728462353E-25</v>
      </c>
      <c r="AC199" s="22">
        <f t="shared" si="163"/>
        <v>7.9140855728462353E-25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2.1636878955177963E-13</v>
      </c>
      <c r="AK199" s="13">
        <f t="shared" si="164"/>
        <v>2.9711872798062348E-12</v>
      </c>
      <c r="AL199" s="20">
        <f t="shared" si="165"/>
        <v>5.5516601541318745E-12</v>
      </c>
      <c r="AM199" s="59">
        <f t="shared" si="193"/>
        <v>293.33333333333889</v>
      </c>
      <c r="AN199" s="59">
        <f ca="1">AVERAGE(OFFSET($AM$3,0,0,'Données projet'!$E$10+1,1))-AVERAGE(OFFSET($H$3,0,0,'Données projet'!$E$10+1,1))</f>
        <v>359.14403285134301</v>
      </c>
      <c r="AO199" s="59">
        <f t="shared" si="205"/>
        <v>241.18285512887621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8.3234348266141162E-25</v>
      </c>
      <c r="AX199" s="21">
        <f t="shared" si="166"/>
        <v>8.3234348266141162E-25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2.8421709430404007E-13</v>
      </c>
      <c r="O200" s="13">
        <f>N200*VLOOKUP('Données projet'!$B$9,Paramètres!$A$1:$I$89,3,0)*VLOOKUP('Données projet'!$B$9,Paramètres!$A$1:$I$89,5,0)</f>
        <v>2.5715962692629546E-13</v>
      </c>
      <c r="P200" s="13">
        <f t="shared" si="203"/>
        <v>3.4610450122128953E-12</v>
      </c>
      <c r="Q200" s="20">
        <f t="shared" si="162"/>
        <v>6.4758730798340893E-12</v>
      </c>
      <c r="R200" s="59">
        <f t="shared" si="191"/>
        <v>293.33333333333979</v>
      </c>
      <c r="S200" s="59">
        <f ca="1">AVERAGE(OFFSET($R$3,0,0,'Données projet'!$E$9+1,1))-AVERAGE(OFFSET($H$3,0,0,'Données projet'!$E$9+1,1))</f>
        <v>343.62172449202956</v>
      </c>
      <c r="T200" s="59">
        <f t="shared" si="204"/>
        <v>219.61896697279195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5.5961035754501955E-25</v>
      </c>
      <c r="AC200" s="22">
        <f t="shared" si="163"/>
        <v>5.5961035754501955E-25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2.1636878955177963E-13</v>
      </c>
      <c r="AK200" s="13">
        <f t="shared" si="164"/>
        <v>2.9711872798062348E-12</v>
      </c>
      <c r="AL200" s="20">
        <f t="shared" si="165"/>
        <v>5.5516601541318745E-12</v>
      </c>
      <c r="AM200" s="59">
        <f t="shared" si="193"/>
        <v>293.33333333333889</v>
      </c>
      <c r="AN200" s="59">
        <f ca="1">AVERAGE(OFFSET($AM$3,0,0,'Données projet'!$E$10+1,1))-AVERAGE(OFFSET($H$3,0,0,'Données projet'!$E$10+1,1))</f>
        <v>359.14403285134301</v>
      </c>
      <c r="AO200" s="59">
        <f t="shared" si="205"/>
        <v>241.18285512887621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5.8855572086631171E-25</v>
      </c>
      <c r="AX200" s="21">
        <f t="shared" si="166"/>
        <v>5.8855572086631171E-25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2.8421709430404007E-13</v>
      </c>
      <c r="O201" s="13">
        <f>N201*VLOOKUP('Données projet'!$B$9,Paramètres!$A$1:$I$89,3,0)*VLOOKUP('Données projet'!$B$9,Paramètres!$A$1:$I$89,5,0)</f>
        <v>2.5715962692629546E-13</v>
      </c>
      <c r="P201" s="13">
        <f t="shared" si="203"/>
        <v>3.4610450122128953E-12</v>
      </c>
      <c r="Q201" s="20">
        <f t="shared" si="162"/>
        <v>6.4758730798340893E-12</v>
      </c>
      <c r="R201" s="59">
        <f t="shared" si="191"/>
        <v>293.33333333333979</v>
      </c>
      <c r="S201" s="59">
        <f ca="1">AVERAGE(OFFSET($R$3,0,0,'Données projet'!$E$9+1,1))-AVERAGE(OFFSET($H$3,0,0,'Données projet'!$E$9+1,1))</f>
        <v>343.62172449202956</v>
      </c>
      <c r="T201" s="59">
        <f t="shared" si="204"/>
        <v>219.61896697279195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3.9570427864231177E-25</v>
      </c>
      <c r="AC201" s="22">
        <f t="shared" si="163"/>
        <v>3.9570427864231177E-25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2.1636878955177963E-13</v>
      </c>
      <c r="AK201" s="13">
        <f t="shared" si="164"/>
        <v>2.9711872798062348E-12</v>
      </c>
      <c r="AL201" s="20">
        <f t="shared" si="165"/>
        <v>5.5516601541318745E-12</v>
      </c>
      <c r="AM201" s="59">
        <f t="shared" si="193"/>
        <v>293.33333333333889</v>
      </c>
      <c r="AN201" s="59">
        <f ca="1">AVERAGE(OFFSET($AM$3,0,0,'Données projet'!$E$10+1,1))-AVERAGE(OFFSET($H$3,0,0,'Données projet'!$E$10+1,1))</f>
        <v>359.14403285134301</v>
      </c>
      <c r="AO201" s="59">
        <f t="shared" si="205"/>
        <v>241.18285512887621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4.1617174133070581E-25</v>
      </c>
      <c r="AX201" s="21">
        <f t="shared" si="166"/>
        <v>4.1617174133070581E-25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2.8421709430404007E-13</v>
      </c>
      <c r="O202" s="13">
        <f>N202*VLOOKUP('Données projet'!$B$9,Paramètres!$A$1:$I$89,3,0)*VLOOKUP('Données projet'!$B$9,Paramètres!$A$1:$I$89,5,0)</f>
        <v>2.5715962692629546E-13</v>
      </c>
      <c r="P202" s="13">
        <f t="shared" si="203"/>
        <v>3.4610450122128953E-12</v>
      </c>
      <c r="Q202" s="20">
        <f t="shared" si="162"/>
        <v>6.4758730798340893E-12</v>
      </c>
      <c r="R202" s="59">
        <f t="shared" si="191"/>
        <v>293.33333333333979</v>
      </c>
      <c r="S202" s="59">
        <f ca="1">AVERAGE(OFFSET($R$3,0,0,'Données projet'!$E$9+1,1))-AVERAGE(OFFSET($H$3,0,0,'Données projet'!$E$9+1,1))</f>
        <v>343.62172449202956</v>
      </c>
      <c r="T202" s="59">
        <f t="shared" si="204"/>
        <v>219.61896697279195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2.7980517877250977E-25</v>
      </c>
      <c r="AC202" s="22">
        <f t="shared" si="163"/>
        <v>2.7980517877250977E-25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2.1636878955177963E-13</v>
      </c>
      <c r="AK202" s="13">
        <f t="shared" si="164"/>
        <v>2.9711872798062348E-12</v>
      </c>
      <c r="AL202" s="20">
        <f t="shared" si="165"/>
        <v>5.5516601541318745E-12</v>
      </c>
      <c r="AM202" s="59">
        <f t="shared" si="193"/>
        <v>293.33333333333889</v>
      </c>
      <c r="AN202" s="59">
        <f ca="1">AVERAGE(OFFSET($AM$3,0,0,'Données projet'!$E$10+1,1))-AVERAGE(OFFSET($H$3,0,0,'Données projet'!$E$10+1,1))</f>
        <v>359.14403285134301</v>
      </c>
      <c r="AO202" s="59">
        <f t="shared" si="205"/>
        <v>241.18285512887621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2.9427786043315585E-25</v>
      </c>
      <c r="AX202" s="21">
        <f t="shared" si="166"/>
        <v>2.9427786043315585E-25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2.8421709430404007E-13</v>
      </c>
      <c r="O203" s="13">
        <f>N203*VLOOKUP('Données projet'!$B$9,Paramètres!$A$1:$I$89,3,0)*VLOOKUP('Données projet'!$B$9,Paramètres!$A$1:$I$89,5,0)</f>
        <v>2.5715962692629546E-13</v>
      </c>
      <c r="P203" s="13">
        <f t="shared" si="203"/>
        <v>3.4610450122128953E-12</v>
      </c>
      <c r="Q203" s="20">
        <f t="shared" si="162"/>
        <v>6.4758730798340893E-12</v>
      </c>
      <c r="R203" s="59">
        <f t="shared" si="191"/>
        <v>293.33333333333979</v>
      </c>
      <c r="S203" s="59">
        <f ca="1">AVERAGE(OFFSET($R$3,0,0,'Données projet'!$E$9+1,1))-AVERAGE(OFFSET($H$3,0,0,'Données projet'!$E$9+1,1))</f>
        <v>343.62172449202956</v>
      </c>
      <c r="T203" s="59">
        <f t="shared" si="204"/>
        <v>219.61896697279195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1.9785213932115588E-25</v>
      </c>
      <c r="AC203" s="22">
        <f t="shared" si="163"/>
        <v>1.9785213932115588E-25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2.1636878955177963E-13</v>
      </c>
      <c r="AK203" s="13">
        <f t="shared" si="164"/>
        <v>2.9711872798062348E-12</v>
      </c>
      <c r="AL203" s="20">
        <f t="shared" si="165"/>
        <v>5.5516601541318745E-12</v>
      </c>
      <c r="AM203" s="59">
        <f t="shared" si="193"/>
        <v>293.33333333333889</v>
      </c>
      <c r="AN203" s="59">
        <f ca="1">AVERAGE(OFFSET($AM$3,0,0,'Données projet'!$E$10+1,1))-AVERAGE(OFFSET($H$3,0,0,'Données projet'!$E$10+1,1))</f>
        <v>359.14403285134301</v>
      </c>
      <c r="AO203" s="59">
        <f t="shared" si="205"/>
        <v>241.18285512887621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2.080858706653529E-25</v>
      </c>
      <c r="AX203" s="21">
        <f t="shared" si="166"/>
        <v>2.080858706653529E-25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1.1852335095914694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1.1794938141711815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1.8358000000000003</v>
      </c>
      <c r="C6" s="147">
        <f ca="1">IF(OR('Données projet'!B9="",'Données projet'!C9="",'Données projet'!C9=0%),0,Calculateur!S3)</f>
        <v>343.62172449202956</v>
      </c>
      <c r="D6" s="147">
        <f>IF(OR('Données projet'!B9="",'Données projet'!C9="",'Données projet'!C9=0%),0,Calculateur!T3)</f>
        <v>219.61896697279195</v>
      </c>
      <c r="E6" s="147">
        <f ca="1">MIN(C6,D6)</f>
        <v>219.61896697279195</v>
      </c>
      <c r="F6" s="147">
        <f ca="1">E6*B6</f>
        <v>403.17649956865154</v>
      </c>
      <c r="G6" s="147">
        <f ca="1">F6*(100%-'Données projet'!$C$24)*(100%-'Données projet'!$C$25)*(100%-'Données projet'!$C$26)*(100%-'Données projet'!$C$27)</f>
        <v>362.85884961178641</v>
      </c>
      <c r="H6" s="148">
        <f>IF(OR('Données projet'!B9="",'Données projet'!C9="",'Données projet'!C9=0%),0,AVERAGE(Calculateur!$AC$3:$AC$33)*B6)</f>
        <v>0.90797105475133677</v>
      </c>
      <c r="I6" s="149">
        <f>H6*(100%-'Données projet'!$C$24)*(100%-'Données projet'!$C$25)*(100%-'Données projet'!$C$26)*(100%-'Données projet'!$C$27)</f>
        <v>0.81717394927620313</v>
      </c>
      <c r="J6" s="150">
        <f>IF(OR('Données projet'!B9="",'Données projet'!C9="",'Données projet'!C9=0%),0,SUM(Calculateur!$V$3:$V$33)*VLOOKUP('Données projet'!$B$9,Paramètres!$A$1:$I$89,9,0)*B6)</f>
        <v>13.309550000000002</v>
      </c>
      <c r="K6" s="151">
        <f>J6*(100%-'Données projet'!$C$24)*(100%-'Données projet'!$C$25)*(100%-'Données projet'!$C$26)*(100%-'Données projet'!$C$27)</f>
        <v>11.978595000000002</v>
      </c>
      <c r="L6" s="152">
        <f ca="1">G6+I6+K6</f>
        <v>375.65461856106259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Charme</v>
      </c>
      <c r="B7" s="154">
        <f>'Données projet'!D10</f>
        <v>0.90420000000000011</v>
      </c>
      <c r="C7" s="147">
        <f ca="1">IF(OR('Données projet'!B10="",'Données projet'!C10="",'Données projet'!C10=0%),0,Calculateur!AN3)</f>
        <v>359.14403285134301</v>
      </c>
      <c r="D7" s="147">
        <f>IF(OR('Données projet'!B10="",'Données projet'!C10="",'Données projet'!C10=0%),0,Calculateur!AO3)</f>
        <v>241.18285512887621</v>
      </c>
      <c r="E7" s="147">
        <f t="shared" ref="E7:E15" ca="1" si="0">MIN(C7,D7)</f>
        <v>241.18285512887621</v>
      </c>
      <c r="F7" s="147">
        <f t="shared" ref="F7:F15" ca="1" si="1">E7*B7</f>
        <v>218.07753760752991</v>
      </c>
      <c r="G7" s="147">
        <f ca="1">F7*(100%-'Données projet'!$C$24)*(100%-'Données projet'!$C$25)*(100%-'Données projet'!$C$26)*(100%-'Données projet'!$C$27)</f>
        <v>196.26978384677693</v>
      </c>
      <c r="H7" s="155">
        <f>IF(OR('Données projet'!B10="",'Données projet'!C10="",'Données projet'!C10=0%),0,AVERAGE(Calculateur!$AX$3:$AX$33)*B7)</f>
        <v>0.47034115625693274</v>
      </c>
      <c r="I7" s="149">
        <f>H7*(100%-'Données projet'!$C$24)*(100%-'Données projet'!$C$25)*(100%-'Données projet'!$C$26)*(100%-'Données projet'!$C$27)</f>
        <v>0.42330704063123947</v>
      </c>
      <c r="J7" s="150">
        <f>IF(OR('Données projet'!B10="",'Données projet'!C10="",'Données projet'!C10=0%),0,SUM(Calculateur!$AQ$3:$AQ$33)*VLOOKUP('Données projet'!$B$10,Paramètres!$A$1:$I$89,9,0)*B7)</f>
        <v>6.5554500000000004</v>
      </c>
      <c r="K7" s="151">
        <f>J7*(100%-'Données projet'!$C$24)*(100%-'Données projet'!$C$25)*(100%-'Données projet'!$C$26)*(100%-'Données projet'!$C$27)</f>
        <v>5.8999050000000004</v>
      </c>
      <c r="L7" s="152">
        <f t="shared" ref="L7:L15" ca="1" si="2">G7+I7+K7</f>
        <v>202.59299588740816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621.25403717618144</v>
      </c>
      <c r="G16" s="166">
        <f t="shared" ca="1" si="3"/>
        <v>559.1286334585634</v>
      </c>
      <c r="H16" s="167">
        <f t="shared" si="3"/>
        <v>1.3783122110082695</v>
      </c>
      <c r="I16" s="167">
        <f t="shared" si="3"/>
        <v>1.2404809899074425</v>
      </c>
      <c r="J16" s="168">
        <f t="shared" si="3"/>
        <v>19.865000000000002</v>
      </c>
      <c r="K16" s="168">
        <f t="shared" si="3"/>
        <v>17.878500000000003</v>
      </c>
      <c r="L16" s="169">
        <f t="shared" ca="1" si="3"/>
        <v>578.24761444847081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7" zoomScale="80" zoomScaleNormal="80" workbookViewId="0">
      <selection activeCell="L38" sqref="L3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78">
        <f>'Données projet'!D9</f>
        <v>1.8358000000000003</v>
      </c>
      <c r="V10" s="177">
        <f>U10*T10</f>
        <v>1881.9639797783389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822.97151939720447</v>
      </c>
      <c r="U11" s="178">
        <f>'Données projet'!D10</f>
        <v>0.90420000000000011</v>
      </c>
      <c r="V11" s="177">
        <f t="shared" ref="V11" si="0">U11*T11</f>
        <v>744.13084783895238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1552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1552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1552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4</v>
      </c>
      <c r="I23" s="191">
        <v>1552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-16042.193478533211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21</v>
      </c>
      <c r="C24" s="193">
        <v>3</v>
      </c>
      <c r="D24" s="182">
        <f t="shared" ref="D24:D42" si="2">B24*C24</f>
        <v>63</v>
      </c>
      <c r="E24" s="193"/>
      <c r="F24" s="233"/>
      <c r="H24" s="190">
        <v>5</v>
      </c>
      <c r="I24" s="191">
        <v>1552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6</v>
      </c>
      <c r="D25" s="182">
        <f t="shared" si="2"/>
        <v>252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-16042.193478533211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35</v>
      </c>
      <c r="D27" s="182">
        <f t="shared" si="2"/>
        <v>1470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55</v>
      </c>
      <c r="D28" s="182">
        <f t="shared" si="2"/>
        <v>2310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75</v>
      </c>
      <c r="D29" s="182">
        <f t="shared" si="2"/>
        <v>3150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100</v>
      </c>
      <c r="D30" s="182">
        <f t="shared" si="2"/>
        <v>4200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303</v>
      </c>
      <c r="C31" s="193">
        <v>130</v>
      </c>
      <c r="D31" s="182">
        <f t="shared" si="2"/>
        <v>39390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8</v>
      </c>
      <c r="C54" s="191">
        <v>2</v>
      </c>
      <c r="D54" s="179">
        <f>B54*C54</f>
        <v>16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21</v>
      </c>
      <c r="C55" s="191">
        <v>3</v>
      </c>
      <c r="D55" s="179">
        <f t="shared" ref="D55:D73" si="4">B55*C55</f>
        <v>63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6</v>
      </c>
      <c r="D56" s="179">
        <f t="shared" si="4"/>
        <v>252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>
        <v>15</v>
      </c>
      <c r="D57" s="179">
        <f t="shared" si="4"/>
        <v>630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>
        <v>45</v>
      </c>
      <c r="D59" s="179">
        <f t="shared" si="4"/>
        <v>1890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>
        <v>60</v>
      </c>
      <c r="D60" s="179">
        <f t="shared" si="4"/>
        <v>2520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>
        <v>75</v>
      </c>
      <c r="D61" s="179">
        <f t="shared" si="4"/>
        <v>3150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303</v>
      </c>
      <c r="C62" s="191">
        <v>110</v>
      </c>
      <c r="D62" s="179">
        <f t="shared" si="4"/>
        <v>33330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Sixte du CREST</cp:lastModifiedBy>
  <dcterms:created xsi:type="dcterms:W3CDTF">2021-02-01T08:22:39Z</dcterms:created>
  <dcterms:modified xsi:type="dcterms:W3CDTF">2025-05-06T07:43:33Z</dcterms:modified>
</cp:coreProperties>
</file>