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BAUGE EN ANJOU (MONTPOLLIN) (49) - GF DE SANCE\Doc fin\"/>
    </mc:Choice>
  </mc:AlternateContent>
  <xr:revisionPtr revIDLastSave="0" documentId="13_ncr:1_{95F68EBD-1BDB-4BEC-BA75-22FE2168D4FF}" xr6:coauthVersionLast="36" xr6:coauthVersionMax="36" xr10:uidLastSave="{00000000-0000-0000-0000-000000000000}"/>
  <bookViews>
    <workbookView xWindow="0" yWindow="0" windowWidth="28800" windowHeight="1210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90" i="2" l="1" a="1"/>
  <c r="AH90" i="2" s="1"/>
  <c r="BC7" i="2" a="1"/>
  <c r="BC7" i="2" s="1"/>
  <c r="BC18" i="2" a="1"/>
  <c r="BC18" i="2" s="1"/>
  <c r="BC84" i="2" a="1"/>
  <c r="BC84" i="2" s="1"/>
  <c r="BC32" i="2" a="1"/>
  <c r="BC32" i="2" s="1"/>
  <c r="BC192" i="2" a="1"/>
  <c r="BC192" i="2" s="1"/>
  <c r="BC65" i="2" a="1"/>
  <c r="BC65" i="2" s="1"/>
  <c r="BC83" i="2" a="1"/>
  <c r="BC83" i="2" s="1"/>
  <c r="BC151" i="2" a="1"/>
  <c r="BC151" i="2" s="1"/>
  <c r="AH166" i="2" a="1"/>
  <c r="AH166" i="2" s="1"/>
  <c r="AH19" i="2" a="1"/>
  <c r="AH19" i="2" s="1"/>
  <c r="BC47" i="2" a="1"/>
  <c r="BC47" i="2" s="1"/>
  <c r="BX107" i="2" a="1"/>
  <c r="BX107" i="2" s="1"/>
  <c r="BC117" i="2" a="1"/>
  <c r="BC117" i="2" s="1"/>
  <c r="BC164" i="2" a="1"/>
  <c r="BC164" i="2" s="1"/>
  <c r="BC181" i="2" a="1"/>
  <c r="BC181" i="2" s="1"/>
  <c r="BC55" i="2" a="1"/>
  <c r="BC55" i="2" s="1"/>
  <c r="BC114" i="2" a="1"/>
  <c r="BC114" i="2" s="1"/>
  <c r="BC38" i="2" a="1"/>
  <c r="BC38" i="2" s="1"/>
  <c r="BC130" i="2" a="1"/>
  <c r="BC130" i="2" s="1"/>
  <c r="BC126" i="2" a="1"/>
  <c r="BC126" i="2" s="1"/>
  <c r="BC82" i="2" a="1"/>
  <c r="BC82" i="2" s="1"/>
  <c r="BC68" i="2" a="1"/>
  <c r="BC68" i="2" s="1"/>
  <c r="BC185" i="2" a="1"/>
  <c r="BC185" i="2" s="1"/>
  <c r="BC58" i="2" a="1"/>
  <c r="BC58" i="2" s="1"/>
  <c r="BC143" i="2" a="1"/>
  <c r="BC143" i="2" s="1"/>
  <c r="BC31" i="2" a="1"/>
  <c r="BC31" i="2" s="1"/>
  <c r="BC34" i="2" a="1"/>
  <c r="BC3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34" i="2" l="1"/>
  <c r="CD53" i="2"/>
  <c r="CD185" i="2"/>
  <c r="CD60" i="2"/>
  <c r="CD111" i="2"/>
  <c r="CD46" i="2"/>
  <c r="CD146" i="2"/>
  <c r="CD17" i="2"/>
  <c r="CD138" i="2"/>
  <c r="CD86" i="2"/>
  <c r="CD112" i="2"/>
  <c r="CD65" i="2"/>
  <c r="CD166" i="2"/>
  <c r="CD132" i="2"/>
  <c r="CD69" i="2"/>
  <c r="CD201" i="2"/>
  <c r="CD169" i="2"/>
  <c r="CD170" i="2"/>
  <c r="CD186" i="2"/>
  <c r="CD84" i="2"/>
  <c r="CD20" i="2"/>
  <c r="CD127" i="2"/>
  <c r="CD51" i="2"/>
  <c r="CD200" i="2"/>
  <c r="CD44" i="2"/>
  <c r="CD42" i="2"/>
  <c r="CD3" i="2"/>
  <c r="C9" i="4" s="1"/>
  <c r="E9" i="4" s="1"/>
  <c r="F9" i="4" s="1"/>
  <c r="G9" i="4" s="1"/>
  <c r="L9" i="4" s="1"/>
  <c r="CD13" i="2"/>
  <c r="CD101" i="2"/>
  <c r="CD114" i="2"/>
  <c r="CD68" i="2"/>
  <c r="CD80" i="2"/>
  <c r="CD30" i="2"/>
  <c r="CD168" i="2"/>
  <c r="CD95" i="2"/>
  <c r="CD100" i="2"/>
  <c r="CD103" i="2"/>
  <c r="CD150" i="2"/>
  <c r="CD165" i="2"/>
  <c r="CD157" i="2"/>
  <c r="CD7" i="2"/>
  <c r="CD124" i="2"/>
  <c r="CD119" i="2"/>
  <c r="CD102" i="2"/>
  <c r="CD118" i="2"/>
  <c r="CD147" i="2"/>
  <c r="CD31" i="2"/>
  <c r="CD39" i="2"/>
  <c r="CD197" i="2"/>
  <c r="CD130" i="2"/>
  <c r="CD189" i="2"/>
  <c r="CD57" i="2"/>
  <c r="CD120" i="2"/>
  <c r="CD181" i="2"/>
  <c r="CD203" i="2"/>
  <c r="CD192" i="2"/>
  <c r="CD164" i="2"/>
  <c r="CD177" i="2"/>
  <c r="CD76" i="2"/>
  <c r="CD9" i="2"/>
  <c r="CD187" i="2"/>
  <c r="CD97" i="2"/>
  <c r="CD38" i="2"/>
  <c r="CD184" i="2"/>
  <c r="CD173" i="2"/>
  <c r="CD123" i="2"/>
  <c r="CD91" i="2"/>
  <c r="CD155" i="2"/>
  <c r="CD140" i="2"/>
  <c r="CD70" i="2"/>
  <c r="CD94" i="2"/>
  <c r="CD48" i="2"/>
  <c r="CD75" i="2"/>
  <c r="CD106" i="2"/>
  <c r="CD180" i="2"/>
  <c r="CD78" i="2"/>
  <c r="CD193" i="2"/>
  <c r="CD104" i="2"/>
  <c r="CD18" i="2"/>
  <c r="CD93" i="2"/>
  <c r="CD196" i="2"/>
  <c r="CD92" i="2"/>
  <c r="CD26" i="2"/>
  <c r="CD62" i="2"/>
  <c r="CD160" i="2"/>
  <c r="CD99" i="2"/>
  <c r="CD161" i="2"/>
  <c r="CD136" i="2"/>
  <c r="CD61" i="2"/>
  <c r="CD190" i="2"/>
  <c r="CD194" i="2"/>
  <c r="CD79" i="2"/>
  <c r="CD24" i="2"/>
  <c r="CD77" i="2"/>
  <c r="CD82" i="2"/>
  <c r="CD63" i="2"/>
  <c r="CD15" i="2"/>
  <c r="CD116" i="2"/>
  <c r="CD142" i="2"/>
  <c r="CD110" i="2"/>
  <c r="CD175" i="2"/>
  <c r="CD19" i="2"/>
  <c r="CD32" i="2"/>
  <c r="CD151" i="2"/>
  <c r="CD89" i="2"/>
  <c r="CD145" i="2"/>
  <c r="CD71" i="2"/>
  <c r="CD188" i="2"/>
  <c r="CD121" i="2"/>
  <c r="CD37" i="2"/>
  <c r="CD88" i="2"/>
  <c r="CD174" i="2"/>
  <c r="CD59" i="2"/>
  <c r="CD14" i="2"/>
  <c r="CD81" i="2"/>
  <c r="CD72" i="2"/>
  <c r="CD117" i="2"/>
  <c r="CD109" i="2"/>
  <c r="CD122" i="2"/>
  <c r="CD45" i="2"/>
  <c r="CD139" i="2"/>
  <c r="CD43" i="2"/>
  <c r="CD191" i="2"/>
  <c r="CD35" i="2"/>
  <c r="CD96" i="2"/>
  <c r="CD153" i="2"/>
  <c r="CD6" i="2"/>
  <c r="CD178" i="2"/>
  <c r="CD182" i="2"/>
  <c r="CD87" i="2"/>
  <c r="CD158" i="2"/>
  <c r="CD107" i="2"/>
  <c r="CD98" i="2"/>
  <c r="CD10" i="2"/>
  <c r="CD27" i="2"/>
  <c r="CD83" i="2"/>
  <c r="CD167" i="2"/>
  <c r="CD202" i="2"/>
  <c r="CD12" i="2"/>
  <c r="CD85" i="2"/>
  <c r="CD21" i="2"/>
  <c r="CD52" i="2"/>
  <c r="CD149" i="2"/>
  <c r="CD162" i="2"/>
  <c r="CD28" i="2"/>
  <c r="CD163" i="2"/>
  <c r="CD73" i="2"/>
  <c r="CD171" i="2"/>
  <c r="CD8" i="2"/>
  <c r="CD66" i="2"/>
  <c r="CD4" i="2"/>
  <c r="CD126" i="2"/>
  <c r="CD41" i="2"/>
  <c r="CD172" i="2"/>
  <c r="CD33" i="2"/>
  <c r="CD40" i="2"/>
  <c r="CD34" i="2"/>
  <c r="CD198" i="2"/>
  <c r="CD128" i="2"/>
  <c r="CD5" i="2"/>
  <c r="CD199" i="2"/>
  <c r="CD154" i="2"/>
  <c r="CD183" i="2"/>
  <c r="CD105" i="2"/>
  <c r="CD159" i="2"/>
  <c r="CD108" i="2"/>
  <c r="CD49" i="2"/>
  <c r="CD22" i="2"/>
  <c r="CD115" i="2"/>
  <c r="CD47" i="2"/>
  <c r="CD135" i="2"/>
  <c r="CD125" i="2"/>
  <c r="CD16" i="2"/>
  <c r="CD176" i="2"/>
  <c r="CD67" i="2"/>
  <c r="CD55" i="2"/>
  <c r="CD56" i="2"/>
  <c r="CD144" i="2"/>
  <c r="CD137" i="2"/>
  <c r="CD179" i="2"/>
  <c r="CD36" i="2"/>
  <c r="CD11" i="2"/>
  <c r="CD143" i="2"/>
  <c r="CD74" i="2"/>
  <c r="CD90" i="2"/>
  <c r="CD64" i="2"/>
  <c r="CD141" i="2"/>
  <c r="CD23" i="2"/>
  <c r="CD148" i="2"/>
  <c r="CD156" i="2"/>
  <c r="CD133" i="2"/>
  <c r="CD54" i="2"/>
  <c r="CD113" i="2"/>
  <c r="CD131" i="2"/>
  <c r="CD195" i="2"/>
  <c r="CD29" i="2"/>
  <c r="CD50" i="2"/>
  <c r="CD152" i="2"/>
  <c r="CD25" i="2"/>
  <c r="CD58" i="2"/>
  <c r="CD12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I146" i="2" s="1"/>
  <c r="BE113" i="2"/>
  <c r="BS111" i="2"/>
  <c r="BI193" i="2" l="1"/>
  <c r="BI167" i="2"/>
  <c r="BI194" i="2"/>
  <c r="BI72" i="2"/>
  <c r="BI28" i="2"/>
  <c r="BI177" i="2"/>
  <c r="BI196" i="2"/>
  <c r="BI51" i="2"/>
  <c r="BI102" i="2"/>
  <c r="BI73" i="2"/>
  <c r="BI48" i="2"/>
  <c r="BI138" i="2"/>
  <c r="BI192" i="2"/>
  <c r="BI24" i="2"/>
  <c r="BI38" i="2"/>
  <c r="BI15" i="2"/>
  <c r="BI55" i="2"/>
  <c r="BI6" i="2"/>
  <c r="BI114" i="2"/>
  <c r="BI66" i="2"/>
  <c r="BI81" i="2"/>
  <c r="BI133" i="2"/>
  <c r="BI62" i="2"/>
  <c r="BI61" i="2"/>
  <c r="BI82" i="2"/>
  <c r="BI91" i="2"/>
  <c r="BI54" i="2"/>
  <c r="BI93" i="2"/>
  <c r="BI60" i="2"/>
  <c r="BI104" i="2"/>
  <c r="BI96" i="2"/>
  <c r="BI27" i="2"/>
  <c r="BI56" i="2"/>
  <c r="BI190" i="2"/>
  <c r="BI76" i="2"/>
  <c r="BI173" i="2"/>
  <c r="BI201" i="2"/>
  <c r="BI189" i="2"/>
  <c r="BI141" i="2"/>
  <c r="BI199" i="2"/>
  <c r="BI10" i="2"/>
  <c r="BI153" i="2"/>
  <c r="BI64" i="2"/>
  <c r="BI37" i="2"/>
  <c r="BI122" i="2"/>
  <c r="BI203" i="2"/>
  <c r="BI187" i="2"/>
  <c r="BI20" i="2"/>
  <c r="BI120" i="2"/>
  <c r="BI132" i="2"/>
  <c r="BI144" i="2"/>
  <c r="BI123" i="2"/>
  <c r="BI170" i="2"/>
  <c r="BI179" i="2"/>
  <c r="BI75" i="2"/>
  <c r="BI22" i="2"/>
  <c r="BI136" i="2"/>
  <c r="BI139" i="2"/>
  <c r="BI14" i="2"/>
  <c r="BI21" i="2"/>
  <c r="BI101" i="2"/>
  <c r="BI112" i="2"/>
  <c r="BI174" i="2"/>
  <c r="BI103" i="2"/>
  <c r="BI163" i="2"/>
  <c r="BI79" i="2"/>
  <c r="BI31" i="2"/>
  <c r="BI100" i="2"/>
  <c r="BI3" i="2"/>
  <c r="C8" i="4" s="1"/>
  <c r="E8" i="4" s="1"/>
  <c r="F8" i="4" s="1"/>
  <c r="G8" i="4" s="1"/>
  <c r="L8" i="4" s="1"/>
  <c r="BI26" i="2"/>
  <c r="BI7" i="2"/>
  <c r="BI137" i="2"/>
  <c r="BI8" i="2"/>
  <c r="BI47" i="2"/>
  <c r="BI169" i="2"/>
  <c r="BI178" i="2"/>
  <c r="BI58" i="2"/>
  <c r="BI78" i="2"/>
  <c r="BI40" i="2"/>
  <c r="BI155" i="2"/>
  <c r="BI43" i="2"/>
  <c r="BI18" i="2"/>
  <c r="BI168" i="2"/>
  <c r="BI85" i="2"/>
  <c r="BI99" i="2"/>
  <c r="BI182" i="2"/>
  <c r="BI143" i="2"/>
  <c r="BI50" i="2"/>
  <c r="BI200" i="2"/>
  <c r="BI145" i="2"/>
  <c r="BI149" i="2"/>
  <c r="BI158" i="2"/>
  <c r="BI108" i="2"/>
  <c r="BI186" i="2"/>
  <c r="BI202" i="2"/>
  <c r="BI88" i="2"/>
  <c r="BI49" i="2"/>
  <c r="BI59" i="2"/>
  <c r="BI33" i="2"/>
  <c r="BI57" i="2"/>
  <c r="BI198" i="2"/>
  <c r="BI53" i="2"/>
  <c r="BI191" i="2"/>
  <c r="BI156" i="2"/>
  <c r="BI65" i="2"/>
  <c r="BI119" i="2"/>
  <c r="BI25" i="2"/>
  <c r="BI131" i="2"/>
  <c r="BI121" i="2"/>
  <c r="BI70" i="2"/>
  <c r="BI105" i="2"/>
  <c r="BI97" i="2"/>
  <c r="BI142" i="2"/>
  <c r="BI45" i="2"/>
  <c r="BI107" i="2"/>
  <c r="BI19" i="2"/>
  <c r="BI67" i="2"/>
  <c r="BI140" i="2"/>
  <c r="BI39" i="2"/>
  <c r="BI159" i="2"/>
  <c r="BI115" i="2"/>
  <c r="BI71" i="2"/>
  <c r="BI171" i="2"/>
  <c r="BI126" i="2"/>
  <c r="BI52" i="2"/>
  <c r="BI116" i="2"/>
  <c r="BI69" i="2"/>
  <c r="BI16" i="2"/>
  <c r="BI175" i="2"/>
  <c r="BI134" i="2"/>
  <c r="BI160" i="2"/>
  <c r="BI147" i="2"/>
  <c r="BI152" i="2"/>
  <c r="BI151" i="2"/>
  <c r="BI166" i="2"/>
  <c r="BI162" i="2"/>
  <c r="BI86" i="2"/>
  <c r="BI29" i="2"/>
  <c r="BI13" i="2"/>
  <c r="BI80" i="2"/>
  <c r="BI130" i="2"/>
  <c r="BI197" i="2"/>
  <c r="BI195" i="2"/>
  <c r="BI36" i="2"/>
  <c r="BI68" i="2"/>
  <c r="BI30" i="2"/>
  <c r="BI106" i="2"/>
  <c r="BI74" i="2"/>
  <c r="BI98" i="2"/>
  <c r="BI32" i="2"/>
  <c r="BI181" i="2"/>
  <c r="BI165" i="2"/>
  <c r="BI110" i="2"/>
  <c r="BI41" i="2"/>
  <c r="BI184" i="2"/>
  <c r="BI176" i="2"/>
  <c r="BI44" i="2"/>
  <c r="BI113" i="2"/>
  <c r="BI172" i="2"/>
  <c r="BI5" i="2"/>
  <c r="BI90" i="2"/>
  <c r="BI17" i="2"/>
  <c r="BI118" i="2"/>
  <c r="BI157" i="2"/>
  <c r="BI87" i="2"/>
  <c r="BI127" i="2"/>
  <c r="BI188" i="2"/>
  <c r="BI129" i="2"/>
  <c r="BI23" i="2"/>
  <c r="BI92" i="2"/>
  <c r="BI154" i="2"/>
  <c r="BI94" i="2"/>
  <c r="BI125" i="2"/>
  <c r="BI117" i="2"/>
  <c r="BI4" i="2"/>
  <c r="BI164" i="2"/>
  <c r="BI77" i="2"/>
  <c r="BI148" i="2"/>
  <c r="BI180" i="2"/>
  <c r="BI135" i="2"/>
  <c r="BI183" i="2"/>
  <c r="BI128" i="2"/>
  <c r="BI42" i="2"/>
  <c r="BI83" i="2"/>
  <c r="BI89" i="2"/>
  <c r="BI84" i="2"/>
  <c r="BI150" i="2"/>
  <c r="BI185" i="2"/>
  <c r="BI111" i="2"/>
  <c r="BI95" i="2"/>
  <c r="BI63" i="2"/>
  <c r="BI11" i="2"/>
  <c r="BI161" i="2"/>
  <c r="BI12" i="2"/>
  <c r="BI34" i="2"/>
  <c r="BI35" i="2"/>
  <c r="BI124" i="2"/>
  <c r="BI109" i="2"/>
  <c r="BI46" i="2"/>
  <c r="BI9" i="2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<sst xmlns="http://schemas.openxmlformats.org/spreadsheetml/2006/main" count="1172" uniqueCount="324">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</sst>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1.4289918879799741</c:v>
                </c:pt>
                <c:pt idx="2">
                  <c:v>1.66647930895982</c:v>
                </c:pt>
                <c:pt idx="3">
                  <c:v>1.9435833075898705</c:v>
                </c:pt>
                <c:pt idx="4">
                  <c:v>2.2669359627976253</c:v>
                </c:pt>
                <c:pt idx="5">
                  <c:v>2.6442833000494042</c:v>
                </c:pt>
                <c:pt idx="6">
                  <c:v>3.0846729736617822</c:v>
                </c:pt>
                <c:pt idx="7">
                  <c:v>3.5986736614278314</c:v>
                </c:pt>
                <c:pt idx="8">
                  <c:v>4.198631544103324</c:v>
                </c:pt>
                <c:pt idx="9">
                  <c:v>4.898970154694914</c:v>
                </c:pt>
                <c:pt idx="10">
                  <c:v>5.7165409501803053</c:v>
                </c:pt>
                <c:pt idx="11">
                  <c:v>6.6710332077532799</c:v>
                </c:pt>
                <c:pt idx="12">
                  <c:v>7.7854533099328007</c:v>
                </c:pt>
                <c:pt idx="13">
                  <c:v>9.0866851942130022</c:v>
                </c:pt>
                <c:pt idx="14">
                  <c:v>10.606145745873619</c:v>
                </c:pt>
                <c:pt idx="15">
                  <c:v>12.380551256901116</c:v>
                </c:pt>
                <c:pt idx="16">
                  <c:v>14.452813817985463</c:v>
                </c:pt>
                <c:pt idx="17">
                  <c:v>16.873089722523879</c:v>
                </c:pt>
                <c:pt idx="18">
                  <c:v>19.700005721428607</c:v>
                </c:pt>
                <c:pt idx="19">
                  <c:v>23.002093368929142</c:v>
                </c:pt>
                <c:pt idx="20">
                  <c:v>26.859466852135053</c:v>
                </c:pt>
                <c:pt idx="21">
                  <c:v>31.365785729309867</c:v>
                </c:pt>
                <c:pt idx="22">
                  <c:v>36.630551064018576</c:v>
                </c:pt>
                <c:pt idx="23">
                  <c:v>42.781791710729742</c:v>
                </c:pt>
                <c:pt idx="24">
                  <c:v>49.96920718844018</c:v>
                </c:pt>
                <c:pt idx="25">
                  <c:v>58.367844914162397</c:v>
                </c:pt>
                <c:pt idx="26">
                  <c:v>68.182402840814532</c:v>
                </c:pt>
                <c:pt idx="27">
                  <c:v>79.652264085853858</c:v>
                </c:pt>
                <c:pt idx="28">
                  <c:v>93.057388336431828</c:v>
                </c:pt>
                <c:pt idx="29">
                  <c:v>108.72520612907914</c:v>
                </c:pt>
                <c:pt idx="30">
                  <c:v>127.03868706017148</c:v>
                </c:pt>
                <c:pt idx="31">
                  <c:v>138.78554676063962</c:v>
                </c:pt>
                <c:pt idx="32">
                  <c:v>150.5085198437738</c:v>
                </c:pt>
                <c:pt idx="33">
                  <c:v>162.20973079985336</c:v>
                </c:pt>
                <c:pt idx="34">
                  <c:v>173.89097206104813</c:v>
                </c:pt>
                <c:pt idx="35">
                  <c:v>185.55377522215952</c:v>
                </c:pt>
                <c:pt idx="36">
                  <c:v>197.19946337106239</c:v>
                </c:pt>
                <c:pt idx="37">
                  <c:v>208.829190382782</c:v>
                </c:pt>
                <c:pt idx="38">
                  <c:v>220.44397098530533</c:v>
                </c:pt>
                <c:pt idx="39">
                  <c:v>232.04470414666483</c:v>
                </c:pt>
                <c:pt idx="40">
                  <c:v>243.63219153359822</c:v>
                </c:pt>
                <c:pt idx="41">
                  <c:v>257.81328839290114</c:v>
                </c:pt>
                <c:pt idx="42">
                  <c:v>271.97675460337706</c:v>
                </c:pt>
                <c:pt idx="43">
                  <c:v>286.12363777456983</c:v>
                </c:pt>
                <c:pt idx="44">
                  <c:v>300.25487342735687</c:v>
                </c:pt>
                <c:pt idx="45">
                  <c:v>314.37130180978181</c:v>
                </c:pt>
                <c:pt idx="46">
                  <c:v>328.47368153261738</c:v>
                </c:pt>
                <c:pt idx="47">
                  <c:v>342.56270073961565</c:v>
                </c:pt>
                <c:pt idx="48">
                  <c:v>356.63898634329399</c:v>
                </c:pt>
                <c:pt idx="49">
                  <c:v>370.7031117259408</c:v>
                </c:pt>
                <c:pt idx="50">
                  <c:v>384.75560321061965</c:v>
                </c:pt>
                <c:pt idx="51">
                  <c:v>398.79694553728058</c:v>
                </c:pt>
                <c:pt idx="52">
                  <c:v>241.61789541835142</c:v>
                </c:pt>
                <c:pt idx="53">
                  <c:v>255.7101375325459</c:v>
                </c:pt>
                <c:pt idx="54">
                  <c:v>268.27761873820668</c:v>
                </c:pt>
                <c:pt idx="55">
                  <c:v>280.83184541341677</c:v>
                </c:pt>
                <c:pt idx="56">
                  <c:v>293.37349377346681</c:v>
                </c:pt>
                <c:pt idx="57">
                  <c:v>305.9031774721231</c:v>
                </c:pt>
                <c:pt idx="58">
                  <c:v>318.4214557697631</c:v>
                </c:pt>
                <c:pt idx="59">
                  <c:v>330.92884034916176</c:v>
                </c:pt>
                <c:pt idx="60">
                  <c:v>343.42580104652279</c:v>
                </c:pt>
                <c:pt idx="61">
                  <c:v>355.91277070439475</c:v>
                </c:pt>
                <c:pt idx="62">
                  <c:v>267.77517870928608</c:v>
                </c:pt>
                <c:pt idx="63">
                  <c:v>279.64544880634361</c:v>
                </c:pt>
                <c:pt idx="64">
                  <c:v>291.50442121510713</c:v>
                </c:pt>
                <c:pt idx="65">
                  <c:v>303.35262050359501</c:v>
                </c:pt>
                <c:pt idx="66">
                  <c:v>315.19052689900604</c:v>
                </c:pt>
                <c:pt idx="67">
                  <c:v>327.01858159599476</c:v>
                </c:pt>
                <c:pt idx="68">
                  <c:v>338.83719125642892</c:v>
                </c:pt>
                <c:pt idx="69">
                  <c:v>350.64673184825944</c:v>
                </c:pt>
                <c:pt idx="70">
                  <c:v>362.44755194001556</c:v>
                </c:pt>
                <c:pt idx="71">
                  <c:v>374.23997554369424</c:v>
                </c:pt>
                <c:pt idx="72">
                  <c:v>386.02430458052072</c:v>
                </c:pt>
                <c:pt idx="73">
                  <c:v>397.8008210298305</c:v>
                </c:pt>
                <c:pt idx="74">
                  <c:v>306.90505238979586</c:v>
                </c:pt>
                <c:pt idx="75">
                  <c:v>317.9209370595301</c:v>
                </c:pt>
                <c:pt idx="76">
                  <c:v>328.9283710442341</c:v>
                </c:pt>
                <c:pt idx="77">
                  <c:v>339.92767712366299</c:v>
                </c:pt>
                <c:pt idx="78">
                  <c:v>350.91915547472723</c:v>
                </c:pt>
                <c:pt idx="79">
                  <c:v>361.90308592785345</c:v>
                </c:pt>
                <c:pt idx="80">
                  <c:v>372.87972993501239</c:v>
                </c:pt>
                <c:pt idx="81">
                  <c:v>383.8493322938412</c:v>
                </c:pt>
                <c:pt idx="82">
                  <c:v>394.81212266433687</c:v>
                </c:pt>
                <c:pt idx="83">
                  <c:v>405.76831690826111</c:v>
                </c:pt>
                <c:pt idx="84">
                  <c:v>416.71811827630808</c:v>
                </c:pt>
                <c:pt idx="85">
                  <c:v>427.66171846396452</c:v>
                </c:pt>
                <c:pt idx="86">
                  <c:v>343.92546889640693</c:v>
                </c:pt>
                <c:pt idx="87">
                  <c:v>353.91551010384416</c:v>
                </c:pt>
                <c:pt idx="88">
                  <c:v>363.8993739653975</c:v>
                </c:pt>
                <c:pt idx="89">
                  <c:v>373.8772539350478</c:v>
                </c:pt>
                <c:pt idx="90">
                  <c:v>383.8493322938412</c:v>
                </c:pt>
                <c:pt idx="91">
                  <c:v>393.81578107494539</c:v>
                </c:pt>
                <c:pt idx="92">
                  <c:v>403.77676289014636</c:v>
                </c:pt>
                <c:pt idx="93">
                  <c:v>413.73243167051146</c:v>
                </c:pt>
                <c:pt idx="94">
                  <c:v>423.68293333202672</c:v>
                </c:pt>
                <c:pt idx="95">
                  <c:v>433.62840637542746</c:v>
                </c:pt>
                <c:pt idx="96">
                  <c:v>443.56898242812048</c:v>
                </c:pt>
                <c:pt idx="97">
                  <c:v>453.50478673498719</c:v>
                </c:pt>
                <c:pt idx="98">
                  <c:v>373.8772539350478</c:v>
                </c:pt>
                <c:pt idx="99">
                  <c:v>382.85238055108925</c:v>
                </c:pt>
                <c:pt idx="100">
                  <c:v>391.82293375011415</c:v>
                </c:pt>
                <c:pt idx="101">
                  <c:v>400.7890330574744</c:v>
                </c:pt>
                <c:pt idx="102">
                  <c:v>409.75079221165805</c:v>
                </c:pt>
                <c:pt idx="103">
                  <c:v>418.70831956765005</c:v>
                </c:pt>
                <c:pt idx="104">
                  <c:v>427.66171846396452</c:v>
                </c:pt>
                <c:pt idx="105">
                  <c:v>436.61108755732954</c:v>
                </c:pt>
                <c:pt idx="106">
                  <c:v>445.55652112849543</c:v>
                </c:pt>
                <c:pt idx="107">
                  <c:v>454.49810936219592</c:v>
                </c:pt>
                <c:pt idx="108">
                  <c:v>463.4359386039273</c:v>
                </c:pt>
                <c:pt idx="109">
                  <c:v>472.37009159588212</c:v>
                </c:pt>
                <c:pt idx="110">
                  <c:v>390.82642769673765</c:v>
                </c:pt>
                <c:pt idx="111">
                  <c:v>398.79694553728058</c:v>
                </c:pt>
                <c:pt idx="112">
                  <c:v>406.76401460432777</c:v>
                </c:pt>
                <c:pt idx="113">
                  <c:v>414.7277120155029</c:v>
                </c:pt>
                <c:pt idx="114">
                  <c:v>422.68811168338453</c:v>
                </c:pt>
                <c:pt idx="115">
                  <c:v>430.64528450788202</c:v>
                </c:pt>
                <c:pt idx="116">
                  <c:v>438.59929855364589</c:v>
                </c:pt>
                <c:pt idx="117">
                  <c:v>446.55021921393427</c:v>
                </c:pt>
                <c:pt idx="118">
                  <c:v>454.49810936219592</c:v>
                </c:pt>
                <c:pt idx="119">
                  <c:v>462.44302949249544</c:v>
                </c:pt>
                <c:pt idx="120">
                  <c:v>470.3850378497819</c:v>
                </c:pt>
                <c:pt idx="121">
                  <c:v>478.3241905508998</c:v>
                </c:pt>
                <c:pt idx="122">
                  <c:v>254.70414456356741</c:v>
                </c:pt>
                <c:pt idx="123">
                  <c:v>259.95668058861685</c:v>
                </c:pt>
                <c:pt idx="124">
                  <c:v>265.20681915317715</c:v>
                </c:pt>
                <c:pt idx="125">
                  <c:v>270.45461449361824</c:v>
                </c:pt>
                <c:pt idx="126">
                  <c:v>275.70011856637711</c:v>
                </c:pt>
                <c:pt idx="127">
                  <c:v>280.94338118634357</c:v>
                </c:pt>
                <c:pt idx="128">
                  <c:v>286.18445015436322</c:v>
                </c:pt>
                <c:pt idx="129">
                  <c:v>291.42337137490046</c:v>
                </c:pt>
                <c:pt idx="130">
                  <c:v>296.66018896478818</c:v>
                </c:pt>
                <c:pt idx="131">
                  <c:v>301.894945353889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157.50460833109042</c:v>
                </c:pt>
                <c:pt idx="22">
                  <c:v>172.3819432826981</c:v>
                </c:pt>
                <c:pt idx="23">
                  <c:v>187.22907852355672</c:v>
                </c:pt>
                <c:pt idx="24">
                  <c:v>202.04874721849876</c:v>
                </c:pt>
                <c:pt idx="25">
                  <c:v>216.84324838446653</c:v>
                </c:pt>
                <c:pt idx="26">
                  <c:v>178.15925645679496</c:v>
                </c:pt>
                <c:pt idx="27">
                  <c:v>197.11175981045631</c:v>
                </c:pt>
                <c:pt idx="28">
                  <c:v>216.02195727183445</c:v>
                </c:pt>
                <c:pt idx="29">
                  <c:v>234.89407374203219</c:v>
                </c:pt>
                <c:pt idx="30">
                  <c:v>253.73159916616927</c:v>
                </c:pt>
                <c:pt idx="31">
                  <c:v>218.48561623496576</c:v>
                </c:pt>
                <c:pt idx="32">
                  <c:v>240.63075098232832</c:v>
                </c:pt>
                <c:pt idx="33">
                  <c:v>262.72949581077319</c:v>
                </c:pt>
                <c:pt idx="34">
                  <c:v>284.78630028501999</c:v>
                </c:pt>
                <c:pt idx="35">
                  <c:v>306.80486817387487</c:v>
                </c:pt>
                <c:pt idx="36">
                  <c:v>272.53746265331614</c:v>
                </c:pt>
                <c:pt idx="37">
                  <c:v>295.39240127979423</c:v>
                </c:pt>
                <c:pt idx="38">
                  <c:v>318.20790325308366</c:v>
                </c:pt>
                <c:pt idx="39">
                  <c:v>340.98719215689346</c:v>
                </c:pt>
                <c:pt idx="40">
                  <c:v>363.73302579033674</c:v>
                </c:pt>
                <c:pt idx="41">
                  <c:v>330.00865771394569</c:v>
                </c:pt>
                <c:pt idx="42">
                  <c:v>353.17646115055004</c:v>
                </c:pt>
                <c:pt idx="43">
                  <c:v>376.31096940375278</c:v>
                </c:pt>
                <c:pt idx="44">
                  <c:v>399.41451566222281</c:v>
                </c:pt>
                <c:pt idx="45">
                  <c:v>422.48914130810203</c:v>
                </c:pt>
                <c:pt idx="46">
                  <c:v>388.06913980682026</c:v>
                </c:pt>
                <c:pt idx="47">
                  <c:v>410.34809118885124</c:v>
                </c:pt>
                <c:pt idx="48">
                  <c:v>432.60093655053015</c:v>
                </c:pt>
                <c:pt idx="49">
                  <c:v>454.82920658695599</c:v>
                </c:pt>
                <c:pt idx="50">
                  <c:v>477.03427027689918</c:v>
                </c:pt>
                <c:pt idx="51">
                  <c:v>441.09091679699787</c:v>
                </c:pt>
                <c:pt idx="52">
                  <c:v>461.69500792288198</c:v>
                </c:pt>
                <c:pt idx="53">
                  <c:v>482.27948576072555</c:v>
                </c:pt>
                <c:pt idx="54">
                  <c:v>502.84530459139</c:v>
                </c:pt>
                <c:pt idx="55">
                  <c:v>523.39333432879232</c:v>
                </c:pt>
                <c:pt idx="56">
                  <c:v>485.9100779318423</c:v>
                </c:pt>
                <c:pt idx="57">
                  <c:v>504.86059041346829</c:v>
                </c:pt>
                <c:pt idx="58">
                  <c:v>523.79606451981545</c:v>
                </c:pt>
                <c:pt idx="59">
                  <c:v>542.71712003460118</c:v>
                </c:pt>
                <c:pt idx="60">
                  <c:v>561.62433003260401</c:v>
                </c:pt>
                <c:pt idx="61">
                  <c:v>522.99059760658679</c:v>
                </c:pt>
                <c:pt idx="62">
                  <c:v>540.70490958838275</c:v>
                </c:pt>
                <c:pt idx="63">
                  <c:v>558.40703591428917</c:v>
                </c:pt>
                <c:pt idx="64">
                  <c:v>576.09741701420523</c:v>
                </c:pt>
                <c:pt idx="65">
                  <c:v>593.77646408241537</c:v>
                </c:pt>
                <c:pt idx="66">
                  <c:v>553.98262212955512</c:v>
                </c:pt>
                <c:pt idx="67">
                  <c:v>570.46990784967431</c:v>
                </c:pt>
                <c:pt idx="68">
                  <c:v>586.94724165778496</c:v>
                </c:pt>
                <c:pt idx="69">
                  <c:v>603.41494210376152</c:v>
                </c:pt>
                <c:pt idx="70">
                  <c:v>619.87330894420177</c:v>
                </c:pt>
                <c:pt idx="71">
                  <c:v>578.91074057866138</c:v>
                </c:pt>
                <c:pt idx="72">
                  <c:v>594.17813194616588</c:v>
                </c:pt>
                <c:pt idx="73">
                  <c:v>609.43736326756471</c:v>
                </c:pt>
                <c:pt idx="74">
                  <c:v>624.68866751882376</c:v>
                </c:pt>
                <c:pt idx="75">
                  <c:v>639.93226537936846</c:v>
                </c:pt>
                <c:pt idx="76">
                  <c:v>598.19450053799278</c:v>
                </c:pt>
                <c:pt idx="77">
                  <c:v>612.64881534392646</c:v>
                </c:pt>
                <c:pt idx="78">
                  <c:v>627.096058227002</c:v>
                </c:pt>
                <c:pt idx="79">
                  <c:v>641.53641497722708</c:v>
                </c:pt>
                <c:pt idx="80">
                  <c:v>655.97006234354421</c:v>
                </c:pt>
                <c:pt idx="81">
                  <c:v>613.45162372006337</c:v>
                </c:pt>
                <c:pt idx="82">
                  <c:v>627.096058227002</c:v>
                </c:pt>
                <c:pt idx="83">
                  <c:v>640.73435054600839</c:v>
                </c:pt>
                <c:pt idx="84">
                  <c:v>654.36664977103601</c:v>
                </c:pt>
                <c:pt idx="85">
                  <c:v>667.99309828075729</c:v>
                </c:pt>
                <c:pt idx="86">
                  <c:v>624.68866751882376</c:v>
                </c:pt>
                <c:pt idx="87">
                  <c:v>637.52588516971218</c:v>
                </c:pt>
                <c:pt idx="88">
                  <c:v>650.35776359167301</c:v>
                </c:pt>
                <c:pt idx="89">
                  <c:v>663.18442292667987</c:v>
                </c:pt>
                <c:pt idx="90">
                  <c:v>676.00597829271317</c:v>
                </c:pt>
                <c:pt idx="91">
                  <c:v>631.9102666949176</c:v>
                </c:pt>
                <c:pt idx="92">
                  <c:v>643.94248415395703</c:v>
                </c:pt>
                <c:pt idx="93">
                  <c:v>655.9700623435441</c:v>
                </c:pt>
                <c:pt idx="94">
                  <c:v>667.99309828075707</c:v>
                </c:pt>
                <c:pt idx="95">
                  <c:v>680.0116852070571</c:v>
                </c:pt>
                <c:pt idx="96">
                  <c:v>635.52042498678077</c:v>
                </c:pt>
                <c:pt idx="97">
                  <c:v>647.15028788033305</c:v>
                </c:pt>
                <c:pt idx="98">
                  <c:v>658.77584018643915</c:v>
                </c:pt>
                <c:pt idx="99">
                  <c:v>670.39716866716651</c:v>
                </c:pt>
                <c:pt idx="100">
                  <c:v>682.01435683249326</c:v>
                </c:pt>
                <c:pt idx="101">
                  <c:v>638.72909868554518</c:v>
                </c:pt>
                <c:pt idx="102">
                  <c:v>649.55592531392324</c:v>
                </c:pt>
                <c:pt idx="103">
                  <c:v>660.37903124850902</c:v>
                </c:pt>
                <c:pt idx="104">
                  <c:v>671.19848604447077</c:v>
                </c:pt>
                <c:pt idx="105">
                  <c:v>682.01435683249304</c:v>
                </c:pt>
                <c:pt idx="106">
                  <c:v>639.932265379368</c:v>
                </c:pt>
                <c:pt idx="107">
                  <c:v>649.95684700277104</c:v>
                </c:pt>
                <c:pt idx="108">
                  <c:v>659.97824100389539</c:v>
                </c:pt>
                <c:pt idx="109">
                  <c:v>669.99650259602015</c:v>
                </c:pt>
                <c:pt idx="110">
                  <c:v>680.01168520705698</c:v>
                </c:pt>
                <c:pt idx="111">
                  <c:v>639.1301594476264</c:v>
                </c:pt>
                <c:pt idx="112">
                  <c:v>648.35312961173247</c:v>
                </c:pt>
                <c:pt idx="113">
                  <c:v>657.57339417038975</c:v>
                </c:pt>
                <c:pt idx="114">
                  <c:v>666.790996402411</c:v>
                </c:pt>
                <c:pt idx="115">
                  <c:v>676.00597829271317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16" sqref="E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8.1199999999999992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0.46500000000000002</v>
      </c>
      <c r="D9" s="36">
        <f t="shared" ref="D9:D18" si="0">C9*$C$5</f>
        <v>3.7757999999999998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0.376</v>
      </c>
      <c r="D10" s="36">
        <f t="shared" si="0"/>
        <v>3.0531199999999998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0.13700000000000001</v>
      </c>
      <c r="D11" s="36">
        <f t="shared" si="0"/>
        <v>1.1124399999999999</v>
      </c>
      <c r="E11" s="37">
        <v>131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6</v>
      </c>
      <c r="C12" s="35">
        <v>2.1999999999999999E-2</v>
      </c>
      <c r="D12" s="36">
        <f t="shared" si="0"/>
        <v>0.17863999999999997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8.1199999999999992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332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330</v>
      </c>
      <c r="C81" s="53">
        <v>20</v>
      </c>
      <c r="D81" s="53">
        <v>330</v>
      </c>
      <c r="E81" s="54"/>
      <c r="F81" s="54"/>
      <c r="G81" s="54"/>
      <c r="H81" s="54"/>
      <c r="I81" s="52">
        <f t="shared" si="2"/>
        <v>4.5999999999999996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30</v>
      </c>
      <c r="B88" s="63">
        <v>121</v>
      </c>
      <c r="C88" s="63">
        <v>1</v>
      </c>
      <c r="D88" s="63">
        <v>0</v>
      </c>
      <c r="E88" s="54"/>
      <c r="F88" s="54"/>
      <c r="G88" s="54"/>
      <c r="H88" s="54"/>
      <c r="I88" s="56">
        <f>IFERROR(B88/A88,"")</f>
        <v>4.0333333333333332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40</v>
      </c>
      <c r="B89" s="63">
        <v>236</v>
      </c>
      <c r="C89" s="63">
        <v>2</v>
      </c>
      <c r="D89" s="63">
        <v>0</v>
      </c>
      <c r="E89" s="54"/>
      <c r="F89" s="54"/>
      <c r="G89" s="54"/>
      <c r="H89" s="54"/>
      <c r="I89" s="56">
        <f t="shared" ref="I89:I107" si="3">IF(A89&lt;&gt;0,(B89-(B88-D88))/(A89-A88),"")</f>
        <v>11.5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51</v>
      </c>
      <c r="B90" s="63">
        <v>391</v>
      </c>
      <c r="C90" s="63">
        <v>3</v>
      </c>
      <c r="D90" s="63">
        <v>171</v>
      </c>
      <c r="E90" s="93"/>
      <c r="F90" s="93"/>
      <c r="G90" s="93"/>
      <c r="H90" s="93"/>
      <c r="I90" s="56">
        <f t="shared" si="3"/>
        <v>14.090909090909092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53</v>
      </c>
      <c r="B91" s="63">
        <v>248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14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61</v>
      </c>
      <c r="B92" s="63">
        <v>348</v>
      </c>
      <c r="C92" s="63">
        <v>5</v>
      </c>
      <c r="D92" s="63">
        <v>100</v>
      </c>
      <c r="E92" s="93"/>
      <c r="F92" s="93"/>
      <c r="G92" s="93"/>
      <c r="H92" s="93"/>
      <c r="I92" s="56">
        <f t="shared" si="3"/>
        <v>12.5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62</v>
      </c>
      <c r="B93" s="63">
        <v>260</v>
      </c>
      <c r="C93" s="63">
        <v>6</v>
      </c>
      <c r="D93" s="63">
        <v>0</v>
      </c>
      <c r="E93" s="93"/>
      <c r="F93" s="93"/>
      <c r="G93" s="93"/>
      <c r="H93" s="93"/>
      <c r="I93" s="56">
        <f t="shared" si="3"/>
        <v>12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73</v>
      </c>
      <c r="B94" s="63">
        <v>390</v>
      </c>
      <c r="C94" s="63">
        <v>7</v>
      </c>
      <c r="D94" s="63">
        <v>102</v>
      </c>
      <c r="E94" s="93"/>
      <c r="F94" s="93"/>
      <c r="G94" s="93"/>
      <c r="H94" s="93"/>
      <c r="I94" s="56">
        <f t="shared" si="3"/>
        <v>11.818181818181818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74</v>
      </c>
      <c r="B95" s="63">
        <v>299</v>
      </c>
      <c r="C95" s="63">
        <v>8</v>
      </c>
      <c r="D95" s="63">
        <v>0</v>
      </c>
      <c r="E95" s="93"/>
      <c r="F95" s="93"/>
      <c r="G95" s="93"/>
      <c r="H95" s="93"/>
      <c r="I95" s="56">
        <f t="shared" si="3"/>
        <v>11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84</v>
      </c>
      <c r="B96" s="63">
        <v>409</v>
      </c>
      <c r="C96" s="63">
        <v>9</v>
      </c>
      <c r="D96" s="63">
        <v>0</v>
      </c>
      <c r="E96" s="93"/>
      <c r="F96" s="93"/>
      <c r="G96" s="93"/>
      <c r="H96" s="93"/>
      <c r="I96" s="56">
        <f t="shared" si="3"/>
        <v>11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85</v>
      </c>
      <c r="B97" s="63">
        <v>420</v>
      </c>
      <c r="C97" s="63">
        <v>10</v>
      </c>
      <c r="D97" s="63">
        <v>95</v>
      </c>
      <c r="E97" s="93"/>
      <c r="F97" s="93"/>
      <c r="G97" s="93"/>
      <c r="H97" s="93"/>
      <c r="I97" s="56">
        <f t="shared" si="3"/>
        <v>11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86</v>
      </c>
      <c r="B98" s="63">
        <v>336</v>
      </c>
      <c r="C98" s="63">
        <v>11</v>
      </c>
      <c r="D98" s="63">
        <v>0</v>
      </c>
      <c r="E98" s="93"/>
      <c r="F98" s="93"/>
      <c r="G98" s="93"/>
      <c r="H98" s="93"/>
      <c r="I98" s="56">
        <f t="shared" si="3"/>
        <v>11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97</v>
      </c>
      <c r="B99" s="63">
        <v>446</v>
      </c>
      <c r="C99" s="63">
        <v>12</v>
      </c>
      <c r="D99" s="63">
        <v>90</v>
      </c>
      <c r="E99" s="93"/>
      <c r="F99" s="93"/>
      <c r="G99" s="93"/>
      <c r="H99" s="93"/>
      <c r="I99" s="56">
        <f t="shared" si="3"/>
        <v>10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98</v>
      </c>
      <c r="B100" s="63">
        <v>366</v>
      </c>
      <c r="C100" s="63">
        <v>13</v>
      </c>
      <c r="D100" s="63">
        <v>0</v>
      </c>
      <c r="E100" s="68"/>
      <c r="F100" s="68"/>
      <c r="G100" s="68"/>
      <c r="H100" s="68"/>
      <c r="I100" s="56">
        <f t="shared" si="3"/>
        <v>10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108</v>
      </c>
      <c r="B101" s="63">
        <v>456</v>
      </c>
      <c r="C101" s="63">
        <v>14</v>
      </c>
      <c r="D101" s="63">
        <v>0</v>
      </c>
      <c r="E101" s="68"/>
      <c r="F101" s="68"/>
      <c r="G101" s="68"/>
      <c r="H101" s="68"/>
      <c r="I101" s="56">
        <f t="shared" si="3"/>
        <v>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109</v>
      </c>
      <c r="B102" s="53">
        <v>465</v>
      </c>
      <c r="C102" s="63">
        <v>15</v>
      </c>
      <c r="D102" s="53">
        <v>91</v>
      </c>
      <c r="E102" s="57"/>
      <c r="F102" s="57"/>
      <c r="G102" s="57"/>
      <c r="H102" s="57"/>
      <c r="I102" s="56">
        <f t="shared" si="3"/>
        <v>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110</v>
      </c>
      <c r="B103" s="53">
        <v>383</v>
      </c>
      <c r="C103" s="63">
        <v>16</v>
      </c>
      <c r="D103" s="53">
        <v>0</v>
      </c>
      <c r="E103" s="57"/>
      <c r="F103" s="57"/>
      <c r="G103" s="57"/>
      <c r="H103" s="57"/>
      <c r="I103" s="56">
        <f t="shared" si="3"/>
        <v>9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120</v>
      </c>
      <c r="B104" s="53">
        <v>463</v>
      </c>
      <c r="C104" s="63">
        <v>17</v>
      </c>
      <c r="D104" s="53">
        <v>0</v>
      </c>
      <c r="E104" s="57"/>
      <c r="F104" s="57"/>
      <c r="G104" s="57"/>
      <c r="H104" s="57"/>
      <c r="I104" s="56">
        <f t="shared" si="3"/>
        <v>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121</v>
      </c>
      <c r="B105" s="53">
        <v>471</v>
      </c>
      <c r="C105" s="53">
        <v>18</v>
      </c>
      <c r="D105" s="53">
        <v>234</v>
      </c>
      <c r="E105" s="57"/>
      <c r="F105" s="57"/>
      <c r="G105" s="57"/>
      <c r="H105" s="57"/>
      <c r="I105" s="56">
        <f t="shared" si="3"/>
        <v>8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122</v>
      </c>
      <c r="B106" s="53">
        <v>247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10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131</v>
      </c>
      <c r="B107" s="53">
        <v>294</v>
      </c>
      <c r="C107" s="53">
        <v>20</v>
      </c>
      <c r="D107" s="53">
        <v>294</v>
      </c>
      <c r="E107" s="57"/>
      <c r="F107" s="57"/>
      <c r="G107" s="57"/>
      <c r="H107" s="57"/>
      <c r="I107" s="56">
        <f t="shared" si="3"/>
        <v>5.2222222222222223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Charme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F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pubescent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Cèdre de l'Atlas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Charme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305.81218682025218</v>
      </c>
      <c r="T3" s="62">
        <f>IF('Données projet'!E9&gt;30,$R$33-$H$33,LOOKUP('Données projet'!$E$9,$A$3:$A$203,R3:R203)-LOOKUP('Données projet'!$E$9,$A$3:$A$203,$H$3:$H$203))</f>
        <v>181.74776301853791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336.10356472271712</v>
      </c>
      <c r="AO3" s="62">
        <f>IF('Données projet'!E10&gt;30,$AM$33-$H$33,LOOKUP('Données projet'!$E$10,$A$3:$A$203,AM3:AM203)-LOOKUP('Données projet'!$E$10,$A$3:$A$203,$H$3:$H$203))</f>
        <v>203.5274665601915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189.32241328245374</v>
      </c>
      <c r="BJ3" s="62">
        <f>IF('Données projet'!E11&gt;30,$BH$33-$H$33,LOOKUP('Données projet'!$E$11,$A$3:$A$203,BH3:BH203)-LOOKUP('Données projet'!$E$11,$A$3:$A$203,$H$3:$H$203))</f>
        <v>89.01540797003031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356.67776806450831</v>
      </c>
      <c r="CE3" s="62">
        <f>IF('Données projet'!E12&gt;30,$CC$33-$H$33,LOOKUP('Données projet'!$E$12,$A$3:$A$203,CC3:CC203)-LOOKUP('Données projet'!$E$12,$A$3:$A$203,$H$3:$H$203))</f>
        <v>215.70832007602809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1.2025088711792926</v>
      </c>
      <c r="P4" s="14">
        <f>EXP(-1.0587+0.8836*LN(O4)+0.284)</f>
        <v>0.54239799688655566</v>
      </c>
      <c r="Q4" s="22">
        <f t="shared" ref="Q4:Q34" si="2">(O4+P4)*0.475*44/12</f>
        <v>3.0390461285480193</v>
      </c>
      <c r="R4" s="62">
        <f t="shared" si="0"/>
        <v>296.37237946188134</v>
      </c>
      <c r="S4" s="62">
        <f ca="1">AVERAGE(OFFSET($R$3,0,0,'Données projet'!$E$9+1,1))-AVERAGE(OFFSET($H$3,0,0,'Données projet'!$E$9+1,1))</f>
        <v>305.81218682025218</v>
      </c>
      <c r="T4" s="62">
        <f>$T$3</f>
        <v>181.74776301853791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1.1212920291467359</v>
      </c>
      <c r="AK4" s="14">
        <f>EXP(-1.0587+0.8836*LN(AJ4)+0.284)</f>
        <v>0.50989827066551541</v>
      </c>
      <c r="AL4" s="22">
        <f t="shared" ref="AL4:AL67" si="4">(AJ4+AK4)*0.475*44/12</f>
        <v>2.8409897721730037</v>
      </c>
      <c r="AM4" s="62">
        <f t="shared" ref="AM4:AM67" si="5">AL4+(AD4+AE4)*44/12</f>
        <v>296.17432310550635</v>
      </c>
      <c r="AN4" s="62">
        <f ca="1">AVERAGE(OFFSET($AM$3,0,0,'Données projet'!$E$10+1,1))-AVERAGE(OFFSET($H$3,0,0,'Données projet'!$E$10+1,1))</f>
        <v>336.10356472271712</v>
      </c>
      <c r="AO4" s="62">
        <f>$AO$3</f>
        <v>203.5274665601915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4.0333333333333332</v>
      </c>
      <c r="BD4" s="13">
        <f>IF('Données projet'!$A$88&gt;35,BD3+BC4-BL3,IF(A4&lt;'Données projet'!$A$88,$BA$205^A4,IF(A4='Données projet'!$A$88,'Données projet'!$B$88,BD3+BC4-BL3)))</f>
        <v>1.1733462211934051</v>
      </c>
      <c r="BE4" s="14">
        <f>BD4*VLOOKUP('Données projet'!$B$11,Paramètres!$A$1:$I$89,3,0)*VLOOKUP('Données projet'!$B$11,Paramètres!$A$1:$I$89,5,0)</f>
        <v>0.54912603151851358</v>
      </c>
      <c r="BF4" s="14">
        <f>EXP(-1.0587+0.8836*LN(BE4)+0.284)</f>
        <v>0.27134777976185437</v>
      </c>
      <c r="BG4" s="22">
        <f t="shared" ref="BG4:BG67" si="7">(BE4+BF4)*0.475*44/12</f>
        <v>1.4289918879799741</v>
      </c>
      <c r="BH4" s="62">
        <f t="shared" ref="BH4:BH67" si="8">BG4+(AY4+AZ4)*44/12</f>
        <v>294.76232522131329</v>
      </c>
      <c r="BI4" s="62">
        <f ca="1">AVERAGE(OFFSET($BH$3,0,0,'Données projet'!$E$11+1,1))-AVERAGE(OFFSET($H$3,0,0,'Données projet'!$E$11+1,1))</f>
        <v>189.32241328245374</v>
      </c>
      <c r="BJ4" s="62">
        <f>$BJ$3</f>
        <v>89.01540797003031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1.1792898927232911</v>
      </c>
      <c r="CA4" s="14">
        <f>EXP(-1.0587+0.8836*LN(BZ4)+0.284)</f>
        <v>0.53313354102797472</v>
      </c>
      <c r="CB4" s="22">
        <f t="shared" ref="CB4:CB67" si="10">(BZ4+CA4)*0.475*44/12</f>
        <v>2.9824708137834541</v>
      </c>
      <c r="CC4" s="62">
        <f t="shared" ref="CC4:CC67" si="11">CB4+(BT4+BU4)*44/12</f>
        <v>296.31580414711675</v>
      </c>
      <c r="CD4" s="62">
        <f ca="1">AVERAGE(OFFSET($CC$3,0,0,'Données projet'!$E$12+1,1))-AVERAGE(OFFSET($H$3,0,0,'Données projet'!$E$12+1,1))</f>
        <v>356.67776806450831</v>
      </c>
      <c r="CE4" s="62">
        <f>$CE$3</f>
        <v>215.70832007602809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1.4260627073618306</v>
      </c>
      <c r="P5" s="14">
        <f t="shared" ref="P5:P68" si="33">EXP(-1.0587+0.8836*LN(O5)+0.284)</f>
        <v>0.63059271915132864</v>
      </c>
      <c r="Q5" s="22">
        <f t="shared" si="2"/>
        <v>3.5820082011770853</v>
      </c>
      <c r="R5" s="62">
        <f t="shared" si="0"/>
        <v>296.91534153451039</v>
      </c>
      <c r="S5" s="62">
        <f ca="1">AVERAGE(OFFSET($R$3,0,0,'Données projet'!$E$9+1,1))-AVERAGE(OFFSET($H$3,0,0,'Données projet'!$E$9+1,1))</f>
        <v>305.81218682025218</v>
      </c>
      <c r="T5" s="62">
        <f t="shared" ref="T5:T68" si="34">$T$3</f>
        <v>181.74776301853791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1.3895842336737447</v>
      </c>
      <c r="AK5" s="14">
        <f t="shared" ref="AK5:AK68" si="35">EXP(-1.0587+0.8836*LN(AJ5)+0.284)</f>
        <v>0.61631841327304715</v>
      </c>
      <c r="AL5" s="22">
        <f t="shared" si="4"/>
        <v>3.4936137767656628</v>
      </c>
      <c r="AM5" s="62">
        <f t="shared" si="5"/>
        <v>296.82694711009896</v>
      </c>
      <c r="AN5" s="62">
        <f ca="1">AVERAGE(OFFSET($AM$3,0,0,'Données projet'!$E$10+1,1))-AVERAGE(OFFSET($H$3,0,0,'Données projet'!$E$10+1,1))</f>
        <v>336.10356472271712</v>
      </c>
      <c r="AO5" s="62">
        <f t="shared" ref="AO5:AO68" si="36">$AO$3</f>
        <v>203.5274665601915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4.0333333333333332</v>
      </c>
      <c r="BD5" s="13">
        <f>IF('Données projet'!$A$88&gt;35,BD4+BC5-BL4,IF(A5&lt;'Données projet'!$A$88,$BA$205^A5,IF(A5='Données projet'!$A$88,'Données projet'!$B$88,BD4+BC5-BL4)))</f>
        <v>1.3767413547888432</v>
      </c>
      <c r="BE5" s="14">
        <f>BD5*VLOOKUP('Données projet'!$B$11,Paramètres!$A$1:$I$89,3,0)*VLOOKUP('Données projet'!$B$11,Paramètres!$A$1:$I$89,5,0)</f>
        <v>0.64431495404117867</v>
      </c>
      <c r="BF5" s="14">
        <f t="shared" ref="BF5:BF68" si="37">EXP(-1.0587+0.8836*LN(BE5)+0.284)</f>
        <v>0.31251527119890932</v>
      </c>
      <c r="BG5" s="22">
        <f t="shared" si="7"/>
        <v>1.66647930895982</v>
      </c>
      <c r="BH5" s="62">
        <f t="shared" si="8"/>
        <v>294.99981264229314</v>
      </c>
      <c r="BI5" s="62">
        <f ca="1">AVERAGE(OFFSET($BH$3,0,0,'Données projet'!$E$11+1,1))-AVERAGE(OFFSET($H$3,0,0,'Données projet'!$E$11+1,1))</f>
        <v>189.32241328245374</v>
      </c>
      <c r="BJ5" s="62">
        <f t="shared" ref="BJ5:BJ68" si="38">$BJ$3</f>
        <v>89.01540797003031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1.4614592802430761</v>
      </c>
      <c r="CA5" s="14">
        <f t="shared" ref="CA5:CA68" si="39">EXP(-1.0587+0.8836*LN(BZ5)+0.284)</f>
        <v>0.64440308385463263</v>
      </c>
      <c r="CB5" s="22">
        <f t="shared" si="10"/>
        <v>3.6677102841368421</v>
      </c>
      <c r="CC5" s="62">
        <f t="shared" si="11"/>
        <v>297.00104361747015</v>
      </c>
      <c r="CD5" s="62">
        <f ca="1">AVERAGE(OFFSET($CC$3,0,0,'Données projet'!$E$12+1,1))-AVERAGE(OFFSET($H$3,0,0,'Données projet'!$E$12+1,1))</f>
        <v>356.67776806450831</v>
      </c>
      <c r="CE5" s="62">
        <f t="shared" ref="CE5:CE68" si="40">$CE$3</f>
        <v>215.70832007602809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1.6911765842806317</v>
      </c>
      <c r="P6" s="14">
        <f t="shared" si="33"/>
        <v>0.73312803463364506</v>
      </c>
      <c r="Q6" s="22">
        <f t="shared" si="2"/>
        <v>4.2223305446090311</v>
      </c>
      <c r="R6" s="62">
        <f t="shared" si="0"/>
        <v>297.55566387794232</v>
      </c>
      <c r="S6" s="62">
        <f ca="1">AVERAGE(OFFSET($R$3,0,0,'Données projet'!$E$9+1,1))-AVERAGE(OFFSET($H$3,0,0,'Données projet'!$E$9+1,1))</f>
        <v>305.81218682025218</v>
      </c>
      <c r="T6" s="62">
        <f t="shared" si="34"/>
        <v>181.74776301853791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1.7220708720671365</v>
      </c>
      <c r="AK6" s="14">
        <f t="shared" si="35"/>
        <v>0.74494935243383209</v>
      </c>
      <c r="AL6" s="22">
        <f t="shared" si="4"/>
        <v>4.2967268910058536</v>
      </c>
      <c r="AM6" s="62">
        <f t="shared" si="5"/>
        <v>297.63006022433916</v>
      </c>
      <c r="AN6" s="62">
        <f ca="1">AVERAGE(OFFSET($AM$3,0,0,'Données projet'!$E$10+1,1))-AVERAGE(OFFSET($H$3,0,0,'Données projet'!$E$10+1,1))</f>
        <v>336.10356472271712</v>
      </c>
      <c r="AO6" s="62">
        <f t="shared" si="36"/>
        <v>203.5274665601915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4.0333333333333332</v>
      </c>
      <c r="BD6" s="13">
        <f>IF('Données projet'!$A$88&gt;35,BD5+BC6-BL5,IF(A6&lt;'Données projet'!$A$88,$BA$205^A6,IF(A6='Données projet'!$A$88,'Données projet'!$B$88,BD5+BC6-BL5)))</f>
        <v>1.6153942662021783</v>
      </c>
      <c r="BE6" s="14">
        <f>BD6*VLOOKUP('Données projet'!$B$11,Paramètres!$A$1:$I$89,3,0)*VLOOKUP('Données projet'!$B$11,Paramètres!$A$1:$I$89,5,0)</f>
        <v>0.75600451658261936</v>
      </c>
      <c r="BF6" s="14">
        <f t="shared" si="37"/>
        <v>0.35992848299051222</v>
      </c>
      <c r="BG6" s="22">
        <f t="shared" si="7"/>
        <v>1.9435833075898705</v>
      </c>
      <c r="BH6" s="62">
        <f t="shared" si="8"/>
        <v>295.27691664092316</v>
      </c>
      <c r="BI6" s="62">
        <f ca="1">AVERAGE(OFFSET($BH$3,0,0,'Données projet'!$E$11+1,1))-AVERAGE(OFFSET($H$3,0,0,'Données projet'!$E$11+1,1))</f>
        <v>189.32241328245374</v>
      </c>
      <c r="BJ6" s="62">
        <f t="shared" si="38"/>
        <v>89.01540797003031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1.8111435033809535</v>
      </c>
      <c r="CA6" s="14">
        <f t="shared" si="39"/>
        <v>0.77889553465474304</v>
      </c>
      <c r="CB6" s="22">
        <f t="shared" si="10"/>
        <v>4.5109846579121706</v>
      </c>
      <c r="CC6" s="62">
        <f t="shared" si="11"/>
        <v>297.84431799124548</v>
      </c>
      <c r="CD6" s="62">
        <f ca="1">AVERAGE(OFFSET($CC$3,0,0,'Données projet'!$E$12+1,1))-AVERAGE(OFFSET($H$3,0,0,'Données projet'!$E$12+1,1))</f>
        <v>356.67776806450831</v>
      </c>
      <c r="CE6" s="62">
        <f t="shared" si="40"/>
        <v>215.70832007602809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2.005576770540586</v>
      </c>
      <c r="P7" s="14">
        <f t="shared" si="33"/>
        <v>0.85233574515282073</v>
      </c>
      <c r="Q7" s="22">
        <f t="shared" si="2"/>
        <v>4.9775309648326838</v>
      </c>
      <c r="R7" s="62">
        <f t="shared" si="0"/>
        <v>298.310864298166</v>
      </c>
      <c r="S7" s="62">
        <f ca="1">AVERAGE(OFFSET($R$3,0,0,'Données projet'!$E$9+1,1))-AVERAGE(OFFSET($H$3,0,0,'Données projet'!$E$9+1,1))</f>
        <v>305.81218682025218</v>
      </c>
      <c r="T7" s="62">
        <f t="shared" si="34"/>
        <v>181.74776301853791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2.1341117843442179</v>
      </c>
      <c r="AK7" s="14">
        <f t="shared" si="35"/>
        <v>0.90042667189585779</v>
      </c>
      <c r="AL7" s="22">
        <f t="shared" si="4"/>
        <v>5.2851544779514645</v>
      </c>
      <c r="AM7" s="62">
        <f t="shared" si="5"/>
        <v>298.61848781128475</v>
      </c>
      <c r="AN7" s="62">
        <f ca="1">AVERAGE(OFFSET($AM$3,0,0,'Données projet'!$E$10+1,1))-AVERAGE(OFFSET($H$3,0,0,'Données projet'!$E$10+1,1))</f>
        <v>336.10356472271712</v>
      </c>
      <c r="AO7" s="62">
        <f t="shared" si="36"/>
        <v>203.5274665601915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4.0333333333333332</v>
      </c>
      <c r="BD7" s="13">
        <f>IF('Données projet'!$A$88&gt;35,BD6+BC7-BL6,IF(A7&lt;'Données projet'!$A$88,$BA$205^A7,IF(A7='Données projet'!$A$88,'Données projet'!$B$88,BD6+BC7-BL6)))</f>
        <v>1.8954167579858194</v>
      </c>
      <c r="BE7" s="14">
        <f>BD7*VLOOKUP('Données projet'!$B$11,Paramètres!$A$1:$I$89,3,0)*VLOOKUP('Données projet'!$B$11,Paramètres!$A$1:$I$89,5,0)</f>
        <v>0.88705504273736346</v>
      </c>
      <c r="BF7" s="14">
        <f t="shared" si="37"/>
        <v>0.41453498374931108</v>
      </c>
      <c r="BG7" s="22">
        <f t="shared" si="7"/>
        <v>2.2669359627976253</v>
      </c>
      <c r="BH7" s="62">
        <f t="shared" si="8"/>
        <v>295.60026929613093</v>
      </c>
      <c r="BI7" s="62">
        <f ca="1">AVERAGE(OFFSET($BH$3,0,0,'Données projet'!$E$11+1,1))-AVERAGE(OFFSET($H$3,0,0,'Données projet'!$E$11+1,1))</f>
        <v>189.32241328245374</v>
      </c>
      <c r="BJ7" s="62">
        <f t="shared" si="38"/>
        <v>89.01540797003031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2.2444968766378843</v>
      </c>
      <c r="CA7" s="14">
        <f t="shared" si="39"/>
        <v>0.94145771351081142</v>
      </c>
      <c r="CB7" s="22">
        <f t="shared" si="10"/>
        <v>5.5488709111756451</v>
      </c>
      <c r="CC7" s="62">
        <f t="shared" si="11"/>
        <v>298.88220424450896</v>
      </c>
      <c r="CD7" s="62">
        <f ca="1">AVERAGE(OFFSET($CC$3,0,0,'Données projet'!$E$12+1,1))-AVERAGE(OFFSET($H$3,0,0,'Données projet'!$E$12+1,1))</f>
        <v>356.67776806450831</v>
      </c>
      <c r="CE7" s="62">
        <f t="shared" si="40"/>
        <v>215.70832007602809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2.3784258958640736</v>
      </c>
      <c r="P8" s="14">
        <f t="shared" si="33"/>
        <v>0.99092680697750823</v>
      </c>
      <c r="Q8" s="22">
        <f t="shared" si="2"/>
        <v>5.868289290782422</v>
      </c>
      <c r="R8" s="62">
        <f t="shared" si="0"/>
        <v>299.20162262411571</v>
      </c>
      <c r="S8" s="62">
        <f ca="1">AVERAGE(OFFSET($R$3,0,0,'Données projet'!$E$9+1,1))-AVERAGE(OFFSET($H$3,0,0,'Données projet'!$E$9+1,1))</f>
        <v>305.81218682025218</v>
      </c>
      <c r="T8" s="62">
        <f t="shared" si="34"/>
        <v>181.74776301853791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2.6447419684939089</v>
      </c>
      <c r="AK8" s="14">
        <f t="shared" si="35"/>
        <v>1.0883534414958294</v>
      </c>
      <c r="AL8" s="22">
        <f t="shared" si="4"/>
        <v>6.5018078390654601</v>
      </c>
      <c r="AM8" s="62">
        <f t="shared" si="5"/>
        <v>299.83514117239878</v>
      </c>
      <c r="AN8" s="62">
        <f ca="1">AVERAGE(OFFSET($AM$3,0,0,'Données projet'!$E$10+1,1))-AVERAGE(OFFSET($H$3,0,0,'Données projet'!$E$10+1,1))</f>
        <v>336.10356472271712</v>
      </c>
      <c r="AO8" s="62">
        <f t="shared" si="36"/>
        <v>203.5274665601915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4.0333333333333332</v>
      </c>
      <c r="BD8" s="13">
        <f>IF('Données projet'!$A$88&gt;35,BD7+BC8-BL7,IF(A8&lt;'Données projet'!$A$88,$BA$205^A8,IF(A8='Données projet'!$A$88,'Données projet'!$B$88,BD7+BC8-BL7)))</f>
        <v>2.2239800905693161</v>
      </c>
      <c r="BE8" s="14">
        <f>BD8*VLOOKUP('Données projet'!$B$11,Paramètres!$A$1:$I$89,3,0)*VLOOKUP('Données projet'!$B$11,Paramètres!$A$1:$I$89,5,0)</f>
        <v>1.0408226823864399</v>
      </c>
      <c r="BF8" s="14">
        <f t="shared" si="37"/>
        <v>0.47742610233092142</v>
      </c>
      <c r="BG8" s="22">
        <f t="shared" si="7"/>
        <v>2.6442833000494042</v>
      </c>
      <c r="BH8" s="62">
        <f t="shared" si="8"/>
        <v>295.97761663338269</v>
      </c>
      <c r="BI8" s="62">
        <f ca="1">AVERAGE(OFFSET($BH$3,0,0,'Données projet'!$E$11+1,1))-AVERAGE(OFFSET($H$3,0,0,'Données projet'!$E$11+1,1))</f>
        <v>189.32241328245374</v>
      </c>
      <c r="BJ8" s="62">
        <f t="shared" si="38"/>
        <v>89.01540797003031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2.7815389668642836</v>
      </c>
      <c r="CA8" s="14">
        <f t="shared" si="39"/>
        <v>1.1379480134288988</v>
      </c>
      <c r="CB8" s="22">
        <f t="shared" si="10"/>
        <v>6.8264398240106265</v>
      </c>
      <c r="CC8" s="62">
        <f t="shared" si="11"/>
        <v>300.15977315734392</v>
      </c>
      <c r="CD8" s="62">
        <f ca="1">AVERAGE(OFFSET($CC$3,0,0,'Données projet'!$E$12+1,1))-AVERAGE(OFFSET($H$3,0,0,'Données projet'!$E$12+1,1))</f>
        <v>356.67776806450831</v>
      </c>
      <c r="CE8" s="62">
        <f t="shared" si="40"/>
        <v>215.70832007602809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2.8205899795060203</v>
      </c>
      <c r="P9" s="14">
        <f t="shared" si="33"/>
        <v>1.1520529819039591</v>
      </c>
      <c r="Q9" s="22">
        <f t="shared" si="2"/>
        <v>6.919019824455714</v>
      </c>
      <c r="R9" s="62">
        <f t="shared" si="0"/>
        <v>300.252353157789</v>
      </c>
      <c r="S9" s="62">
        <f ca="1">AVERAGE(OFFSET($R$3,0,0,'Données projet'!$E$9+1,1))-AVERAGE(OFFSET($H$3,0,0,'Données projet'!$E$9+1,1))</f>
        <v>305.81218682025218</v>
      </c>
      <c r="T9" s="62">
        <f t="shared" si="34"/>
        <v>181.74776301853791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3.2775509376901719</v>
      </c>
      <c r="AK9" s="14">
        <f t="shared" si="35"/>
        <v>1.315502139804245</v>
      </c>
      <c r="AL9" s="22">
        <f t="shared" si="4"/>
        <v>7.9995674433027766</v>
      </c>
      <c r="AM9" s="62">
        <f t="shared" si="5"/>
        <v>301.33290077663611</v>
      </c>
      <c r="AN9" s="62">
        <f ca="1">AVERAGE(OFFSET($AM$3,0,0,'Données projet'!$E$10+1,1))-AVERAGE(OFFSET($H$3,0,0,'Données projet'!$E$10+1,1))</f>
        <v>336.10356472271712</v>
      </c>
      <c r="AO9" s="62">
        <f t="shared" si="36"/>
        <v>203.5274665601915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4.0333333333333332</v>
      </c>
      <c r="BD9" s="13">
        <f>IF('Données projet'!$A$88&gt;35,BD8+BC9-BL8,IF(A9&lt;'Données projet'!$A$88,$BA$205^A9,IF(A9='Données projet'!$A$88,'Données projet'!$B$88,BD8+BC9-BL8)))</f>
        <v>2.6094986352788738</v>
      </c>
      <c r="BE9" s="14">
        <f>BD9*VLOOKUP('Données projet'!$B$11,Paramètres!$A$1:$I$89,3,0)*VLOOKUP('Données projet'!$B$11,Paramètres!$A$1:$I$89,5,0)</f>
        <v>1.221245361310513</v>
      </c>
      <c r="BF9" s="14">
        <f t="shared" si="37"/>
        <v>0.54985873839960142</v>
      </c>
      <c r="BG9" s="22">
        <f t="shared" si="7"/>
        <v>3.0846729736617822</v>
      </c>
      <c r="BH9" s="62">
        <f t="shared" si="8"/>
        <v>296.4180063069951</v>
      </c>
      <c r="BI9" s="62">
        <f ca="1">AVERAGE(OFFSET($BH$3,0,0,'Données projet'!$E$11+1,1))-AVERAGE(OFFSET($H$3,0,0,'Données projet'!$E$11+1,1))</f>
        <v>189.32241328245374</v>
      </c>
      <c r="BJ9" s="62">
        <f t="shared" si="38"/>
        <v>89.01540797003031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3.4470794344672502</v>
      </c>
      <c r="CA9" s="14">
        <f t="shared" si="39"/>
        <v>1.3754475242842723</v>
      </c>
      <c r="CB9" s="22">
        <f t="shared" si="10"/>
        <v>8.3992344531589023</v>
      </c>
      <c r="CC9" s="62">
        <f t="shared" si="11"/>
        <v>301.73256778649221</v>
      </c>
      <c r="CD9" s="62">
        <f ca="1">AVERAGE(OFFSET($CC$3,0,0,'Données projet'!$E$12+1,1))-AVERAGE(OFFSET($H$3,0,0,'Données projet'!$E$12+1,1))</f>
        <v>356.67776806450831</v>
      </c>
      <c r="CE9" s="62">
        <f t="shared" si="40"/>
        <v>215.70832007602809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3.3449551009027689</v>
      </c>
      <c r="P10" s="14">
        <f t="shared" si="33"/>
        <v>1.3393785128914457</v>
      </c>
      <c r="Q10" s="22">
        <f t="shared" si="2"/>
        <v>8.1585477106915896</v>
      </c>
      <c r="R10" s="62">
        <f t="shared" si="0"/>
        <v>301.49188104402492</v>
      </c>
      <c r="S10" s="62">
        <f ca="1">AVERAGE(OFFSET($R$3,0,0,'Données projet'!$E$9+1,1))-AVERAGE(OFFSET($H$3,0,0,'Données projet'!$E$9+1,1))</f>
        <v>305.81218682025218</v>
      </c>
      <c r="T10" s="62">
        <f t="shared" si="34"/>
        <v>181.74776301853791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4.0617724818240486</v>
      </c>
      <c r="AK10" s="14">
        <f t="shared" si="35"/>
        <v>1.590058719758437</v>
      </c>
      <c r="AL10" s="22">
        <f t="shared" si="4"/>
        <v>9.8436060094228282</v>
      </c>
      <c r="AM10" s="62">
        <f t="shared" si="5"/>
        <v>303.17693934275616</v>
      </c>
      <c r="AN10" s="62">
        <f ca="1">AVERAGE(OFFSET($AM$3,0,0,'Données projet'!$E$10+1,1))-AVERAGE(OFFSET($H$3,0,0,'Données projet'!$E$10+1,1))</f>
        <v>336.10356472271712</v>
      </c>
      <c r="AO10" s="62">
        <f t="shared" si="36"/>
        <v>203.5274665601915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4.0333333333333332</v>
      </c>
      <c r="BD10" s="13">
        <f>IF('Données projet'!$A$88&gt;35,BD9+BC10-BL9,IF(A10&lt;'Données projet'!$A$88,$BA$205^A10,IF(A10='Données projet'!$A$88,'Données projet'!$B$88,BD9+BC10-BL9)))</f>
        <v>3.0618453629138145</v>
      </c>
      <c r="BE10" s="14">
        <f>BD10*VLOOKUP('Données projet'!$B$11,Paramètres!$A$1:$I$89,3,0)*VLOOKUP('Données projet'!$B$11,Paramètres!$A$1:$I$89,5,0)</f>
        <v>1.4329436298436653</v>
      </c>
      <c r="BF10" s="14">
        <f t="shared" si="37"/>
        <v>0.63328048198092712</v>
      </c>
      <c r="BG10" s="22">
        <f t="shared" si="7"/>
        <v>3.5986736614278314</v>
      </c>
      <c r="BH10" s="62">
        <f t="shared" si="8"/>
        <v>296.93200699476114</v>
      </c>
      <c r="BI10" s="62">
        <f ca="1">AVERAGE(OFFSET($BH$3,0,0,'Données projet'!$E$11+1,1))-AVERAGE(OFFSET($H$3,0,0,'Données projet'!$E$11+1,1))</f>
        <v>189.32241328245374</v>
      </c>
      <c r="BJ10" s="62">
        <f t="shared" si="38"/>
        <v>89.01540797003031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4.2718641619183968</v>
      </c>
      <c r="CA10" s="14">
        <f t="shared" si="39"/>
        <v>1.6625152201453717</v>
      </c>
      <c r="CB10" s="22">
        <f t="shared" si="10"/>
        <v>10.335710757094397</v>
      </c>
      <c r="CC10" s="62">
        <f t="shared" si="11"/>
        <v>303.66904409042769</v>
      </c>
      <c r="CD10" s="62">
        <f ca="1">AVERAGE(OFFSET($CC$3,0,0,'Données projet'!$E$12+1,1))-AVERAGE(OFFSET($H$3,0,0,'Données projet'!$E$12+1,1))</f>
        <v>356.67776806450831</v>
      </c>
      <c r="CE10" s="62">
        <f t="shared" si="40"/>
        <v>215.70832007602809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3.9668029413530626</v>
      </c>
      <c r="P11" s="14">
        <f t="shared" si="33"/>
        <v>1.5571634542627768</v>
      </c>
      <c r="Q11" s="22">
        <f t="shared" si="2"/>
        <v>9.6209081390309201</v>
      </c>
      <c r="R11" s="62">
        <f t="shared" si="0"/>
        <v>302.95424147236423</v>
      </c>
      <c r="S11" s="62">
        <f ca="1">AVERAGE(OFFSET($R$3,0,0,'Données projet'!$E$9+1,1))-AVERAGE(OFFSET($H$3,0,0,'Données projet'!$E$9+1,1))</f>
        <v>305.81218682025218</v>
      </c>
      <c r="T11" s="62">
        <f t="shared" si="34"/>
        <v>181.74776301853791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5.0336351769196082</v>
      </c>
      <c r="AK11" s="14">
        <f t="shared" si="35"/>
        <v>1.9219176128866391</v>
      </c>
      <c r="AL11" s="22">
        <f t="shared" si="4"/>
        <v>12.11425444224588</v>
      </c>
      <c r="AM11" s="62">
        <f t="shared" si="5"/>
        <v>305.44758777557922</v>
      </c>
      <c r="AN11" s="62">
        <f ca="1">AVERAGE(OFFSET($AM$3,0,0,'Données projet'!$E$10+1,1))-AVERAGE(OFFSET($H$3,0,0,'Données projet'!$E$10+1,1))</f>
        <v>336.10356472271712</v>
      </c>
      <c r="AO11" s="62">
        <f t="shared" si="36"/>
        <v>203.5274665601915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4.0333333333333332</v>
      </c>
      <c r="BD11" s="13">
        <f>IF('Données projet'!$A$88&gt;35,BD10+BC11-BL10,IF(A11&lt;'Données projet'!$A$88,$BA$205^A11,IF(A11='Données projet'!$A$88,'Données projet'!$B$88,BD10+BC11-BL10)))</f>
        <v>3.5926046864534742</v>
      </c>
      <c r="BE11" s="14">
        <f>BD11*VLOOKUP('Données projet'!$B$11,Paramètres!$A$1:$I$89,3,0)*VLOOKUP('Données projet'!$B$11,Paramètres!$A$1:$I$89,5,0)</f>
        <v>1.6813389932602261</v>
      </c>
      <c r="BF11" s="14">
        <f t="shared" si="37"/>
        <v>0.72935854402397904</v>
      </c>
      <c r="BG11" s="22">
        <f t="shared" si="7"/>
        <v>4.198631544103324</v>
      </c>
      <c r="BH11" s="62">
        <f t="shared" si="8"/>
        <v>297.53196487743662</v>
      </c>
      <c r="BI11" s="62">
        <f ca="1">AVERAGE(OFFSET($BH$3,0,0,'Données projet'!$E$11+1,1))-AVERAGE(OFFSET($H$3,0,0,'Données projet'!$E$11+1,1))</f>
        <v>189.32241328245374</v>
      </c>
      <c r="BJ11" s="62">
        <f t="shared" si="38"/>
        <v>89.01540797003031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5.2939956171051046</v>
      </c>
      <c r="CA11" s="14">
        <f t="shared" si="39"/>
        <v>2.0094964063810909</v>
      </c>
      <c r="CB11" s="22">
        <f t="shared" si="10"/>
        <v>12.72024860757179</v>
      </c>
      <c r="CC11" s="62">
        <f t="shared" si="11"/>
        <v>306.05358194090513</v>
      </c>
      <c r="CD11" s="62">
        <f ca="1">AVERAGE(OFFSET($CC$3,0,0,'Données projet'!$E$12+1,1))-AVERAGE(OFFSET($H$3,0,0,'Données projet'!$E$12+1,1))</f>
        <v>356.67776806450831</v>
      </c>
      <c r="CE11" s="62">
        <f t="shared" si="40"/>
        <v>215.70832007602809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4.7042561412200872</v>
      </c>
      <c r="P12" s="14">
        <f t="shared" si="33"/>
        <v>1.8103605515195429</v>
      </c>
      <c r="Q12" s="22">
        <f t="shared" si="2"/>
        <v>11.346290739854856</v>
      </c>
      <c r="R12" s="62">
        <f t="shared" si="0"/>
        <v>304.67962407318817</v>
      </c>
      <c r="S12" s="62">
        <f ca="1">AVERAGE(OFFSET($R$3,0,0,'Données projet'!$E$9+1,1))-AVERAGE(OFFSET($H$3,0,0,'Données projet'!$E$9+1,1))</f>
        <v>305.81218682025218</v>
      </c>
      <c r="T12" s="62">
        <f t="shared" si="34"/>
        <v>181.74776301853791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6.2380360317336141</v>
      </c>
      <c r="AK12" s="14">
        <f t="shared" si="35"/>
        <v>2.3230383034439352</v>
      </c>
      <c r="AL12" s="22">
        <f t="shared" si="4"/>
        <v>14.910537800434229</v>
      </c>
      <c r="AM12" s="62">
        <f t="shared" si="5"/>
        <v>308.24387113376753</v>
      </c>
      <c r="AN12" s="62">
        <f ca="1">AVERAGE(OFFSET($AM$3,0,0,'Données projet'!$E$10+1,1))-AVERAGE(OFFSET($H$3,0,0,'Données projet'!$E$10+1,1))</f>
        <v>336.10356472271712</v>
      </c>
      <c r="AO12" s="62">
        <f t="shared" si="36"/>
        <v>203.5274665601915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4.0333333333333332</v>
      </c>
      <c r="BD12" s="13">
        <f>IF('Données projet'!$A$88&gt;35,BD11+BC12-BL11,IF(A12&lt;'Données projet'!$A$88,$BA$205^A12,IF(A12='Données projet'!$A$88,'Données projet'!$B$88,BD11+BC12-BL11)))</f>
        <v>4.2153691330919019</v>
      </c>
      <c r="BE12" s="14">
        <f>BD12*VLOOKUP('Données projet'!$B$11,Paramètres!$A$1:$I$89,3,0)*VLOOKUP('Données projet'!$B$11,Paramètres!$A$1:$I$89,5,0)</f>
        <v>1.9727927542870103</v>
      </c>
      <c r="BF12" s="14">
        <f t="shared" si="37"/>
        <v>0.84001307615983045</v>
      </c>
      <c r="BG12" s="22">
        <f t="shared" si="7"/>
        <v>4.898970154694914</v>
      </c>
      <c r="BH12" s="62">
        <f t="shared" si="8"/>
        <v>298.23230348802821</v>
      </c>
      <c r="BI12" s="62">
        <f ca="1">AVERAGE(OFFSET($BH$3,0,0,'Données projet'!$E$11+1,1))-AVERAGE(OFFSET($H$3,0,0,'Données projet'!$E$11+1,1))</f>
        <v>189.32241328245374</v>
      </c>
      <c r="BJ12" s="62">
        <f t="shared" si="38"/>
        <v>89.01540797003031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6.560693067857768</v>
      </c>
      <c r="CA12" s="14">
        <f t="shared" si="39"/>
        <v>2.4288955423249754</v>
      </c>
      <c r="CB12" s="22">
        <f t="shared" si="10"/>
        <v>15.65686682940161</v>
      </c>
      <c r="CC12" s="62">
        <f t="shared" si="11"/>
        <v>308.99020016273494</v>
      </c>
      <c r="CD12" s="62">
        <f ca="1">AVERAGE(OFFSET($CC$3,0,0,'Données projet'!$E$12+1,1))-AVERAGE(OFFSET($H$3,0,0,'Données projet'!$E$12+1,1))</f>
        <v>356.67776806450831</v>
      </c>
      <c r="CE12" s="62">
        <f t="shared" si="40"/>
        <v>215.70832007602809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5.5788064517917366</v>
      </c>
      <c r="P13" s="14">
        <f t="shared" si="33"/>
        <v>2.1047278739596393</v>
      </c>
      <c r="Q13" s="22">
        <f t="shared" si="2"/>
        <v>13.382155617350314</v>
      </c>
      <c r="R13" s="62">
        <f t="shared" si="0"/>
        <v>306.71548895068361</v>
      </c>
      <c r="S13" s="62">
        <f ca="1">AVERAGE(OFFSET($R$3,0,0,'Données projet'!$E$9+1,1))-AVERAGE(OFFSET($H$3,0,0,'Données projet'!$E$9+1,1))</f>
        <v>305.81218682025218</v>
      </c>
      <c r="T13" s="62">
        <f t="shared" si="34"/>
        <v>181.74776301853791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7.7306145887633031</v>
      </c>
      <c r="AK13" s="14">
        <f t="shared" si="35"/>
        <v>2.8078763226288115</v>
      </c>
      <c r="AL13" s="22">
        <f t="shared" si="4"/>
        <v>18.354538337341264</v>
      </c>
      <c r="AM13" s="62">
        <f t="shared" si="5"/>
        <v>311.68787167067455</v>
      </c>
      <c r="AN13" s="62">
        <f ca="1">AVERAGE(OFFSET($AM$3,0,0,'Données projet'!$E$10+1,1))-AVERAGE(OFFSET($H$3,0,0,'Données projet'!$E$10+1,1))</f>
        <v>336.10356472271712</v>
      </c>
      <c r="AO13" s="62">
        <f t="shared" si="36"/>
        <v>203.5274665601915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4.0333333333333332</v>
      </c>
      <c r="BD13" s="13">
        <f>IF('Données projet'!$A$88&gt;35,BD12+BC13-BL12,IF(A13&lt;'Données projet'!$A$88,$BA$205^A13,IF(A13='Données projet'!$A$88,'Données projet'!$B$88,BD12+BC13-BL12)))</f>
        <v>4.946087443248703</v>
      </c>
      <c r="BE13" s="14">
        <f>BD13*VLOOKUP('Données projet'!$B$11,Paramètres!$A$1:$I$89,3,0)*VLOOKUP('Données projet'!$B$11,Paramètres!$A$1:$I$89,5,0)</f>
        <v>2.314768923440393</v>
      </c>
      <c r="BF13" s="14">
        <f t="shared" si="37"/>
        <v>0.96745554556265312</v>
      </c>
      <c r="BG13" s="22">
        <f t="shared" si="7"/>
        <v>5.7165409501803053</v>
      </c>
      <c r="BH13" s="62">
        <f t="shared" si="8"/>
        <v>299.04987428351365</v>
      </c>
      <c r="BI13" s="62">
        <f ca="1">AVERAGE(OFFSET($BH$3,0,0,'Données projet'!$E$11+1,1))-AVERAGE(OFFSET($H$3,0,0,'Données projet'!$E$11+1,1))</f>
        <v>189.32241328245374</v>
      </c>
      <c r="BJ13" s="62">
        <f t="shared" si="38"/>
        <v>89.01540797003031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8.1304739640441639</v>
      </c>
      <c r="CA13" s="14">
        <f t="shared" si="39"/>
        <v>2.9358268752272259</v>
      </c>
      <c r="CB13" s="22">
        <f t="shared" si="10"/>
        <v>19.273807295064337</v>
      </c>
      <c r="CC13" s="62">
        <f t="shared" si="11"/>
        <v>312.60714062839764</v>
      </c>
      <c r="CD13" s="62">
        <f ca="1">AVERAGE(OFFSET($CC$3,0,0,'Données projet'!$E$12+1,1))-AVERAGE(OFFSET($H$3,0,0,'Données projet'!$E$12+1,1))</f>
        <v>356.67776806450831</v>
      </c>
      <c r="CE13" s="62">
        <f t="shared" si="40"/>
        <v>215.70832007602809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6.6159410738381021</v>
      </c>
      <c r="P14" s="14">
        <f t="shared" si="33"/>
        <v>2.4469597615261804</v>
      </c>
      <c r="Q14" s="22">
        <f t="shared" si="2"/>
        <v>15.784552288259455</v>
      </c>
      <c r="R14" s="62">
        <f t="shared" si="0"/>
        <v>309.11788562159279</v>
      </c>
      <c r="S14" s="62">
        <f ca="1">AVERAGE(OFFSET($R$3,0,0,'Données projet'!$E$9+1,1))-AVERAGE(OFFSET($H$3,0,0,'Données projet'!$E$9+1,1))</f>
        <v>305.81218682025218</v>
      </c>
      <c r="T14" s="62">
        <f t="shared" si="34"/>
        <v>181.74776301853791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9.5803232966244067</v>
      </c>
      <c r="AK14" s="14">
        <f t="shared" si="35"/>
        <v>3.3939041949894282</v>
      </c>
      <c r="AL14" s="22">
        <f t="shared" si="4"/>
        <v>22.596779547894098</v>
      </c>
      <c r="AM14" s="62">
        <f t="shared" si="5"/>
        <v>315.93011288122739</v>
      </c>
      <c r="AN14" s="62">
        <f ca="1">AVERAGE(OFFSET($AM$3,0,0,'Données projet'!$E$10+1,1))-AVERAGE(OFFSET($H$3,0,0,'Données projet'!$E$10+1,1))</f>
        <v>336.10356472271712</v>
      </c>
      <c r="AO14" s="62">
        <f t="shared" si="36"/>
        <v>203.5274665601915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4.0333333333333332</v>
      </c>
      <c r="BD14" s="13">
        <f>IF('Données projet'!$A$88&gt;35,BD13+BC14-BL13,IF(A14&lt;'Données projet'!$A$88,$BA$205^A14,IF(A14='Données projet'!$A$88,'Données projet'!$B$88,BD13+BC14-BL13)))</f>
        <v>5.8034730112280171</v>
      </c>
      <c r="BE14" s="14">
        <f>BD14*VLOOKUP('Données projet'!$B$11,Paramètres!$A$1:$I$89,3,0)*VLOOKUP('Données projet'!$B$11,Paramètres!$A$1:$I$89,5,0)</f>
        <v>2.7160253692547123</v>
      </c>
      <c r="BF14" s="14">
        <f t="shared" si="37"/>
        <v>1.1142329318476498</v>
      </c>
      <c r="BG14" s="22">
        <f t="shared" si="7"/>
        <v>6.6710332077532799</v>
      </c>
      <c r="BH14" s="62">
        <f t="shared" si="8"/>
        <v>300.0043665410866</v>
      </c>
      <c r="BI14" s="62">
        <f ca="1">AVERAGE(OFFSET($BH$3,0,0,'Données projet'!$E$11+1,1))-AVERAGE(OFFSET($H$3,0,0,'Données projet'!$E$11+1,1))</f>
        <v>189.32241328245374</v>
      </c>
      <c r="BJ14" s="62">
        <f t="shared" si="38"/>
        <v>89.01540797003031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10.075857260242911</v>
      </c>
      <c r="CA14" s="14">
        <f t="shared" si="39"/>
        <v>3.5485591253776776</v>
      </c>
      <c r="CB14" s="22">
        <f t="shared" si="10"/>
        <v>23.729191871622522</v>
      </c>
      <c r="CC14" s="62">
        <f t="shared" si="11"/>
        <v>317.06252520495582</v>
      </c>
      <c r="CD14" s="62">
        <f ca="1">AVERAGE(OFFSET($CC$3,0,0,'Données projet'!$E$12+1,1))-AVERAGE(OFFSET($H$3,0,0,'Données projet'!$E$12+1,1))</f>
        <v>356.67776806450831</v>
      </c>
      <c r="CE14" s="62">
        <f t="shared" si="40"/>
        <v>215.70832007602809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7.8458854363804464</v>
      </c>
      <c r="P15" s="14">
        <f t="shared" si="33"/>
        <v>2.844839063809101</v>
      </c>
      <c r="Q15" s="22">
        <f t="shared" si="2"/>
        <v>18.619678504496793</v>
      </c>
      <c r="R15" s="62">
        <f t="shared" si="0"/>
        <v>311.9530118378301</v>
      </c>
      <c r="S15" s="62">
        <f ca="1">AVERAGE(OFFSET($R$3,0,0,'Données projet'!$E$9+1,1))-AVERAGE(OFFSET($H$3,0,0,'Données projet'!$E$9+1,1))</f>
        <v>305.81218682025218</v>
      </c>
      <c r="T15" s="62">
        <f t="shared" si="34"/>
        <v>181.74776301853791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11.872612896942668</v>
      </c>
      <c r="AK15" s="14">
        <f t="shared" si="35"/>
        <v>4.1022411108131784</v>
      </c>
      <c r="AL15" s="22">
        <f t="shared" si="4"/>
        <v>27.822870730174767</v>
      </c>
      <c r="AM15" s="62">
        <f t="shared" si="5"/>
        <v>321.15620406350808</v>
      </c>
      <c r="AN15" s="62">
        <f ca="1">AVERAGE(OFFSET($AM$3,0,0,'Données projet'!$E$10+1,1))-AVERAGE(OFFSET($H$3,0,0,'Données projet'!$E$10+1,1))</f>
        <v>336.10356472271712</v>
      </c>
      <c r="AO15" s="62">
        <f t="shared" si="36"/>
        <v>203.5274665601915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4.0333333333333332</v>
      </c>
      <c r="BD15" s="13">
        <f>IF('Données projet'!$A$88&gt;35,BD14+BC15-BL14,IF(A15&lt;'Données projet'!$A$88,$BA$205^A15,IF(A15='Données projet'!$A$88,'Données projet'!$B$88,BD14+BC15-BL14)))</f>
        <v>6.8094831275223058</v>
      </c>
      <c r="BE15" s="14">
        <f>BD15*VLOOKUP('Données projet'!$B$11,Paramètres!$A$1:$I$89,3,0)*VLOOKUP('Données projet'!$B$11,Paramètres!$A$1:$I$89,5,0)</f>
        <v>3.1868381036804387</v>
      </c>
      <c r="BF15" s="14">
        <f t="shared" si="37"/>
        <v>1.283278629295332</v>
      </c>
      <c r="BG15" s="22">
        <f t="shared" si="7"/>
        <v>7.7854533099328007</v>
      </c>
      <c r="BH15" s="62">
        <f t="shared" si="8"/>
        <v>301.11878664326611</v>
      </c>
      <c r="BI15" s="62">
        <f ca="1">AVERAGE(OFFSET($BH$3,0,0,'Données projet'!$E$11+1,1))-AVERAGE(OFFSET($H$3,0,0,'Données projet'!$E$11+1,1))</f>
        <v>189.32241328245374</v>
      </c>
      <c r="BJ15" s="62">
        <f t="shared" si="38"/>
        <v>89.01540797003031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12.486713564025909</v>
      </c>
      <c r="CA15" s="14">
        <f t="shared" si="39"/>
        <v>4.289173851685848</v>
      </c>
      <c r="CB15" s="22">
        <f t="shared" si="10"/>
        <v>29.218003915697977</v>
      </c>
      <c r="CC15" s="62">
        <f t="shared" si="11"/>
        <v>322.55133724903129</v>
      </c>
      <c r="CD15" s="62">
        <f ca="1">AVERAGE(OFFSET($CC$3,0,0,'Données projet'!$E$12+1,1))-AVERAGE(OFFSET($H$3,0,0,'Données projet'!$E$12+1,1))</f>
        <v>356.67776806450831</v>
      </c>
      <c r="CE15" s="62">
        <f t="shared" si="40"/>
        <v>215.70832007602809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9.3044840626271217</v>
      </c>
      <c r="P16" s="14">
        <f t="shared" si="33"/>
        <v>3.3074141333352105</v>
      </c>
      <c r="Q16" s="22">
        <f t="shared" si="2"/>
        <v>21.965722691301057</v>
      </c>
      <c r="R16" s="62">
        <f t="shared" si="0"/>
        <v>315.29905602463435</v>
      </c>
      <c r="S16" s="62">
        <f ca="1">AVERAGE(OFFSET($R$3,0,0,'Données projet'!$E$9+1,1))-AVERAGE(OFFSET($H$3,0,0,'Données projet'!$E$9+1,1))</f>
        <v>305.81218682025218</v>
      </c>
      <c r="T16" s="62">
        <f t="shared" si="34"/>
        <v>181.74776301853791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14.713379980643843</v>
      </c>
      <c r="AK16" s="14">
        <f t="shared" si="35"/>
        <v>4.9584140165447881</v>
      </c>
      <c r="AL16" s="22">
        <f t="shared" si="4"/>
        <v>34.261707878436859</v>
      </c>
      <c r="AM16" s="62">
        <f t="shared" si="5"/>
        <v>327.59504121177019</v>
      </c>
      <c r="AN16" s="62">
        <f ca="1">AVERAGE(OFFSET($AM$3,0,0,'Données projet'!$E$10+1,1))-AVERAGE(OFFSET($H$3,0,0,'Données projet'!$E$10+1,1))</f>
        <v>336.10356472271712</v>
      </c>
      <c r="AO16" s="62">
        <f t="shared" si="36"/>
        <v>203.5274665601915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4.0333333333333332</v>
      </c>
      <c r="BD16" s="13">
        <f>IF('Données projet'!$A$88&gt;35,BD15+BC16-BL15,IF(A16&lt;'Données projet'!$A$88,$BA$205^A16,IF(A16='Données projet'!$A$88,'Données projet'!$B$88,BD15+BC16-BL15)))</f>
        <v>7.989881295958547</v>
      </c>
      <c r="BE16" s="14">
        <f>BD16*VLOOKUP('Données projet'!$B$11,Paramètres!$A$1:$I$89,3,0)*VLOOKUP('Données projet'!$B$11,Paramètres!$A$1:$I$89,5,0)</f>
        <v>3.7392644465085998</v>
      </c>
      <c r="BF16" s="14">
        <f t="shared" si="37"/>
        <v>1.4779710716998222</v>
      </c>
      <c r="BG16" s="22">
        <f t="shared" si="7"/>
        <v>9.0866851942130022</v>
      </c>
      <c r="BH16" s="62">
        <f t="shared" si="8"/>
        <v>302.42001852754629</v>
      </c>
      <c r="BI16" s="62">
        <f ca="1">AVERAGE(OFFSET($BH$3,0,0,'Données projet'!$E$11+1,1))-AVERAGE(OFFSET($H$3,0,0,'Données projet'!$E$11+1,1))</f>
        <v>189.32241328245374</v>
      </c>
      <c r="BJ16" s="62">
        <f t="shared" si="38"/>
        <v>89.01540797003031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15.474416876194386</v>
      </c>
      <c r="CA16" s="14">
        <f t="shared" si="39"/>
        <v>5.1843612238044923</v>
      </c>
      <c r="CB16" s="22">
        <f t="shared" si="10"/>
        <v>35.980705190831372</v>
      </c>
      <c r="CC16" s="62">
        <f t="shared" si="11"/>
        <v>329.31403852416469</v>
      </c>
      <c r="CD16" s="62">
        <f ca="1">AVERAGE(OFFSET($CC$3,0,0,'Données projet'!$E$12+1,1))-AVERAGE(OFFSET($H$3,0,0,'Données projet'!$E$12+1,1))</f>
        <v>356.67776806450831</v>
      </c>
      <c r="CE16" s="62">
        <f t="shared" si="40"/>
        <v>215.70832007602809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11.034245194334769</v>
      </c>
      <c r="P17" s="14">
        <f t="shared" si="33"/>
        <v>3.8452045982308483</v>
      </c>
      <c r="Q17" s="22">
        <f t="shared" si="2"/>
        <v>25.915041722051782</v>
      </c>
      <c r="R17" s="62">
        <f t="shared" si="0"/>
        <v>319.24837505538511</v>
      </c>
      <c r="S17" s="62">
        <f ca="1">AVERAGE(OFFSET($R$3,0,0,'Données projet'!$E$9+1,1))-AVERAGE(OFFSET($H$3,0,0,'Données projet'!$E$9+1,1))</f>
        <v>305.81218682025218</v>
      </c>
      <c r="T17" s="62">
        <f t="shared" si="34"/>
        <v>181.74776301853791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18.233859078363277</v>
      </c>
      <c r="AK17" s="14">
        <f t="shared" si="35"/>
        <v>5.9932775513027368</v>
      </c>
      <c r="AL17" s="22">
        <f t="shared" si="4"/>
        <v>42.195596296668306</v>
      </c>
      <c r="AM17" s="62">
        <f t="shared" si="5"/>
        <v>335.52892963000164</v>
      </c>
      <c r="AN17" s="62">
        <f ca="1">AVERAGE(OFFSET($AM$3,0,0,'Données projet'!$E$10+1,1))-AVERAGE(OFFSET($H$3,0,0,'Données projet'!$E$10+1,1))</f>
        <v>336.10356472271712</v>
      </c>
      <c r="AO17" s="62">
        <f t="shared" si="36"/>
        <v>203.5274665601915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4.0333333333333332</v>
      </c>
      <c r="BD17" s="13">
        <f>IF('Données projet'!$A$88&gt;35,BD16+BC17-BL16,IF(A17&lt;'Données projet'!$A$88,$BA$205^A17,IF(A17='Données projet'!$A$88,'Données projet'!$B$88,BD16+BC17-BL16)))</f>
        <v>9.3748970263968268</v>
      </c>
      <c r="BE17" s="14">
        <f>BD17*VLOOKUP('Données projet'!$B$11,Paramètres!$A$1:$I$89,3,0)*VLOOKUP('Données projet'!$B$11,Paramètres!$A$1:$I$89,5,0)</f>
        <v>4.3874518083537151</v>
      </c>
      <c r="BF17" s="14">
        <f t="shared" si="37"/>
        <v>1.7022012514780274</v>
      </c>
      <c r="BG17" s="22">
        <f t="shared" si="7"/>
        <v>10.606145745873619</v>
      </c>
      <c r="BH17" s="62">
        <f t="shared" si="8"/>
        <v>303.93947907920693</v>
      </c>
      <c r="BI17" s="62">
        <f ca="1">AVERAGE(OFFSET($BH$3,0,0,'Données projet'!$E$11+1,1))-AVERAGE(OFFSET($H$3,0,0,'Données projet'!$E$11+1,1))</f>
        <v>189.32241328245374</v>
      </c>
      <c r="BJ17" s="62">
        <f t="shared" si="38"/>
        <v>89.01540797003031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19.176989720347589</v>
      </c>
      <c r="CA17" s="14">
        <f t="shared" si="39"/>
        <v>6.2663818787208765</v>
      </c>
      <c r="CB17" s="22">
        <f t="shared" si="10"/>
        <v>44.3138722017109</v>
      </c>
      <c r="CC17" s="62">
        <f t="shared" si="11"/>
        <v>337.64720553504424</v>
      </c>
      <c r="CD17" s="62">
        <f ca="1">AVERAGE(OFFSET($CC$3,0,0,'Données projet'!$E$12+1,1))-AVERAGE(OFFSET($H$3,0,0,'Données projet'!$E$12+1,1))</f>
        <v>356.67776806450831</v>
      </c>
      <c r="CE17" s="62">
        <f t="shared" si="40"/>
        <v>215.70832007602809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13.085579618298853</v>
      </c>
      <c r="P18" s="14">
        <f t="shared" si="33"/>
        <v>4.4704405938260292</v>
      </c>
      <c r="Q18" s="22">
        <f t="shared" si="2"/>
        <v>30.576735202784167</v>
      </c>
      <c r="R18" s="62">
        <f t="shared" si="0"/>
        <v>323.91006853611748</v>
      </c>
      <c r="S18" s="62">
        <f ca="1">AVERAGE(OFFSET($R$3,0,0,'Données projet'!$E$9+1,1))-AVERAGE(OFFSET($H$3,0,0,'Données projet'!$E$9+1,1))</f>
        <v>305.81218682025218</v>
      </c>
      <c r="T18" s="62">
        <f t="shared" si="34"/>
        <v>181.74776301853791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22.596685284210423</v>
      </c>
      <c r="AK18" s="14">
        <f t="shared" si="35"/>
        <v>7.2441259820371586</v>
      </c>
      <c r="AL18" s="22">
        <f t="shared" si="4"/>
        <v>51.972746288714539</v>
      </c>
      <c r="AM18" s="62">
        <f t="shared" si="5"/>
        <v>345.30607962204783</v>
      </c>
      <c r="AN18" s="62">
        <f ca="1">AVERAGE(OFFSET($AM$3,0,0,'Données projet'!$E$10+1,1))-AVERAGE(OFFSET($H$3,0,0,'Données projet'!$E$10+1,1))</f>
        <v>336.10356472271712</v>
      </c>
      <c r="AO18" s="62">
        <f t="shared" si="36"/>
        <v>203.5274665601915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4.0333333333333332</v>
      </c>
      <c r="BD18" s="13">
        <f>IF('Données projet'!$A$88&gt;35,BD17+BC18-BL17,IF(A18&lt;'Données projet'!$A$88,$BA$205^A18,IF(A18='Données projet'!$A$88,'Données projet'!$B$88,BD17+BC18-BL17)))</f>
        <v>11.000000000000009</v>
      </c>
      <c r="BE18" s="14">
        <f>BD18*VLOOKUP('Données projet'!$B$11,Paramètres!$A$1:$I$89,3,0)*VLOOKUP('Données projet'!$B$11,Paramètres!$A$1:$I$89,5,0)</f>
        <v>5.1480000000000041</v>
      </c>
      <c r="BF18" s="14">
        <f t="shared" si="37"/>
        <v>1.9604504824312596</v>
      </c>
      <c r="BG18" s="22">
        <f t="shared" si="7"/>
        <v>12.380551256901116</v>
      </c>
      <c r="BH18" s="62">
        <f t="shared" si="8"/>
        <v>305.71388459023444</v>
      </c>
      <c r="BI18" s="62">
        <f ca="1">AVERAGE(OFFSET($BH$3,0,0,'Données projet'!$E$11+1,1))-AVERAGE(OFFSET($H$3,0,0,'Données projet'!$E$11+1,1))</f>
        <v>189.32241328245374</v>
      </c>
      <c r="BJ18" s="62">
        <f t="shared" si="38"/>
        <v>89.01540797003031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23.765479350635101</v>
      </c>
      <c r="CA18" s="14">
        <f t="shared" si="39"/>
        <v>7.5742295250687146</v>
      </c>
      <c r="CB18" s="22">
        <f t="shared" si="10"/>
        <v>54.583326291850803</v>
      </c>
      <c r="CC18" s="62">
        <f t="shared" si="11"/>
        <v>347.91665962518414</v>
      </c>
      <c r="CD18" s="62">
        <f ca="1">AVERAGE(OFFSET($CC$3,0,0,'Données projet'!$E$12+1,1))-AVERAGE(OFFSET($H$3,0,0,'Données projet'!$E$12+1,1))</f>
        <v>356.67776806450831</v>
      </c>
      <c r="CE18" s="62">
        <f t="shared" si="40"/>
        <v>215.70832007602809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15.518269798350405</v>
      </c>
      <c r="P19" s="14">
        <f t="shared" si="33"/>
        <v>5.1973408936737764</v>
      </c>
      <c r="Q19" s="22">
        <f t="shared" si="2"/>
        <v>36.079688621942118</v>
      </c>
      <c r="R19" s="62">
        <f t="shared" si="0"/>
        <v>329.41302195527544</v>
      </c>
      <c r="S19" s="62">
        <f ca="1">AVERAGE(OFFSET($R$3,0,0,'Données projet'!$E$9+1,1))-AVERAGE(OFFSET($H$3,0,0,'Données projet'!$E$9+1,1))</f>
        <v>305.81218682025218</v>
      </c>
      <c r="T19" s="62">
        <f t="shared" si="34"/>
        <v>181.74776301853791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28.003407487093821</v>
      </c>
      <c r="AK19" s="14">
        <f t="shared" si="35"/>
        <v>8.7560372090925433</v>
      </c>
      <c r="AL19" s="22">
        <f t="shared" si="4"/>
        <v>64.022699512524582</v>
      </c>
      <c r="AM19" s="62">
        <f t="shared" si="5"/>
        <v>357.3560328458579</v>
      </c>
      <c r="AN19" s="62">
        <f ca="1">AVERAGE(OFFSET($AM$3,0,0,'Données projet'!$E$10+1,1))-AVERAGE(OFFSET($H$3,0,0,'Données projet'!$E$10+1,1))</f>
        <v>336.10356472271712</v>
      </c>
      <c r="AO19" s="62">
        <f t="shared" si="36"/>
        <v>203.5274665601915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4.0333333333333332</v>
      </c>
      <c r="BD19" s="13">
        <f>IF('Données projet'!$A$88&gt;35,BD18+BC19-BL18,IF(A19&lt;'Données projet'!$A$88,$BA$205^A19,IF(A19='Données projet'!$A$88,'Données projet'!$B$88,BD18+BC19-BL18)))</f>
        <v>12.906808433127466</v>
      </c>
      <c r="BE19" s="14">
        <f>BD19*VLOOKUP('Données projet'!$B$11,Paramètres!$A$1:$I$89,3,0)*VLOOKUP('Données projet'!$B$11,Paramètres!$A$1:$I$89,5,0)</f>
        <v>6.0403863467036549</v>
      </c>
      <c r="BF19" s="14">
        <f t="shared" si="37"/>
        <v>2.2578799602736463</v>
      </c>
      <c r="BG19" s="22">
        <f t="shared" si="7"/>
        <v>14.452813817985463</v>
      </c>
      <c r="BH19" s="62">
        <f t="shared" si="8"/>
        <v>307.7861471513188</v>
      </c>
      <c r="BI19" s="62">
        <f ca="1">AVERAGE(OFFSET($BH$3,0,0,'Données projet'!$E$11+1,1))-AVERAGE(OFFSET($H$3,0,0,'Données projet'!$E$11+1,1))</f>
        <v>189.32241328245374</v>
      </c>
      <c r="BJ19" s="62">
        <f t="shared" si="38"/>
        <v>89.01540797003031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29.451859598495226</v>
      </c>
      <c r="CA19" s="14">
        <f t="shared" si="39"/>
        <v>9.1550361929319699</v>
      </c>
      <c r="CB19" s="22">
        <f t="shared" si="10"/>
        <v>67.240343503402343</v>
      </c>
      <c r="CC19" s="62">
        <f t="shared" si="11"/>
        <v>360.57367683673567</v>
      </c>
      <c r="CD19" s="62">
        <f ca="1">AVERAGE(OFFSET($CC$3,0,0,'Données projet'!$E$12+1,1))-AVERAGE(OFFSET($H$3,0,0,'Données projet'!$E$12+1,1))</f>
        <v>356.67776806450831</v>
      </c>
      <c r="CE19" s="62">
        <f t="shared" si="40"/>
        <v>215.70832007602809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18.403212128076973</v>
      </c>
      <c r="P20" s="14">
        <f t="shared" si="33"/>
        <v>6.0424362650875043</v>
      </c>
      <c r="Q20" s="22">
        <f t="shared" si="2"/>
        <v>42.576170951428125</v>
      </c>
      <c r="R20" s="62">
        <f t="shared" si="0"/>
        <v>335.90950428476145</v>
      </c>
      <c r="S20" s="62">
        <f ca="1">AVERAGE(OFFSET($R$3,0,0,'Données projet'!$E$9+1,1))-AVERAGE(OFFSET($H$3,0,0,'Données projet'!$E$9+1,1))</f>
        <v>305.81218682025218</v>
      </c>
      <c r="T20" s="62">
        <f t="shared" si="34"/>
        <v>181.74776301853791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34.703799297332367</v>
      </c>
      <c r="AK20" s="14">
        <f t="shared" si="35"/>
        <v>10.583497277259243</v>
      </c>
      <c r="AL20" s="22">
        <f t="shared" si="4"/>
        <v>78.875374867413711</v>
      </c>
      <c r="AM20" s="62">
        <f t="shared" si="5"/>
        <v>372.20870820074703</v>
      </c>
      <c r="AN20" s="62">
        <f ca="1">AVERAGE(OFFSET($AM$3,0,0,'Données projet'!$E$10+1,1))-AVERAGE(OFFSET($H$3,0,0,'Données projet'!$E$10+1,1))</f>
        <v>336.10356472271712</v>
      </c>
      <c r="AO20" s="62">
        <f t="shared" si="36"/>
        <v>203.5274665601915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4.0333333333333332</v>
      </c>
      <c r="BD20" s="13">
        <f>IF('Données projet'!$A$88&gt;35,BD19+BC20-BL19,IF(A20&lt;'Données projet'!$A$88,$BA$205^A20,IF(A20='Données projet'!$A$88,'Données projet'!$B$88,BD19+BC20-BL19)))</f>
        <v>15.144154902677286</v>
      </c>
      <c r="BE20" s="14">
        <f>BD20*VLOOKUP('Données projet'!$B$11,Paramètres!$A$1:$I$89,3,0)*VLOOKUP('Données projet'!$B$11,Paramètres!$A$1:$I$89,5,0)</f>
        <v>7.087464494452969</v>
      </c>
      <c r="BF20" s="14">
        <f t="shared" si="37"/>
        <v>2.6004339108238987</v>
      </c>
      <c r="BG20" s="22">
        <f t="shared" si="7"/>
        <v>16.873089722523879</v>
      </c>
      <c r="BH20" s="62">
        <f t="shared" si="8"/>
        <v>310.20642305585721</v>
      </c>
      <c r="BI20" s="62">
        <f ca="1">AVERAGE(OFFSET($BH$3,0,0,'Données projet'!$E$11+1,1))-AVERAGE(OFFSET($H$3,0,0,'Données projet'!$E$11+1,1))</f>
        <v>189.32241328245374</v>
      </c>
      <c r="BJ20" s="62">
        <f t="shared" si="38"/>
        <v>89.01540797003031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36.498823398918525</v>
      </c>
      <c r="CA20" s="14">
        <f t="shared" si="39"/>
        <v>11.065770771335835</v>
      </c>
      <c r="CB20" s="22">
        <f t="shared" si="10"/>
        <v>82.841668179859667</v>
      </c>
      <c r="CC20" s="62">
        <f t="shared" si="11"/>
        <v>376.17500151319297</v>
      </c>
      <c r="CD20" s="62">
        <f ca="1">AVERAGE(OFFSET($CC$3,0,0,'Données projet'!$E$12+1,1))-AVERAGE(OFFSET($H$3,0,0,'Données projet'!$E$12+1,1))</f>
        <v>356.67776806450831</v>
      </c>
      <c r="CE20" s="62">
        <f t="shared" si="40"/>
        <v>215.70832007602809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21.824483079099512</v>
      </c>
      <c r="P21" s="14">
        <f t="shared" si="33"/>
        <v>7.0249454027704825</v>
      </c>
      <c r="Q21" s="22">
        <f t="shared" si="2"/>
        <v>50.246087939256903</v>
      </c>
      <c r="R21" s="62">
        <f t="shared" si="0"/>
        <v>343.5794212725902</v>
      </c>
      <c r="S21" s="62">
        <f ca="1">AVERAGE(OFFSET($R$3,0,0,'Données projet'!$E$9+1,1))-AVERAGE(OFFSET($H$3,0,0,'Données projet'!$E$9+1,1))</f>
        <v>305.81218682025218</v>
      </c>
      <c r="T21" s="62">
        <f t="shared" si="34"/>
        <v>181.74776301853791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43.007397804163212</v>
      </c>
      <c r="AK21" s="14">
        <f t="shared" si="35"/>
        <v>12.792363936215189</v>
      </c>
      <c r="AL21" s="22">
        <f t="shared" si="4"/>
        <v>97.184585031159045</v>
      </c>
      <c r="AM21" s="62">
        <f t="shared" si="5"/>
        <v>390.51791836449235</v>
      </c>
      <c r="AN21" s="62">
        <f ca="1">AVERAGE(OFFSET($AM$3,0,0,'Données projet'!$E$10+1,1))-AVERAGE(OFFSET($H$3,0,0,'Données projet'!$E$10+1,1))</f>
        <v>336.10356472271712</v>
      </c>
      <c r="AO21" s="62">
        <f t="shared" si="36"/>
        <v>203.5274665601915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4.0333333333333332</v>
      </c>
      <c r="BD21" s="13">
        <f>IF('Données projet'!$A$88&gt;35,BD20+BC21-BL20,IF(A21&lt;'Données projet'!$A$88,$BA$205^A21,IF(A21='Données projet'!$A$88,'Données projet'!$B$88,BD20+BC21-BL20)))</f>
        <v>17.769336928223975</v>
      </c>
      <c r="BE21" s="14">
        <f>BD21*VLOOKUP('Données projet'!$B$11,Paramètres!$A$1:$I$89,3,0)*VLOOKUP('Données projet'!$B$11,Paramètres!$A$1:$I$89,5,0)</f>
        <v>8.3160496824088206</v>
      </c>
      <c r="BF21" s="14">
        <f t="shared" si="37"/>
        <v>2.9949583873109544</v>
      </c>
      <c r="BG21" s="22">
        <f t="shared" si="7"/>
        <v>19.700005721428607</v>
      </c>
      <c r="BH21" s="62">
        <f t="shared" si="8"/>
        <v>313.03333905476194</v>
      </c>
      <c r="BI21" s="62">
        <f ca="1">AVERAGE(OFFSET($BH$3,0,0,'Données projet'!$E$11+1,1))-AVERAGE(OFFSET($H$3,0,0,'Données projet'!$E$11+1,1))</f>
        <v>189.32241328245374</v>
      </c>
      <c r="BJ21" s="62">
        <f t="shared" si="38"/>
        <v>89.01540797003031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45.231918380240622</v>
      </c>
      <c r="CA21" s="14">
        <f t="shared" si="39"/>
        <v>13.375292045080878</v>
      </c>
      <c r="CB21" s="22">
        <f t="shared" si="10"/>
        <v>102.07422482410162</v>
      </c>
      <c r="CC21" s="62">
        <f t="shared" si="11"/>
        <v>395.40755815743495</v>
      </c>
      <c r="CD21" s="62">
        <f ca="1">AVERAGE(OFFSET($CC$3,0,0,'Données projet'!$E$12+1,1))-AVERAGE(OFFSET($H$3,0,0,'Données projet'!$E$12+1,1))</f>
        <v>356.67776806450831</v>
      </c>
      <c r="CE21" s="62">
        <f t="shared" si="40"/>
        <v>215.70832007602809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25.881789459092229</v>
      </c>
      <c r="P22" s="14">
        <f t="shared" si="33"/>
        <v>8.1672119898134259</v>
      </c>
      <c r="Q22" s="22">
        <f t="shared" si="2"/>
        <v>59.302010856844014</v>
      </c>
      <c r="R22" s="62">
        <f t="shared" si="0"/>
        <v>352.63534419017731</v>
      </c>
      <c r="S22" s="62">
        <f ca="1">AVERAGE(OFFSET($R$3,0,0,'Données projet'!$E$9+1,1))-AVERAGE(OFFSET($H$3,0,0,'Données projet'!$E$9+1,1))</f>
        <v>305.81218682025218</v>
      </c>
      <c r="T22" s="62">
        <f t="shared" si="34"/>
        <v>181.74776301853791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53.297803218557732</v>
      </c>
      <c r="AK22" s="14">
        <f t="shared" si="35"/>
        <v>15.462240012873817</v>
      </c>
      <c r="AL22" s="22">
        <f t="shared" si="4"/>
        <v>119.75707529474329</v>
      </c>
      <c r="AM22" s="62">
        <f t="shared" si="5"/>
        <v>413.0904086280766</v>
      </c>
      <c r="AN22" s="62">
        <f ca="1">AVERAGE(OFFSET($AM$3,0,0,'Données projet'!$E$10+1,1))-AVERAGE(OFFSET($H$3,0,0,'Données projet'!$E$10+1,1))</f>
        <v>336.10356472271712</v>
      </c>
      <c r="AO22" s="62">
        <f t="shared" si="36"/>
        <v>203.5274665601915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4.0333333333333332</v>
      </c>
      <c r="BD22" s="13">
        <f>IF('Données projet'!$A$88&gt;35,BD21+BC22-BL21,IF(A22&lt;'Données projet'!$A$88,$BA$205^A22,IF(A22='Données projet'!$A$88,'Données projet'!$B$88,BD21+BC22-BL21)))</f>
        <v>20.849584337844028</v>
      </c>
      <c r="BE22" s="14">
        <f>BD22*VLOOKUP('Données projet'!$B$11,Paramètres!$A$1:$I$89,3,0)*VLOOKUP('Données projet'!$B$11,Paramètres!$A$1:$I$89,5,0)</f>
        <v>9.7576054701110042</v>
      </c>
      <c r="BF22" s="14">
        <f t="shared" si="37"/>
        <v>3.4493380909966378</v>
      </c>
      <c r="BG22" s="22">
        <f t="shared" si="7"/>
        <v>23.002093368929142</v>
      </c>
      <c r="BH22" s="62">
        <f t="shared" si="8"/>
        <v>316.33542670226245</v>
      </c>
      <c r="BI22" s="62">
        <f ca="1">AVERAGE(OFFSET($BH$3,0,0,'Données projet'!$E$11+1,1))-AVERAGE(OFFSET($H$3,0,0,'Données projet'!$E$11+1,1))</f>
        <v>189.32241328245374</v>
      </c>
      <c r="BJ22" s="62">
        <f t="shared" si="38"/>
        <v>89.01540797003031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56.054586143655548</v>
      </c>
      <c r="CA22" s="14">
        <f t="shared" si="39"/>
        <v>16.166830217973832</v>
      </c>
      <c r="CB22" s="22">
        <f t="shared" si="10"/>
        <v>125.78563349650449</v>
      </c>
      <c r="CC22" s="62">
        <f t="shared" si="11"/>
        <v>419.1189668298378</v>
      </c>
      <c r="CD22" s="62">
        <f ca="1">AVERAGE(OFFSET($CC$3,0,0,'Données projet'!$E$12+1,1))-AVERAGE(OFFSET($H$3,0,0,'Données projet'!$E$12+1,1))</f>
        <v>356.67776806450831</v>
      </c>
      <c r="CE22" s="62">
        <f t="shared" si="40"/>
        <v>215.70832007602809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30.693374187922199</v>
      </c>
      <c r="P23" s="14">
        <f t="shared" si="33"/>
        <v>9.4952128254613779</v>
      </c>
      <c r="Q23" s="22">
        <f t="shared" si="2"/>
        <v>69.995122381643057</v>
      </c>
      <c r="R23" s="62">
        <f t="shared" si="0"/>
        <v>363.32845571497637</v>
      </c>
      <c r="S23" s="62">
        <f ca="1">AVERAGE(OFFSET($R$3,0,0,'Données projet'!$E$9+1,1))-AVERAGE(OFFSET($H$3,0,0,'Données projet'!$E$9+1,1))</f>
        <v>305.81218682025218</v>
      </c>
      <c r="T23" s="62">
        <f t="shared" si="34"/>
        <v>181.74776301853791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66.050399999999996</v>
      </c>
      <c r="AK23" s="14">
        <f t="shared" si="35"/>
        <v>18.689342126897891</v>
      </c>
      <c r="AL23" s="22">
        <f t="shared" si="4"/>
        <v>147.58838420434714</v>
      </c>
      <c r="AM23" s="62">
        <f t="shared" si="5"/>
        <v>440.92171753768048</v>
      </c>
      <c r="AN23" s="62">
        <f ca="1">AVERAGE(OFFSET($AM$3,0,0,'Données projet'!$E$10+1,1))-AVERAGE(OFFSET($H$3,0,0,'Données projet'!$E$10+1,1))</f>
        <v>336.10356472271712</v>
      </c>
      <c r="AO23" s="62">
        <f t="shared" si="36"/>
        <v>203.5274665601915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4.0333333333333332</v>
      </c>
      <c r="BD23" s="13">
        <f>IF('Données projet'!$A$88&gt;35,BD22+BC23-BL22,IF(A23&lt;'Données projet'!$A$88,$BA$205^A23,IF(A23='Données projet'!$A$88,'Données projet'!$B$88,BD22+BC23-BL22)))</f>
        <v>24.463780996262496</v>
      </c>
      <c r="BE23" s="14">
        <f>BD23*VLOOKUP('Données projet'!$B$11,Paramètres!$A$1:$I$89,3,0)*VLOOKUP('Données projet'!$B$11,Paramètres!$A$1:$I$89,5,0)</f>
        <v>11.449049506250848</v>
      </c>
      <c r="BF23" s="14">
        <f t="shared" si="37"/>
        <v>3.972653949520474</v>
      </c>
      <c r="BG23" s="22">
        <f t="shared" si="7"/>
        <v>26.859466852135053</v>
      </c>
      <c r="BH23" s="62">
        <f t="shared" si="8"/>
        <v>320.19280018546834</v>
      </c>
      <c r="BI23" s="62">
        <f ca="1">AVERAGE(OFFSET($BH$3,0,0,'Données projet'!$E$11+1,1))-AVERAGE(OFFSET($H$3,0,0,'Données projet'!$E$11+1,1))</f>
        <v>189.32241328245374</v>
      </c>
      <c r="BJ23" s="62">
        <f t="shared" si="38"/>
        <v>89.01540797003031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69.466800000000006</v>
      </c>
      <c r="CA23" s="14">
        <f t="shared" si="39"/>
        <v>19.540986351241298</v>
      </c>
      <c r="CB23" s="22">
        <f t="shared" si="10"/>
        <v>155.02189456174526</v>
      </c>
      <c r="CC23" s="62">
        <f t="shared" si="11"/>
        <v>448.35522789507854</v>
      </c>
      <c r="CD23" s="62">
        <f ca="1">AVERAGE(OFFSET($CC$3,0,0,'Données projet'!$E$12+1,1))-AVERAGE(OFFSET($H$3,0,0,'Données projet'!$E$12+1,1))</f>
        <v>356.67776806450831</v>
      </c>
      <c r="CE23" s="62">
        <f t="shared" si="40"/>
        <v>215.70832007602809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36.399462275544337</v>
      </c>
      <c r="P24" s="14">
        <f t="shared" si="33"/>
        <v>11.039148575212362</v>
      </c>
      <c r="Q24" s="22">
        <f t="shared" si="2"/>
        <v>82.62224723173459</v>
      </c>
      <c r="R24" s="62">
        <f t="shared" si="0"/>
        <v>375.95558056506792</v>
      </c>
      <c r="S24" s="62">
        <f ca="1">AVERAGE(OFFSET($R$3,0,0,'Données projet'!$E$9+1,1))-AVERAGE(OFFSET($H$3,0,0,'Données projet'!$E$9+1,1))</f>
        <v>305.81218682025218</v>
      </c>
      <c r="T24" s="62">
        <f t="shared" si="34"/>
        <v>181.74776301853791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67.136160000000004</v>
      </c>
      <c r="AK24" s="14">
        <f t="shared" si="35"/>
        <v>18.960545405756019</v>
      </c>
      <c r="AL24" s="22">
        <f t="shared" si="4"/>
        <v>149.95176191502506</v>
      </c>
      <c r="AM24" s="62">
        <f t="shared" si="5"/>
        <v>443.2850952483584</v>
      </c>
      <c r="AN24" s="62">
        <f ca="1">AVERAGE(OFFSET($AM$3,0,0,'Données projet'!$E$10+1,1))-AVERAGE(OFFSET($H$3,0,0,'Données projet'!$E$10+1,1))</f>
        <v>336.10356472271712</v>
      </c>
      <c r="AO24" s="62">
        <f t="shared" si="36"/>
        <v>203.5274665601915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4.0333333333333332</v>
      </c>
      <c r="BD24" s="13">
        <f>IF('Données projet'!$A$88&gt;35,BD23+BC24-BL23,IF(A24&lt;'Données projet'!$A$88,$BA$205^A24,IF(A24='Données projet'!$A$88,'Données projet'!$B$88,BD23+BC24-BL23)))</f>
        <v>28.704484988067634</v>
      </c>
      <c r="BE24" s="14">
        <f>BD24*VLOOKUP('Données projet'!$B$11,Paramètres!$A$1:$I$89,3,0)*VLOOKUP('Données projet'!$B$11,Paramètres!$A$1:$I$89,5,0)</f>
        <v>13.433698974415652</v>
      </c>
      <c r="BF24" s="14">
        <f t="shared" si="37"/>
        <v>4.575364602221593</v>
      </c>
      <c r="BG24" s="22">
        <f t="shared" si="7"/>
        <v>31.365785729309867</v>
      </c>
      <c r="BH24" s="62">
        <f t="shared" si="8"/>
        <v>324.69911906264321</v>
      </c>
      <c r="BI24" s="62">
        <f ca="1">AVERAGE(OFFSET($BH$3,0,0,'Données projet'!$E$11+1,1))-AVERAGE(OFFSET($H$3,0,0,'Données projet'!$E$11+1,1))</f>
        <v>189.32241328245374</v>
      </c>
      <c r="BJ24" s="62">
        <f t="shared" si="38"/>
        <v>89.01540797003031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70.608720000000005</v>
      </c>
      <c r="CA24" s="14">
        <f t="shared" si="39"/>
        <v>19.824547941295929</v>
      </c>
      <c r="CB24" s="22">
        <f t="shared" si="10"/>
        <v>157.50460833109042</v>
      </c>
      <c r="CC24" s="62">
        <f t="shared" si="11"/>
        <v>450.83794166442374</v>
      </c>
      <c r="CD24" s="62">
        <f ca="1">AVERAGE(OFFSET($CC$3,0,0,'Données projet'!$E$12+1,1))-AVERAGE(OFFSET($H$3,0,0,'Données projet'!$E$12+1,1))</f>
        <v>356.67776806450831</v>
      </c>
      <c r="CE24" s="62">
        <f t="shared" si="40"/>
        <v>215.70832007602809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43.166347428499073</v>
      </c>
      <c r="P25" s="14">
        <f t="shared" si="33"/>
        <v>12.83413057776214</v>
      </c>
      <c r="Q25" s="22">
        <f t="shared" si="2"/>
        <v>97.534165860904935</v>
      </c>
      <c r="R25" s="62">
        <f t="shared" si="0"/>
        <v>390.86749919423823</v>
      </c>
      <c r="S25" s="62">
        <f ca="1">AVERAGE(OFFSET($R$3,0,0,'Données projet'!$E$9+1,1))-AVERAGE(OFFSET($H$3,0,0,'Données projet'!$E$9+1,1))</f>
        <v>305.81218682025218</v>
      </c>
      <c r="T25" s="62">
        <f t="shared" si="34"/>
        <v>181.74776301853791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73.650720000000007</v>
      </c>
      <c r="AK25" s="14">
        <f t="shared" si="35"/>
        <v>20.577360172493922</v>
      </c>
      <c r="AL25" s="22">
        <f t="shared" si="4"/>
        <v>164.11390630042692</v>
      </c>
      <c r="AM25" s="62">
        <f t="shared" si="5"/>
        <v>457.4472396337602</v>
      </c>
      <c r="AN25" s="62">
        <f ca="1">AVERAGE(OFFSET($AM$3,0,0,'Données projet'!$E$10+1,1))-AVERAGE(OFFSET($H$3,0,0,'Données projet'!$E$10+1,1))</f>
        <v>336.10356472271712</v>
      </c>
      <c r="AO25" s="62">
        <f t="shared" si="36"/>
        <v>203.5274665601915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4.0333333333333332</v>
      </c>
      <c r="BD25" s="13">
        <f>IF('Données projet'!$A$88&gt;35,BD24+BC25-BL24,IF(A25&lt;'Données projet'!$A$88,$BA$205^A25,IF(A25='Données projet'!$A$88,'Données projet'!$B$88,BD24+BC25-BL24)))</f>
        <v>33.680298992051981</v>
      </c>
      <c r="BE25" s="14">
        <f>BD25*VLOOKUP('Données projet'!$B$11,Paramètres!$A$1:$I$89,3,0)*VLOOKUP('Données projet'!$B$11,Paramètres!$A$1:$I$89,5,0)</f>
        <v>15.762379928280327</v>
      </c>
      <c r="BF25" s="14">
        <f t="shared" si="37"/>
        <v>5.2695154194815341</v>
      </c>
      <c r="BG25" s="22">
        <f t="shared" si="7"/>
        <v>36.630551064018576</v>
      </c>
      <c r="BH25" s="62">
        <f t="shared" si="8"/>
        <v>329.96388439735188</v>
      </c>
      <c r="BI25" s="62">
        <f ca="1">AVERAGE(OFFSET($BH$3,0,0,'Données projet'!$E$11+1,1))-AVERAGE(OFFSET($H$3,0,0,'Données projet'!$E$11+1,1))</f>
        <v>189.32241328245374</v>
      </c>
      <c r="BJ25" s="62">
        <f t="shared" si="38"/>
        <v>89.01540797003031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77.460240000000013</v>
      </c>
      <c r="CA25" s="14">
        <f t="shared" si="39"/>
        <v>21.515038439826668</v>
      </c>
      <c r="CB25" s="22">
        <f t="shared" si="10"/>
        <v>172.3819432826981</v>
      </c>
      <c r="CC25" s="62">
        <f t="shared" si="11"/>
        <v>465.71527661603142</v>
      </c>
      <c r="CD25" s="62">
        <f ca="1">AVERAGE(OFFSET($CC$3,0,0,'Données projet'!$E$12+1,1))-AVERAGE(OFFSET($H$3,0,0,'Données projet'!$E$12+1,1))</f>
        <v>356.67776806450831</v>
      </c>
      <c r="CE25" s="62">
        <f t="shared" si="40"/>
        <v>215.70832007602809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51.19123838183193</v>
      </c>
      <c r="P26" s="14">
        <f t="shared" si="33"/>
        <v>14.920979327781229</v>
      </c>
      <c r="Q26" s="22">
        <f t="shared" si="2"/>
        <v>115.14544584424293</v>
      </c>
      <c r="R26" s="62">
        <f t="shared" si="0"/>
        <v>408.47877917757626</v>
      </c>
      <c r="S26" s="62">
        <f ca="1">AVERAGE(OFFSET($R$3,0,0,'Données projet'!$E$9+1,1))-AVERAGE(OFFSET($H$3,0,0,'Données projet'!$E$9+1,1))</f>
        <v>305.81218682025218</v>
      </c>
      <c r="T26" s="62">
        <f t="shared" si="34"/>
        <v>181.74776301853791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80.165279999999996</v>
      </c>
      <c r="AK26" s="14">
        <f t="shared" si="35"/>
        <v>22.177591092468788</v>
      </c>
      <c r="AL26" s="22">
        <f t="shared" si="4"/>
        <v>178.24716715271646</v>
      </c>
      <c r="AM26" s="62">
        <f t="shared" si="5"/>
        <v>471.5805004860498</v>
      </c>
      <c r="AN26" s="62">
        <f ca="1">AVERAGE(OFFSET($AM$3,0,0,'Données projet'!$E$10+1,1))-AVERAGE(OFFSET($H$3,0,0,'Données projet'!$E$10+1,1))</f>
        <v>336.10356472271712</v>
      </c>
      <c r="AO26" s="62">
        <f t="shared" si="36"/>
        <v>203.5274665601915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4.0333333333333332</v>
      </c>
      <c r="BD26" s="13">
        <f>IF('Données projet'!$A$88&gt;35,BD25+BC26-BL25,IF(A26&lt;'Données projet'!$A$88,$BA$205^A26,IF(A26='Données projet'!$A$88,'Données projet'!$B$88,BD25+BC26-BL25)))</f>
        <v>39.518651550988245</v>
      </c>
      <c r="BE26" s="14">
        <f>BD26*VLOOKUP('Données projet'!$B$11,Paramètres!$A$1:$I$89,3,0)*VLOOKUP('Données projet'!$B$11,Paramètres!$A$1:$I$89,5,0)</f>
        <v>18.4947289258625</v>
      </c>
      <c r="BF26" s="14">
        <f t="shared" si="37"/>
        <v>6.0689792334081645</v>
      </c>
      <c r="BG26" s="22">
        <f t="shared" si="7"/>
        <v>42.781791710729742</v>
      </c>
      <c r="BH26" s="62">
        <f t="shared" si="8"/>
        <v>336.11512504406306</v>
      </c>
      <c r="BI26" s="62">
        <f ca="1">AVERAGE(OFFSET($BH$3,0,0,'Données projet'!$E$11+1,1))-AVERAGE(OFFSET($H$3,0,0,'Données projet'!$E$11+1,1))</f>
        <v>189.32241328245374</v>
      </c>
      <c r="BJ26" s="62">
        <f t="shared" si="38"/>
        <v>89.01540797003031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84.311760000000007</v>
      </c>
      <c r="CA26" s="14">
        <f t="shared" si="39"/>
        <v>23.188189391515806</v>
      </c>
      <c r="CB26" s="22">
        <f t="shared" si="10"/>
        <v>187.22907852355672</v>
      </c>
      <c r="CC26" s="62">
        <f t="shared" si="11"/>
        <v>480.56241185689004</v>
      </c>
      <c r="CD26" s="62">
        <f ca="1">AVERAGE(OFFSET($CC$3,0,0,'Données projet'!$E$12+1,1))-AVERAGE(OFFSET($H$3,0,0,'Données projet'!$E$12+1,1))</f>
        <v>356.67776806450831</v>
      </c>
      <c r="CE26" s="62">
        <f t="shared" si="40"/>
        <v>215.70832007602809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60.708006194089528</v>
      </c>
      <c r="P27" s="14">
        <f t="shared" si="33"/>
        <v>17.347152793180882</v>
      </c>
      <c r="Q27" s="22">
        <f t="shared" si="2"/>
        <v>135.94606856949596</v>
      </c>
      <c r="R27" s="62">
        <f t="shared" si="0"/>
        <v>429.27940190282925</v>
      </c>
      <c r="S27" s="62">
        <f ca="1">AVERAGE(OFFSET($R$3,0,0,'Données projet'!$E$9+1,1))-AVERAGE(OFFSET($H$3,0,0,'Données projet'!$E$9+1,1))</f>
        <v>305.81218682025218</v>
      </c>
      <c r="T27" s="62">
        <f t="shared" si="34"/>
        <v>181.74776301853791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86.679839999999999</v>
      </c>
      <c r="AK27" s="14">
        <f t="shared" si="35"/>
        <v>23.762739053789723</v>
      </c>
      <c r="AL27" s="22">
        <f t="shared" si="4"/>
        <v>192.35415851868379</v>
      </c>
      <c r="AM27" s="62">
        <f t="shared" si="5"/>
        <v>485.6874918520171</v>
      </c>
      <c r="AN27" s="62">
        <f ca="1">AVERAGE(OFFSET($AM$3,0,0,'Données projet'!$E$10+1,1))-AVERAGE(OFFSET($H$3,0,0,'Données projet'!$E$10+1,1))</f>
        <v>336.10356472271712</v>
      </c>
      <c r="AO27" s="62">
        <f t="shared" si="36"/>
        <v>203.5274665601915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4.0333333333333332</v>
      </c>
      <c r="BD27" s="13">
        <f>IF('Données projet'!$A$88&gt;35,BD26+BC27-BL26,IF(A27&lt;'Données projet'!$A$88,$BA$205^A27,IF(A27='Données projet'!$A$88,'Données projet'!$B$88,BD26+BC27-BL26)))</f>
        <v>46.369060464010957</v>
      </c>
      <c r="BE27" s="14">
        <f>BD27*VLOOKUP('Données projet'!$B$11,Paramètres!$A$1:$I$89,3,0)*VLOOKUP('Données projet'!$B$11,Paramètres!$A$1:$I$89,5,0)</f>
        <v>21.700720297157126</v>
      </c>
      <c r="BF27" s="14">
        <f t="shared" si="37"/>
        <v>6.9897335909424978</v>
      </c>
      <c r="BG27" s="22">
        <f t="shared" si="7"/>
        <v>49.96920718844018</v>
      </c>
      <c r="BH27" s="62">
        <f t="shared" si="8"/>
        <v>343.30254052177349</v>
      </c>
      <c r="BI27" s="62">
        <f ca="1">AVERAGE(OFFSET($BH$3,0,0,'Données projet'!$E$11+1,1))-AVERAGE(OFFSET($H$3,0,0,'Données projet'!$E$11+1,1))</f>
        <v>189.32241328245374</v>
      </c>
      <c r="BJ27" s="62">
        <f t="shared" si="38"/>
        <v>89.01540797003031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91.16328</v>
      </c>
      <c r="CA27" s="14">
        <f t="shared" si="39"/>
        <v>24.84557007760694</v>
      </c>
      <c r="CB27" s="22">
        <f t="shared" si="10"/>
        <v>202.04874721849876</v>
      </c>
      <c r="CC27" s="62">
        <f t="shared" si="11"/>
        <v>495.38208055183208</v>
      </c>
      <c r="CD27" s="62">
        <f ca="1">AVERAGE(OFFSET($CC$3,0,0,'Données projet'!$E$12+1,1))-AVERAGE(OFFSET($H$3,0,0,'Données projet'!$E$12+1,1))</f>
        <v>356.67776806450831</v>
      </c>
      <c r="CE27" s="62">
        <f t="shared" si="40"/>
        <v>215.70832007602809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71.994</v>
      </c>
      <c r="P28" s="14">
        <f t="shared" si="33"/>
        <v>20.167825678149413</v>
      </c>
      <c r="Q28" s="22">
        <f t="shared" si="2"/>
        <v>160.51517972277688</v>
      </c>
      <c r="R28" s="62">
        <f t="shared" si="0"/>
        <v>453.84851305611016</v>
      </c>
      <c r="S28" s="62">
        <f ca="1">AVERAGE(OFFSET($R$3,0,0,'Données projet'!$E$9+1,1))-AVERAGE(OFFSET($H$3,0,0,'Données projet'!$E$9+1,1))</f>
        <v>305.81218682025218</v>
      </c>
      <c r="T28" s="62">
        <f t="shared" si="34"/>
        <v>181.74776301853791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93.194400000000002</v>
      </c>
      <c r="AK28" s="14">
        <f t="shared" si="35"/>
        <v>25.33406653691528</v>
      </c>
      <c r="AL28" s="22">
        <f t="shared" si="4"/>
        <v>206.43707921846078</v>
      </c>
      <c r="AM28" s="62">
        <f t="shared" si="5"/>
        <v>499.7704125517941</v>
      </c>
      <c r="AN28" s="62">
        <f ca="1">AVERAGE(OFFSET($AM$3,0,0,'Données projet'!$E$10+1,1))-AVERAGE(OFFSET($H$3,0,0,'Données projet'!$E$10+1,1))</f>
        <v>336.10356472271712</v>
      </c>
      <c r="AO28" s="62">
        <f t="shared" si="36"/>
        <v>203.5274665601915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4.0333333333333332</v>
      </c>
      <c r="BD28" s="13">
        <f>IF('Données projet'!$A$88&gt;35,BD27+BC28-BL27,IF(A28&lt;'Données projet'!$A$88,$BA$205^A28,IF(A28='Données projet'!$A$88,'Données projet'!$B$88,BD27+BC28-BL27)))</f>
        <v>54.406961875735774</v>
      </c>
      <c r="BE28" s="14">
        <f>BD28*VLOOKUP('Données projet'!$B$11,Paramètres!$A$1:$I$89,3,0)*VLOOKUP('Données projet'!$B$11,Paramètres!$A$1:$I$89,5,0)</f>
        <v>25.462458157844342</v>
      </c>
      <c r="BF28" s="14">
        <f t="shared" si="37"/>
        <v>8.0501800703828721</v>
      </c>
      <c r="BG28" s="22">
        <f t="shared" si="7"/>
        <v>58.367844914162397</v>
      </c>
      <c r="BH28" s="62">
        <f t="shared" si="8"/>
        <v>351.7011782474957</v>
      </c>
      <c r="BI28" s="62">
        <f ca="1">AVERAGE(OFFSET($BH$3,0,0,'Données projet'!$E$11+1,1))-AVERAGE(OFFSET($H$3,0,0,'Données projet'!$E$11+1,1))</f>
        <v>189.32241328245374</v>
      </c>
      <c r="BJ28" s="62">
        <f t="shared" si="38"/>
        <v>89.01540797003031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98.014800000000008</v>
      </c>
      <c r="CA28" s="14">
        <f t="shared" si="39"/>
        <v>26.488500507827684</v>
      </c>
      <c r="CB28" s="22">
        <f t="shared" si="10"/>
        <v>216.84324838446653</v>
      </c>
      <c r="CC28" s="62">
        <f t="shared" si="11"/>
        <v>510.17658171779988</v>
      </c>
      <c r="CD28" s="62">
        <f ca="1">AVERAGE(OFFSET($CC$3,0,0,'Données projet'!$E$12+1,1))-AVERAGE(OFFSET($H$3,0,0,'Données projet'!$E$12+1,1))</f>
        <v>356.67776806450831</v>
      </c>
      <c r="CE28" s="62">
        <f t="shared" si="40"/>
        <v>215.70832007602809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70.98</v>
      </c>
      <c r="P29" s="14">
        <f t="shared" si="33"/>
        <v>19.916628839746853</v>
      </c>
      <c r="Q29" s="22">
        <f t="shared" si="2"/>
        <v>158.31162856255909</v>
      </c>
      <c r="R29" s="62">
        <f t="shared" si="0"/>
        <v>451.64496189589238</v>
      </c>
      <c r="S29" s="62">
        <f ca="1">AVERAGE(OFFSET($R$3,0,0,'Données projet'!$E$9+1,1))-AVERAGE(OFFSET($H$3,0,0,'Données projet'!$E$9+1,1))</f>
        <v>305.81218682025218</v>
      </c>
      <c r="T29" s="62">
        <f t="shared" si="34"/>
        <v>181.74776301853791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76.184160000000006</v>
      </c>
      <c r="AK29" s="14">
        <f t="shared" si="35"/>
        <v>21.201554232857223</v>
      </c>
      <c r="AL29" s="22">
        <f t="shared" si="4"/>
        <v>169.613452288893</v>
      </c>
      <c r="AM29" s="62">
        <f t="shared" si="5"/>
        <v>462.94678562222634</v>
      </c>
      <c r="AN29" s="62">
        <f ca="1">AVERAGE(OFFSET($AM$3,0,0,'Données projet'!$E$10+1,1))-AVERAGE(OFFSET($H$3,0,0,'Données projet'!$E$10+1,1))</f>
        <v>336.10356472271712</v>
      </c>
      <c r="AO29" s="62">
        <f t="shared" si="36"/>
        <v>203.5274665601915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4.0333333333333332</v>
      </c>
      <c r="BD29" s="13">
        <f>IF('Données projet'!$A$88&gt;35,BD28+BC29-BL28,IF(A29&lt;'Données projet'!$A$88,$BA$205^A29,IF(A29='Données projet'!$A$88,'Données projet'!$B$88,BD28+BC29-BL28)))</f>
        <v>63.838203123508229</v>
      </c>
      <c r="BE29" s="14">
        <f>BD29*VLOOKUP('Données projet'!$B$11,Paramètres!$A$1:$I$89,3,0)*VLOOKUP('Données projet'!$B$11,Paramètres!$A$1:$I$89,5,0)</f>
        <v>29.876279061801853</v>
      </c>
      <c r="BF29" s="14">
        <f t="shared" si="37"/>
        <v>9.2715120429720468</v>
      </c>
      <c r="BG29" s="22">
        <f t="shared" si="7"/>
        <v>68.182402840814532</v>
      </c>
      <c r="BH29" s="62">
        <f t="shared" si="8"/>
        <v>361.51573617414783</v>
      </c>
      <c r="BI29" s="62">
        <f ca="1">AVERAGE(OFFSET($BH$3,0,0,'Données projet'!$E$11+1,1))-AVERAGE(OFFSET($H$3,0,0,'Données projet'!$E$11+1,1))</f>
        <v>189.32241328245374</v>
      </c>
      <c r="BJ29" s="62">
        <f t="shared" si="38"/>
        <v>89.01540797003031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80.124720000000011</v>
      </c>
      <c r="CA29" s="14">
        <f t="shared" si="39"/>
        <v>22.167676051748288</v>
      </c>
      <c r="CB29" s="22">
        <f t="shared" si="10"/>
        <v>178.15925645679496</v>
      </c>
      <c r="CC29" s="62">
        <f t="shared" si="11"/>
        <v>471.49258979012825</v>
      </c>
      <c r="CD29" s="62">
        <f ca="1">AVERAGE(OFFSET($CC$3,0,0,'Données projet'!$E$12+1,1))-AVERAGE(OFFSET($H$3,0,0,'Données projet'!$E$12+1,1))</f>
        <v>356.67776806450831</v>
      </c>
      <c r="CE29" s="62">
        <f t="shared" si="40"/>
        <v>215.70832007602809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78.078000000000003</v>
      </c>
      <c r="P30" s="14">
        <f t="shared" si="33"/>
        <v>21.666582091642084</v>
      </c>
      <c r="Q30" s="22">
        <f t="shared" si="2"/>
        <v>173.72181380960993</v>
      </c>
      <c r="R30" s="62">
        <f t="shared" si="0"/>
        <v>467.05514714294327</v>
      </c>
      <c r="S30" s="62">
        <f ca="1">AVERAGE(OFFSET($R$3,0,0,'Données projet'!$E$9+1,1))-AVERAGE(OFFSET($H$3,0,0,'Données projet'!$E$9+1,1))</f>
        <v>305.81218682025218</v>
      </c>
      <c r="T30" s="62">
        <f t="shared" si="34"/>
        <v>181.74776301853791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84.508320000000026</v>
      </c>
      <c r="AK30" s="14">
        <f t="shared" si="35"/>
        <v>23.235950088324714</v>
      </c>
      <c r="AL30" s="22">
        <f t="shared" si="4"/>
        <v>187.65460373716556</v>
      </c>
      <c r="AM30" s="62">
        <f t="shared" si="5"/>
        <v>480.9879370704989</v>
      </c>
      <c r="AN30" s="62">
        <f ca="1">AVERAGE(OFFSET($AM$3,0,0,'Données projet'!$E$10+1,1))-AVERAGE(OFFSET($H$3,0,0,'Données projet'!$E$10+1,1))</f>
        <v>336.10356472271712</v>
      </c>
      <c r="AO30" s="62">
        <f t="shared" si="36"/>
        <v>203.5274665601915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4.0333333333333332</v>
      </c>
      <c r="BD30" s="13">
        <f>IF('Données projet'!$A$88&gt;35,BD29+BC30-BL29,IF(A30&lt;'Données projet'!$A$88,$BA$205^A30,IF(A30='Données projet'!$A$88,'Données projet'!$B$88,BD29+BC30-BL29)))</f>
        <v>74.904314402745428</v>
      </c>
      <c r="BE30" s="14">
        <f>BD30*VLOOKUP('Données projet'!$B$11,Paramètres!$A$1:$I$89,3,0)*VLOOKUP('Données projet'!$B$11,Paramètres!$A$1:$I$89,5,0)</f>
        <v>35.055219140484859</v>
      </c>
      <c r="BF30" s="14">
        <f t="shared" si="37"/>
        <v>10.678138229383395</v>
      </c>
      <c r="BG30" s="22">
        <f t="shared" si="7"/>
        <v>79.652264085853858</v>
      </c>
      <c r="BH30" s="62">
        <f t="shared" si="8"/>
        <v>372.98559741918717</v>
      </c>
      <c r="BI30" s="62">
        <f ca="1">AVERAGE(OFFSET($BH$3,0,0,'Données projet'!$E$11+1,1))-AVERAGE(OFFSET($H$3,0,0,'Données projet'!$E$11+1,1))</f>
        <v>189.32241328245374</v>
      </c>
      <c r="BJ30" s="62">
        <f t="shared" si="38"/>
        <v>89.01540797003031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88.879440000000017</v>
      </c>
      <c r="CA30" s="14">
        <f t="shared" si="39"/>
        <v>24.294776159113649</v>
      </c>
      <c r="CB30" s="22">
        <f t="shared" si="10"/>
        <v>197.11175981045631</v>
      </c>
      <c r="CC30" s="62">
        <f t="shared" si="11"/>
        <v>490.44509314378962</v>
      </c>
      <c r="CD30" s="62">
        <f ca="1">AVERAGE(OFFSET($CC$3,0,0,'Données projet'!$E$12+1,1))-AVERAGE(OFFSET($H$3,0,0,'Données projet'!$E$12+1,1))</f>
        <v>356.67776806450831</v>
      </c>
      <c r="CE30" s="62">
        <f t="shared" si="40"/>
        <v>215.70832007602809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85.176000000000002</v>
      </c>
      <c r="P31" s="14">
        <f t="shared" si="33"/>
        <v>23.398088487656441</v>
      </c>
      <c r="Q31" s="22">
        <f t="shared" si="2"/>
        <v>189.09987078266829</v>
      </c>
      <c r="R31" s="62">
        <f t="shared" si="0"/>
        <v>482.4332041160016</v>
      </c>
      <c r="S31" s="62">
        <f ca="1">AVERAGE(OFFSET($R$3,0,0,'Données projet'!$E$9+1,1))-AVERAGE(OFFSET($H$3,0,0,'Données projet'!$E$9+1,1))</f>
        <v>305.81218682025218</v>
      </c>
      <c r="T31" s="62">
        <f t="shared" si="34"/>
        <v>181.74776301853791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92.832480000000018</v>
      </c>
      <c r="AK31" s="14">
        <f t="shared" si="35"/>
        <v>25.247114117480137</v>
      </c>
      <c r="AL31" s="22">
        <f t="shared" si="4"/>
        <v>205.65529308794461</v>
      </c>
      <c r="AM31" s="62">
        <f t="shared" si="5"/>
        <v>498.9886264212779</v>
      </c>
      <c r="AN31" s="62">
        <f ca="1">AVERAGE(OFFSET($AM$3,0,0,'Données projet'!$E$10+1,1))-AVERAGE(OFFSET($H$3,0,0,'Données projet'!$E$10+1,1))</f>
        <v>336.10356472271712</v>
      </c>
      <c r="AO31" s="62">
        <f t="shared" si="36"/>
        <v>203.5274665601915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4.0333333333333332</v>
      </c>
      <c r="BD31" s="13">
        <f>IF('Données projet'!$A$88&gt;35,BD30+BC31-BL30,IF(A31&lt;'Données projet'!$A$88,$BA$205^A31,IF(A31='Données projet'!$A$88,'Données projet'!$B$88,BD30+BC31-BL30)))</f>
        <v>87.888694255544095</v>
      </c>
      <c r="BE31" s="14">
        <f>BD31*VLOOKUP('Données projet'!$B$11,Paramètres!$A$1:$I$89,3,0)*VLOOKUP('Données projet'!$B$11,Paramètres!$A$1:$I$89,5,0)</f>
        <v>41.131908911594635</v>
      </c>
      <c r="BF31" s="14">
        <f t="shared" si="37"/>
        <v>12.298170516021724</v>
      </c>
      <c r="BG31" s="22">
        <f t="shared" si="7"/>
        <v>93.057388336431828</v>
      </c>
      <c r="BH31" s="62">
        <f t="shared" si="8"/>
        <v>386.39072166976513</v>
      </c>
      <c r="BI31" s="62">
        <f ca="1">AVERAGE(OFFSET($BH$3,0,0,'Données projet'!$E$11+1,1))-AVERAGE(OFFSET($H$3,0,0,'Données projet'!$E$11+1,1))</f>
        <v>189.32241328245374</v>
      </c>
      <c r="BJ31" s="62">
        <f t="shared" si="38"/>
        <v>89.01540797003031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97.634160000000023</v>
      </c>
      <c r="CA31" s="14">
        <f t="shared" si="39"/>
        <v>26.397585802010184</v>
      </c>
      <c r="CB31" s="22">
        <f t="shared" si="10"/>
        <v>216.02195727183445</v>
      </c>
      <c r="CC31" s="62">
        <f t="shared" si="11"/>
        <v>509.35529060516774</v>
      </c>
      <c r="CD31" s="62">
        <f ca="1">AVERAGE(OFFSET($CC$3,0,0,'Données projet'!$E$12+1,1))-AVERAGE(OFFSET($H$3,0,0,'Données projet'!$E$12+1,1))</f>
        <v>356.67776806450831</v>
      </c>
      <c r="CE31" s="62">
        <f t="shared" si="40"/>
        <v>215.70832007602809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92.274000000000001</v>
      </c>
      <c r="P32" s="14">
        <f t="shared" si="33"/>
        <v>25.112860036087575</v>
      </c>
      <c r="Q32" s="22">
        <f t="shared" si="2"/>
        <v>204.4487812295192</v>
      </c>
      <c r="R32" s="62">
        <f t="shared" si="0"/>
        <v>497.78211456285248</v>
      </c>
      <c r="S32" s="62">
        <f ca="1">AVERAGE(OFFSET($R$3,0,0,'Données projet'!$E$9+1,1))-AVERAGE(OFFSET($H$3,0,0,'Données projet'!$E$9+1,1))</f>
        <v>305.81218682025218</v>
      </c>
      <c r="T32" s="62">
        <f t="shared" si="34"/>
        <v>181.74776301853791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101.15664000000001</v>
      </c>
      <c r="AK32" s="14">
        <f t="shared" si="35"/>
        <v>27.237366379381644</v>
      </c>
      <c r="AL32" s="22">
        <f t="shared" si="4"/>
        <v>223.61956111075639</v>
      </c>
      <c r="AM32" s="62">
        <f t="shared" si="5"/>
        <v>516.95289444408968</v>
      </c>
      <c r="AN32" s="62">
        <f ca="1">AVERAGE(OFFSET($AM$3,0,0,'Données projet'!$E$10+1,1))-AVERAGE(OFFSET($H$3,0,0,'Données projet'!$E$10+1,1))</f>
        <v>336.10356472271712</v>
      </c>
      <c r="AO32" s="62">
        <f t="shared" si="36"/>
        <v>203.5274665601915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4.0333333333333332</v>
      </c>
      <c r="BD32" s="13">
        <f>IF('Données projet'!$A$88&gt;35,BD31+BC32-BL31,IF(A32&lt;'Données projet'!$A$88,$BA$205^A32,IF(A32='Données projet'!$A$88,'Données projet'!$B$88,BD31+BC32-BL31)))</f>
        <v>103.12386729036518</v>
      </c>
      <c r="BE32" s="14">
        <f>BD32*VLOOKUP('Données projet'!$B$11,Paramètres!$A$1:$I$89,3,0)*VLOOKUP('Données projet'!$B$11,Paramètres!$A$1:$I$89,5,0)</f>
        <v>48.261969891890899</v>
      </c>
      <c r="BF32" s="14">
        <f t="shared" si="37"/>
        <v>14.163985780307653</v>
      </c>
      <c r="BG32" s="22">
        <f t="shared" si="7"/>
        <v>108.72520612907914</v>
      </c>
      <c r="BH32" s="62">
        <f t="shared" si="8"/>
        <v>402.05853946241245</v>
      </c>
      <c r="BI32" s="62">
        <f ca="1">AVERAGE(OFFSET($BH$3,0,0,'Données projet'!$E$11+1,1))-AVERAGE(OFFSET($H$3,0,0,'Données projet'!$E$11+1,1))</f>
        <v>189.32241328245374</v>
      </c>
      <c r="BJ32" s="62">
        <f t="shared" si="38"/>
        <v>89.01540797003031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106.38888000000001</v>
      </c>
      <c r="CA32" s="14">
        <f t="shared" si="39"/>
        <v>28.478530760975403</v>
      </c>
      <c r="CB32" s="22">
        <f t="shared" si="10"/>
        <v>234.89407374203219</v>
      </c>
      <c r="CC32" s="62">
        <f t="shared" si="11"/>
        <v>528.22740707536548</v>
      </c>
      <c r="CD32" s="62">
        <f ca="1">AVERAGE(OFFSET($CC$3,0,0,'Données projet'!$E$12+1,1))-AVERAGE(OFFSET($H$3,0,0,'Données projet'!$E$12+1,1))</f>
        <v>356.67776806450831</v>
      </c>
      <c r="CE32" s="62">
        <f t="shared" si="40"/>
        <v>215.70832007602809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99.372000000000014</v>
      </c>
      <c r="P33" s="14">
        <f t="shared" si="33"/>
        <v>26.812330397327713</v>
      </c>
      <c r="Q33" s="22">
        <f t="shared" si="2"/>
        <v>219.7710421086791</v>
      </c>
      <c r="R33" s="62">
        <f t="shared" si="0"/>
        <v>513.10437544201238</v>
      </c>
      <c r="S33" s="62">
        <f ca="1">AVERAGE(OFFSET($R$3,0,0,'Données projet'!$E$9+1,1))-AVERAGE(OFFSET($H$3,0,0,'Données projet'!$E$9+1,1))</f>
        <v>305.81218682025218</v>
      </c>
      <c r="T33" s="62">
        <f t="shared" si="34"/>
        <v>181.74776301853791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109.48080000000002</v>
      </c>
      <c r="AK33" s="14">
        <f t="shared" si="35"/>
        <v>29.208623339903898</v>
      </c>
      <c r="AL33" s="22">
        <f t="shared" si="4"/>
        <v>241.55074565033269</v>
      </c>
      <c r="AM33" s="62">
        <f t="shared" si="5"/>
        <v>534.88407898366597</v>
      </c>
      <c r="AN33" s="62">
        <f ca="1">AVERAGE(OFFSET($AM$3,0,0,'Données projet'!$E$10+1,1))-AVERAGE(OFFSET($H$3,0,0,'Données projet'!$E$10+1,1))</f>
        <v>336.10356472271712</v>
      </c>
      <c r="AO33" s="62">
        <f t="shared" si="36"/>
        <v>203.5274665601915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4.0333333333333332</v>
      </c>
      <c r="BC33" s="13">
        <f t="array" ref="BC33">INDEX(BB:BB,MIN(IF(ISNUMBER(BB33:BB229),ROW(BB33:BB229),"")))</f>
        <v>4.0333333333333332</v>
      </c>
      <c r="BD33" s="13">
        <f>IF('Données projet'!$A$88&gt;35,BD32+BC33-BL32,IF(A33&lt;'Données projet'!$A$88,$BA$205^A33,IF(A33='Données projet'!$A$88,'Données projet'!$B$88,BD32+BC33-BL32)))</f>
        <v>121</v>
      </c>
      <c r="BE33" s="14">
        <f>BD33*VLOOKUP('Données projet'!$B$11,Paramètres!$A$1:$I$89,3,0)*VLOOKUP('Données projet'!$B$11,Paramètres!$A$1:$I$89,5,0)</f>
        <v>56.627999999999993</v>
      </c>
      <c r="BF33" s="14">
        <f t="shared" si="37"/>
        <v>16.312872953208519</v>
      </c>
      <c r="BG33" s="22">
        <f t="shared" si="7"/>
        <v>127.03868706017148</v>
      </c>
      <c r="BH33" s="62">
        <f t="shared" si="8"/>
        <v>420.37202039350478</v>
      </c>
      <c r="BI33" s="62">
        <f ca="1">AVERAGE(OFFSET($BH$3,0,0,'Données projet'!$E$11+1,1))-AVERAGE(OFFSET($H$3,0,0,'Données projet'!$E$11+1,1))</f>
        <v>189.32241328245374</v>
      </c>
      <c r="BJ33" s="62">
        <f t="shared" si="38"/>
        <v>89.01540797003031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115.14360000000003</v>
      </c>
      <c r="CA33" s="14">
        <f t="shared" si="39"/>
        <v>30.539614832250251</v>
      </c>
      <c r="CB33" s="22">
        <f t="shared" si="10"/>
        <v>253.73159916616927</v>
      </c>
      <c r="CC33" s="62">
        <f t="shared" si="11"/>
        <v>547.06493249950256</v>
      </c>
      <c r="CD33" s="62">
        <f ca="1">AVERAGE(OFFSET($CC$3,0,0,'Données projet'!$E$12+1,1))-AVERAGE(OFFSET($H$3,0,0,'Données projet'!$E$12+1,1))</f>
        <v>356.67776806450831</v>
      </c>
      <c r="CE33" s="62">
        <f t="shared" si="40"/>
        <v>215.70832007602809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85.987200000000001</v>
      </c>
      <c r="P34" s="14">
        <f t="shared" si="33"/>
        <v>23.594880218992504</v>
      </c>
      <c r="Q34" s="22">
        <f t="shared" si="2"/>
        <v>190.85545638141195</v>
      </c>
      <c r="R34" s="62">
        <f t="shared" si="0"/>
        <v>484.18878971474527</v>
      </c>
      <c r="S34" s="62">
        <f ca="1">AVERAGE(OFFSET($R$3,0,0,'Données projet'!$E$9+1,1))-AVERAGE(OFFSET($H$3,0,0,'Données projet'!$E$9+1,1))</f>
        <v>305.81218682025218</v>
      </c>
      <c r="T34" s="62">
        <f t="shared" si="34"/>
        <v>181.74776301853791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93.91824000000004</v>
      </c>
      <c r="AK34" s="14">
        <f t="shared" si="35"/>
        <v>25.507853654186022</v>
      </c>
      <c r="AL34" s="22">
        <f t="shared" si="4"/>
        <v>208.00044644770739</v>
      </c>
      <c r="AM34" s="62">
        <f t="shared" si="5"/>
        <v>501.33377978104068</v>
      </c>
      <c r="AN34" s="62">
        <f ca="1">AVERAGE(OFFSET($AM$3,0,0,'Données projet'!$E$10+1,1))-AVERAGE(OFFSET($H$3,0,0,'Données projet'!$E$10+1,1))</f>
        <v>336.10356472271712</v>
      </c>
      <c r="AO34" s="62">
        <f t="shared" si="36"/>
        <v>203.5274665601915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132.5</v>
      </c>
      <c r="BE34" s="14">
        <f>BD34*VLOOKUP('Données projet'!$B$11,Paramètres!$A$1:$I$89,3,0)*VLOOKUP('Données projet'!$B$11,Paramètres!$A$1:$I$89,5,0)</f>
        <v>62.01</v>
      </c>
      <c r="BF34" s="14">
        <f t="shared" si="37"/>
        <v>17.675481393668683</v>
      </c>
      <c r="BG34" s="22">
        <f t="shared" si="7"/>
        <v>138.78554676063962</v>
      </c>
      <c r="BH34" s="62">
        <f t="shared" si="8"/>
        <v>432.11888009397296</v>
      </c>
      <c r="BI34" s="62">
        <f ca="1">AVERAGE(OFFSET($BH$3,0,0,'Données projet'!$E$11+1,1))-AVERAGE(OFFSET($H$3,0,0,'Données projet'!$E$11+1,1))</f>
        <v>189.32241328245374</v>
      </c>
      <c r="BJ34" s="62">
        <f t="shared" si="38"/>
        <v>89.01540797003031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98.77608000000005</v>
      </c>
      <c r="CA34" s="14">
        <f t="shared" si="39"/>
        <v>26.670206833473124</v>
      </c>
      <c r="CB34" s="22">
        <f t="shared" si="10"/>
        <v>218.48561623496576</v>
      </c>
      <c r="CC34" s="62">
        <f t="shared" si="11"/>
        <v>511.8189495682991</v>
      </c>
      <c r="CD34" s="62">
        <f ca="1">AVERAGE(OFFSET($CC$3,0,0,'Données projet'!$E$12+1,1))-AVERAGE(OFFSET($H$3,0,0,'Données projet'!$E$12+1,1))</f>
        <v>356.67776806450831</v>
      </c>
      <c r="CE34" s="62">
        <f t="shared" si="40"/>
        <v>215.70832007602809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93.8964</v>
      </c>
      <c r="P35" s="14">
        <f t="shared" si="33"/>
        <v>25.502612364176063</v>
      </c>
      <c r="Q35" s="22">
        <f t="shared" ref="Q35:Q66" si="53">(O35+P35)*0.475*44/12</f>
        <v>207.95327986760662</v>
      </c>
      <c r="R35" s="62">
        <f t="shared" si="0"/>
        <v>501.28661320093994</v>
      </c>
      <c r="S35" s="62">
        <f ca="1">AVERAGE(OFFSET($R$3,0,0,'Données projet'!$E$9+1,1))-AVERAGE(OFFSET($H$3,0,0,'Données projet'!$E$9+1,1))</f>
        <v>305.81218682025218</v>
      </c>
      <c r="T35" s="62">
        <f t="shared" si="34"/>
        <v>181.74776301853791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103.69008000000004</v>
      </c>
      <c r="AK35" s="14">
        <f t="shared" si="35"/>
        <v>27.83924565319537</v>
      </c>
      <c r="AL35" s="22">
        <f t="shared" si="4"/>
        <v>229.08024217931529</v>
      </c>
      <c r="AM35" s="62">
        <f t="shared" si="5"/>
        <v>522.41357551264855</v>
      </c>
      <c r="AN35" s="62">
        <f ca="1">AVERAGE(OFFSET($AM$3,0,0,'Données projet'!$E$10+1,1))-AVERAGE(OFFSET($H$3,0,0,'Données projet'!$E$10+1,1))</f>
        <v>336.10356472271712</v>
      </c>
      <c r="AO35" s="62">
        <f t="shared" si="36"/>
        <v>203.5274665601915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144</v>
      </c>
      <c r="BE35" s="14">
        <f>BD35*VLOOKUP('Données projet'!$B$11,Paramètres!$A$1:$I$89,3,0)*VLOOKUP('Données projet'!$B$11,Paramètres!$A$1:$I$89,5,0)</f>
        <v>67.391999999999996</v>
      </c>
      <c r="BF35" s="14">
        <f t="shared" si="37"/>
        <v>19.02437502991798</v>
      </c>
      <c r="BG35" s="22">
        <f t="shared" si="7"/>
        <v>150.5085198437738</v>
      </c>
      <c r="BH35" s="62">
        <f t="shared" si="8"/>
        <v>443.84185317710711</v>
      </c>
      <c r="BI35" s="62">
        <f ca="1">AVERAGE(OFFSET($BH$3,0,0,'Données projet'!$E$11+1,1))-AVERAGE(OFFSET($H$3,0,0,'Données projet'!$E$11+1,1))</f>
        <v>189.32241328245374</v>
      </c>
      <c r="BJ35" s="62">
        <f t="shared" si="38"/>
        <v>89.01540797003031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109.05336000000004</v>
      </c>
      <c r="CA35" s="14">
        <f t="shared" si="39"/>
        <v>29.107836736265032</v>
      </c>
      <c r="CB35" s="22">
        <f t="shared" si="10"/>
        <v>240.63075098232832</v>
      </c>
      <c r="CC35" s="62">
        <f t="shared" si="11"/>
        <v>533.96408431566169</v>
      </c>
      <c r="CD35" s="62">
        <f ca="1">AVERAGE(OFFSET($CC$3,0,0,'Données projet'!$E$12+1,1))-AVERAGE(OFFSET($H$3,0,0,'Données projet'!$E$12+1,1))</f>
        <v>356.67776806450831</v>
      </c>
      <c r="CE35" s="62">
        <f t="shared" si="40"/>
        <v>215.70832007602809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101.80559999999998</v>
      </c>
      <c r="P36" s="14">
        <f t="shared" si="33"/>
        <v>27.391707821525987</v>
      </c>
      <c r="Q36" s="22">
        <f t="shared" si="53"/>
        <v>225.01864445582441</v>
      </c>
      <c r="R36" s="62">
        <f t="shared" si="0"/>
        <v>518.35197778915767</v>
      </c>
      <c r="S36" s="62">
        <f ca="1">AVERAGE(OFFSET($R$3,0,0,'Données projet'!$E$9+1,1))-AVERAGE(OFFSET($H$3,0,0,'Données projet'!$E$9+1,1))</f>
        <v>305.81218682025218</v>
      </c>
      <c r="T36" s="62">
        <f t="shared" si="34"/>
        <v>181.74776301853791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113.46192000000002</v>
      </c>
      <c r="AK36" s="14">
        <f t="shared" si="35"/>
        <v>30.145163126535493</v>
      </c>
      <c r="AL36" s="22">
        <f t="shared" si="4"/>
        <v>250.11566977871598</v>
      </c>
      <c r="AM36" s="62">
        <f t="shared" si="5"/>
        <v>543.44900311204924</v>
      </c>
      <c r="AN36" s="62">
        <f ca="1">AVERAGE(OFFSET($AM$3,0,0,'Données projet'!$E$10+1,1))-AVERAGE(OFFSET($H$3,0,0,'Données projet'!$E$10+1,1))</f>
        <v>336.10356472271712</v>
      </c>
      <c r="AO36" s="62">
        <f t="shared" si="36"/>
        <v>203.5274665601915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155.5</v>
      </c>
      <c r="BE36" s="14">
        <f>BD36*VLOOKUP('Données projet'!$B$11,Paramètres!$A$1:$I$89,3,0)*VLOOKUP('Données projet'!$B$11,Paramètres!$A$1:$I$89,5,0)</f>
        <v>72.774000000000001</v>
      </c>
      <c r="BF36" s="14">
        <f t="shared" si="37"/>
        <v>20.360773664987594</v>
      </c>
      <c r="BG36" s="22">
        <f t="shared" si="7"/>
        <v>162.20973079985336</v>
      </c>
      <c r="BH36" s="62">
        <f t="shared" si="8"/>
        <v>455.5430641331867</v>
      </c>
      <c r="BI36" s="62">
        <f ca="1">AVERAGE(OFFSET($BH$3,0,0,'Données projet'!$E$11+1,1))-AVERAGE(OFFSET($H$3,0,0,'Données projet'!$E$11+1,1))</f>
        <v>189.32241328245374</v>
      </c>
      <c r="BJ36" s="62">
        <f t="shared" si="38"/>
        <v>89.01540797003031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119.33064000000003</v>
      </c>
      <c r="CA36" s="14">
        <f t="shared" si="39"/>
        <v>31.518831278912842</v>
      </c>
      <c r="CB36" s="22">
        <f t="shared" si="10"/>
        <v>262.72949581077319</v>
      </c>
      <c r="CC36" s="62">
        <f t="shared" si="11"/>
        <v>556.06282914410644</v>
      </c>
      <c r="CD36" s="62">
        <f ca="1">AVERAGE(OFFSET($CC$3,0,0,'Données projet'!$E$12+1,1))-AVERAGE(OFFSET($H$3,0,0,'Données projet'!$E$12+1,1))</f>
        <v>356.67776806450831</v>
      </c>
      <c r="CE36" s="62">
        <f t="shared" si="40"/>
        <v>215.70832007602809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109.7148</v>
      </c>
      <c r="P37" s="14">
        <f t="shared" si="33"/>
        <v>29.263779078727129</v>
      </c>
      <c r="Q37" s="22">
        <f t="shared" si="53"/>
        <v>242.05435856211645</v>
      </c>
      <c r="R37" s="62">
        <f t="shared" si="0"/>
        <v>535.38769189544973</v>
      </c>
      <c r="S37" s="62">
        <f ca="1">AVERAGE(OFFSET($R$3,0,0,'Données projet'!$E$9+1,1))-AVERAGE(OFFSET($H$3,0,0,'Données projet'!$E$9+1,1))</f>
        <v>305.81218682025218</v>
      </c>
      <c r="T37" s="62">
        <f t="shared" si="34"/>
        <v>181.74776301853791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123.23376000000005</v>
      </c>
      <c r="AK37" s="14">
        <f t="shared" si="35"/>
        <v>32.428049504876491</v>
      </c>
      <c r="AL37" s="22">
        <f t="shared" si="4"/>
        <v>271.11098488765998</v>
      </c>
      <c r="AM37" s="62">
        <f t="shared" si="5"/>
        <v>564.4443182209933</v>
      </c>
      <c r="AN37" s="62">
        <f ca="1">AVERAGE(OFFSET($AM$3,0,0,'Données projet'!$E$10+1,1))-AVERAGE(OFFSET($H$3,0,0,'Données projet'!$E$10+1,1))</f>
        <v>336.10356472271712</v>
      </c>
      <c r="AO37" s="62">
        <f t="shared" si="36"/>
        <v>203.5274665601915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167</v>
      </c>
      <c r="BE37" s="14">
        <f>BD37*VLOOKUP('Données projet'!$B$11,Paramètres!$A$1:$I$89,3,0)*VLOOKUP('Données projet'!$B$11,Paramètres!$A$1:$I$89,5,0)</f>
        <v>78.156000000000006</v>
      </c>
      <c r="BF37" s="14">
        <f t="shared" si="37"/>
        <v>21.685706446534809</v>
      </c>
      <c r="BG37" s="22">
        <f t="shared" si="7"/>
        <v>173.89097206104813</v>
      </c>
      <c r="BH37" s="62">
        <f t="shared" si="8"/>
        <v>467.22430539438142</v>
      </c>
      <c r="BI37" s="62">
        <f ca="1">AVERAGE(OFFSET($BH$3,0,0,'Données projet'!$E$11+1,1))-AVERAGE(OFFSET($H$3,0,0,'Données projet'!$E$11+1,1))</f>
        <v>189.32241328245374</v>
      </c>
      <c r="BJ37" s="62">
        <f t="shared" si="38"/>
        <v>89.01540797003031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129.60792000000004</v>
      </c>
      <c r="CA37" s="14">
        <f t="shared" si="39"/>
        <v>33.905745235418173</v>
      </c>
      <c r="CB37" s="22">
        <f t="shared" si="10"/>
        <v>284.78630028501999</v>
      </c>
      <c r="CC37" s="62">
        <f t="shared" si="11"/>
        <v>578.1196336183533</v>
      </c>
      <c r="CD37" s="62">
        <f ca="1">AVERAGE(OFFSET($CC$3,0,0,'Données projet'!$E$12+1,1))-AVERAGE(OFFSET($H$3,0,0,'Données projet'!$E$12+1,1))</f>
        <v>356.67776806450831</v>
      </c>
      <c r="CE37" s="62">
        <f t="shared" si="40"/>
        <v>215.70832007602809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117.624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552.39613607545789</v>
      </c>
      <c r="S38" s="62">
        <f ca="1">AVERAGE(OFFSET($R$3,0,0,'Données projet'!$E$9+1,1))-AVERAGE(OFFSET($H$3,0,0,'Données projet'!$E$9+1,1))</f>
        <v>305.81218682025218</v>
      </c>
      <c r="T38" s="62">
        <f t="shared" si="34"/>
        <v>181.74776301853791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133.00560000000004</v>
      </c>
      <c r="AK38" s="14">
        <f t="shared" si="35"/>
        <v>34.689938673073549</v>
      </c>
      <c r="AL38" s="22">
        <f t="shared" si="4"/>
        <v>292.06972985560316</v>
      </c>
      <c r="AM38" s="62">
        <f t="shared" si="5"/>
        <v>585.40306318893647</v>
      </c>
      <c r="AN38" s="62">
        <f ca="1">AVERAGE(OFFSET($AM$3,0,0,'Données projet'!$E$10+1,1))-AVERAGE(OFFSET($H$3,0,0,'Données projet'!$E$10+1,1))</f>
        <v>336.10356472271712</v>
      </c>
      <c r="AO38" s="62">
        <f t="shared" si="36"/>
        <v>203.5274665601915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178.5</v>
      </c>
      <c r="BE38" s="14">
        <f>BD38*VLOOKUP('Données projet'!$B$11,Paramètres!$A$1:$I$89,3,0)*VLOOKUP('Données projet'!$B$11,Paramètres!$A$1:$I$89,5,0)</f>
        <v>83.537999999999997</v>
      </c>
      <c r="BF38" s="14">
        <f t="shared" si="37"/>
        <v>23.00005275913464</v>
      </c>
      <c r="BG38" s="22">
        <f t="shared" si="7"/>
        <v>185.55377522215952</v>
      </c>
      <c r="BH38" s="62">
        <f t="shared" si="8"/>
        <v>478.88710855549283</v>
      </c>
      <c r="BI38" s="62">
        <f ca="1">AVERAGE(OFFSET($BH$3,0,0,'Données projet'!$E$11+1,1))-AVERAGE(OFFSET($H$3,0,0,'Données projet'!$E$11+1,1))</f>
        <v>189.32241328245374</v>
      </c>
      <c r="BJ38" s="62">
        <f t="shared" si="38"/>
        <v>89.01540797003031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139.88520000000005</v>
      </c>
      <c r="CA38" s="14">
        <f t="shared" si="39"/>
        <v>36.270705171602728</v>
      </c>
      <c r="CB38" s="22">
        <f t="shared" si="10"/>
        <v>306.80486817387487</v>
      </c>
      <c r="CC38" s="62">
        <f t="shared" si="11"/>
        <v>600.13820150720812</v>
      </c>
      <c r="CD38" s="62">
        <f ca="1">AVERAGE(OFFSET($CC$3,0,0,'Données projet'!$E$12+1,1))-AVERAGE(OFFSET($H$3,0,0,'Données projet'!$E$12+1,1))</f>
        <v>356.67776806450831</v>
      </c>
      <c r="CE38" s="62">
        <f t="shared" si="40"/>
        <v>215.70832007602809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104.8476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305.81218682025218</v>
      </c>
      <c r="T39" s="62">
        <f t="shared" si="34"/>
        <v>181.74776301853791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117.80496000000004</v>
      </c>
      <c r="AK39" s="14">
        <f t="shared" si="35"/>
        <v>31.162493487829593</v>
      </c>
      <c r="AL39" s="22">
        <f t="shared" si="4"/>
        <v>259.45164815796994</v>
      </c>
      <c r="AM39" s="62">
        <f t="shared" si="5"/>
        <v>552.78498149130326</v>
      </c>
      <c r="AN39" s="62">
        <f ca="1">AVERAGE(OFFSET($AM$3,0,0,'Données projet'!$E$10+1,1))-AVERAGE(OFFSET($H$3,0,0,'Données projet'!$E$10+1,1))</f>
        <v>336.10356472271712</v>
      </c>
      <c r="AO39" s="62">
        <f t="shared" si="36"/>
        <v>203.5274665601915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190</v>
      </c>
      <c r="BE39" s="14">
        <f>BD39*VLOOKUP('Données projet'!$B$11,Paramètres!$A$1:$I$89,3,0)*VLOOKUP('Données projet'!$B$11,Paramètres!$A$1:$I$89,5,0)</f>
        <v>88.919999999999987</v>
      </c>
      <c r="BF39" s="14">
        <f t="shared" si="37"/>
        <v>24.30457227046648</v>
      </c>
      <c r="BG39" s="22">
        <f t="shared" si="7"/>
        <v>197.19946337106239</v>
      </c>
      <c r="BH39" s="62">
        <f t="shared" si="8"/>
        <v>490.53279670439571</v>
      </c>
      <c r="BI39" s="62">
        <f ca="1">AVERAGE(OFFSET($BH$3,0,0,'Données projet'!$E$11+1,1))-AVERAGE(OFFSET($H$3,0,0,'Données projet'!$E$11+1,1))</f>
        <v>189.32241328245374</v>
      </c>
      <c r="BJ39" s="62">
        <f t="shared" si="38"/>
        <v>89.01540797003031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123.89832000000004</v>
      </c>
      <c r="CA39" s="14">
        <f t="shared" si="39"/>
        <v>32.58251980094704</v>
      </c>
      <c r="CB39" s="22">
        <f t="shared" si="10"/>
        <v>272.53746265331614</v>
      </c>
      <c r="CC39" s="62">
        <f t="shared" si="11"/>
        <v>565.87079598664945</v>
      </c>
      <c r="CD39" s="62">
        <f ca="1">AVERAGE(OFFSET($CC$3,0,0,'Données projet'!$E$12+1,1))-AVERAGE(OFFSET($H$3,0,0,'Données projet'!$E$12+1,1))</f>
        <v>356.67776806450831</v>
      </c>
      <c r="CE39" s="62">
        <f t="shared" si="40"/>
        <v>215.70832007602809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113.3652</v>
      </c>
      <c r="P40" s="14">
        <f t="shared" si="33"/>
        <v>30.122456058687586</v>
      </c>
      <c r="Q40" s="22">
        <f t="shared" si="53"/>
        <v>249.90766763554748</v>
      </c>
      <c r="R40" s="62">
        <f t="shared" si="0"/>
        <v>543.24100096888083</v>
      </c>
      <c r="S40" s="62">
        <f ca="1">AVERAGE(OFFSET($R$3,0,0,'Données projet'!$E$9+1,1))-AVERAGE(OFFSET($H$3,0,0,'Données projet'!$E$9+1,1))</f>
        <v>305.81218682025218</v>
      </c>
      <c r="T40" s="62">
        <f t="shared" si="34"/>
        <v>181.74776301853791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127.93872000000003</v>
      </c>
      <c r="AK40" s="14">
        <f t="shared" si="35"/>
        <v>33.519615889545641</v>
      </c>
      <c r="AL40" s="22">
        <f t="shared" si="4"/>
        <v>281.20660167429202</v>
      </c>
      <c r="AM40" s="62">
        <f t="shared" si="5"/>
        <v>574.53993500762533</v>
      </c>
      <c r="AN40" s="62">
        <f ca="1">AVERAGE(OFFSET($AM$3,0,0,'Données projet'!$E$10+1,1))-AVERAGE(OFFSET($H$3,0,0,'Données projet'!$E$10+1,1))</f>
        <v>336.10356472271712</v>
      </c>
      <c r="AO40" s="62">
        <f t="shared" si="36"/>
        <v>203.5274665601915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201.5</v>
      </c>
      <c r="BE40" s="14">
        <f>BD40*VLOOKUP('Données projet'!$B$11,Paramètres!$A$1:$I$89,3,0)*VLOOKUP('Données projet'!$B$11,Paramètres!$A$1:$I$89,5,0)</f>
        <v>94.301999999999992</v>
      </c>
      <c r="BF40" s="14">
        <f t="shared" si="37"/>
        <v>25.599927492506424</v>
      </c>
      <c r="BG40" s="22">
        <f t="shared" si="7"/>
        <v>208.829190382782</v>
      </c>
      <c r="BH40" s="62">
        <f t="shared" si="8"/>
        <v>502.16252371611529</v>
      </c>
      <c r="BI40" s="62">
        <f ca="1">AVERAGE(OFFSET($BH$3,0,0,'Données projet'!$E$11+1,1))-AVERAGE(OFFSET($H$3,0,0,'Données projet'!$E$11+1,1))</f>
        <v>189.32241328245374</v>
      </c>
      <c r="BJ40" s="62">
        <f t="shared" si="38"/>
        <v>89.01540797003031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134.55624000000003</v>
      </c>
      <c r="CA40" s="14">
        <f t="shared" si="39"/>
        <v>35.047052600838754</v>
      </c>
      <c r="CB40" s="22">
        <f t="shared" si="10"/>
        <v>295.39240127979423</v>
      </c>
      <c r="CC40" s="62">
        <f t="shared" si="11"/>
        <v>588.72573461312754</v>
      </c>
      <c r="CD40" s="62">
        <f ca="1">AVERAGE(OFFSET($CC$3,0,0,'Données projet'!$E$12+1,1))-AVERAGE(OFFSET($H$3,0,0,'Données projet'!$E$12+1,1))</f>
        <v>356.67776806450831</v>
      </c>
      <c r="CE40" s="62">
        <f t="shared" si="40"/>
        <v>215.70832007602809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305.81218682025218</v>
      </c>
      <c r="T41" s="62">
        <f t="shared" si="34"/>
        <v>181.74776301853791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138.07248000000001</v>
      </c>
      <c r="AK41" s="14">
        <f t="shared" si="35"/>
        <v>35.85508207677799</v>
      </c>
      <c r="AL41" s="22">
        <f t="shared" si="4"/>
        <v>302.9238372837217</v>
      </c>
      <c r="AM41" s="62">
        <f t="shared" si="5"/>
        <v>596.25717061705495</v>
      </c>
      <c r="AN41" s="62">
        <f ca="1">AVERAGE(OFFSET($AM$3,0,0,'Données projet'!$E$10+1,1))-AVERAGE(OFFSET($H$3,0,0,'Données projet'!$E$10+1,1))</f>
        <v>336.10356472271712</v>
      </c>
      <c r="AO41" s="62">
        <f t="shared" si="36"/>
        <v>203.5274665601915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11.5</v>
      </c>
      <c r="BD41" s="13">
        <f>IF('Données projet'!$A$88&gt;35,BD40+BC41-BL40,IF(A41&lt;'Données projet'!$A$88,$BA$205^A41,IF(A41='Données projet'!$A$88,'Données projet'!$B$88,BD40+BC41-BL40)))</f>
        <v>213</v>
      </c>
      <c r="BE41" s="14">
        <f>BD41*VLOOKUP('Données projet'!$B$11,Paramètres!$A$1:$I$89,3,0)*VLOOKUP('Données projet'!$B$11,Paramètres!$A$1:$I$89,5,0)</f>
        <v>99.683999999999997</v>
      </c>
      <c r="BF41" s="14">
        <f t="shared" si="37"/>
        <v>26.886701044194457</v>
      </c>
      <c r="BG41" s="22">
        <f t="shared" si="7"/>
        <v>220.44397098530533</v>
      </c>
      <c r="BH41" s="62">
        <f t="shared" si="8"/>
        <v>513.7773043186387</v>
      </c>
      <c r="BI41" s="62">
        <f ca="1">AVERAGE(OFFSET($BH$3,0,0,'Données projet'!$E$11+1,1))-AVERAGE(OFFSET($H$3,0,0,'Données projet'!$E$11+1,1))</f>
        <v>189.32241328245374</v>
      </c>
      <c r="BJ41" s="62">
        <f t="shared" si="38"/>
        <v>89.01540797003031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145.21416000000002</v>
      </c>
      <c r="CA41" s="14">
        <f t="shared" si="39"/>
        <v>37.488942346268111</v>
      </c>
      <c r="CB41" s="22">
        <f t="shared" si="10"/>
        <v>318.20790325308366</v>
      </c>
      <c r="CC41" s="62">
        <f t="shared" si="11"/>
        <v>611.54123658641697</v>
      </c>
      <c r="CD41" s="62">
        <f ca="1">AVERAGE(OFFSET($CC$3,0,0,'Données projet'!$E$12+1,1))-AVERAGE(OFFSET($H$3,0,0,'Données projet'!$E$12+1,1))</f>
        <v>356.67776806450831</v>
      </c>
      <c r="CE41" s="62">
        <f t="shared" si="40"/>
        <v>215.70832007602809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305.81218682025218</v>
      </c>
      <c r="T42" s="62">
        <f t="shared" si="34"/>
        <v>181.74776301853791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148.20624000000001</v>
      </c>
      <c r="AK42" s="14">
        <f t="shared" si="35"/>
        <v>38.170662245893794</v>
      </c>
      <c r="AL42" s="22">
        <f t="shared" si="4"/>
        <v>324.60643807826506</v>
      </c>
      <c r="AM42" s="62">
        <f t="shared" si="5"/>
        <v>617.93977141159837</v>
      </c>
      <c r="AN42" s="62">
        <f ca="1">AVERAGE(OFFSET($AM$3,0,0,'Données projet'!$E$10+1,1))-AVERAGE(OFFSET($H$3,0,0,'Données projet'!$E$10+1,1))</f>
        <v>336.10356472271712</v>
      </c>
      <c r="AO42" s="62">
        <f t="shared" si="36"/>
        <v>203.5274665601915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11.5</v>
      </c>
      <c r="BD42" s="13">
        <f>IF('Données projet'!$A$88&gt;35,BD41+BC42-BL41,IF(A42&lt;'Données projet'!$A$88,$BA$205^A42,IF(A42='Données projet'!$A$88,'Données projet'!$B$88,BD41+BC42-BL41)))</f>
        <v>224.5</v>
      </c>
      <c r="BE42" s="14">
        <f>BD42*VLOOKUP('Données projet'!$B$11,Paramètres!$A$1:$I$89,3,0)*VLOOKUP('Données projet'!$B$11,Paramètres!$A$1:$I$89,5,0)</f>
        <v>105.06599999999999</v>
      </c>
      <c r="BF42" s="14">
        <f t="shared" si="37"/>
        <v>28.165409079424791</v>
      </c>
      <c r="BG42" s="22">
        <f t="shared" si="7"/>
        <v>232.04470414666483</v>
      </c>
      <c r="BH42" s="62">
        <f t="shared" si="8"/>
        <v>525.37803747999817</v>
      </c>
      <c r="BI42" s="62">
        <f ca="1">AVERAGE(OFFSET($BH$3,0,0,'Données projet'!$E$11+1,1))-AVERAGE(OFFSET($H$3,0,0,'Données projet'!$E$11+1,1))</f>
        <v>189.32241328245374</v>
      </c>
      <c r="BJ42" s="62">
        <f t="shared" si="38"/>
        <v>89.01540797003031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155.87208000000001</v>
      </c>
      <c r="CA42" s="14">
        <f t="shared" si="39"/>
        <v>39.910039898694805</v>
      </c>
      <c r="CB42" s="22">
        <f t="shared" si="10"/>
        <v>340.98719215689346</v>
      </c>
      <c r="CC42" s="62">
        <f t="shared" si="11"/>
        <v>634.32052549022683</v>
      </c>
      <c r="CD42" s="62">
        <f ca="1">AVERAGE(OFFSET($CC$3,0,0,'Données projet'!$E$12+1,1))-AVERAGE(OFFSET($H$3,0,0,'Données projet'!$E$12+1,1))</f>
        <v>356.67776806450831</v>
      </c>
      <c r="CE42" s="62">
        <f t="shared" si="40"/>
        <v>215.70832007602809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138.91800000000001</v>
      </c>
      <c r="P43" s="14">
        <f t="shared" si="33"/>
        <v>36.049022673886341</v>
      </c>
      <c r="Q43" s="22">
        <f t="shared" si="53"/>
        <v>304.73423115701871</v>
      </c>
      <c r="R43" s="62">
        <f t="shared" si="0"/>
        <v>598.06756449035197</v>
      </c>
      <c r="S43" s="62">
        <f ca="1">AVERAGE(OFFSET($R$3,0,0,'Données projet'!$E$9+1,1))-AVERAGE(OFFSET($H$3,0,0,'Données projet'!$E$9+1,1))</f>
        <v>305.81218682025218</v>
      </c>
      <c r="T43" s="62">
        <f t="shared" si="34"/>
        <v>181.74776301853791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158.34</v>
      </c>
      <c r="AK43" s="14">
        <f t="shared" si="35"/>
        <v>40.467870812652819</v>
      </c>
      <c r="AL43" s="22">
        <f t="shared" si="4"/>
        <v>346.25704166537031</v>
      </c>
      <c r="AM43" s="62">
        <f t="shared" si="5"/>
        <v>639.59037499870362</v>
      </c>
      <c r="AN43" s="62">
        <f ca="1">AVERAGE(OFFSET($AM$3,0,0,'Données projet'!$E$10+1,1))-AVERAGE(OFFSET($H$3,0,0,'Données projet'!$E$10+1,1))</f>
        <v>336.10356472271712</v>
      </c>
      <c r="AO43" s="62">
        <f t="shared" si="36"/>
        <v>203.5274665601915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236</v>
      </c>
      <c r="BB43" s="13">
        <f>VLOOKUP(A43,'Données projet'!$A$87:$I$107,9,0)</f>
        <v>11.5</v>
      </c>
      <c r="BC43" s="13">
        <f t="array" ref="BC43">INDEX(BB:BB,MIN(IF(ISNUMBER(BB43:BB239),ROW(BB43:BB239),"")))</f>
        <v>11.5</v>
      </c>
      <c r="BD43" s="13">
        <f>IF('Données projet'!$A$88&gt;35,BD42+BC43-BL42,IF(A43&lt;'Données projet'!$A$88,$BA$205^A43,IF(A43='Données projet'!$A$88,'Données projet'!$B$88,BD42+BC43-BL42)))</f>
        <v>236</v>
      </c>
      <c r="BE43" s="14">
        <f>BD43*VLOOKUP('Données projet'!$B$11,Paramètres!$A$1:$I$89,3,0)*VLOOKUP('Données projet'!$B$11,Paramètres!$A$1:$I$89,5,0)</f>
        <v>110.44799999999999</v>
      </c>
      <c r="BF43" s="14">
        <f t="shared" si="37"/>
        <v>29.436511885319565</v>
      </c>
      <c r="BG43" s="22">
        <f t="shared" si="7"/>
        <v>243.63219153359822</v>
      </c>
      <c r="BH43" s="62">
        <f t="shared" si="8"/>
        <v>536.96552486693156</v>
      </c>
      <c r="BI43" s="62">
        <f ca="1">AVERAGE(OFFSET($BH$3,0,0,'Données projet'!$E$11+1,1))-AVERAGE(OFFSET($H$3,0,0,'Données projet'!$E$11+1,1))</f>
        <v>189.32241328245374</v>
      </c>
      <c r="BJ43" s="62">
        <f t="shared" si="38"/>
        <v>89.01540797003031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166.53</v>
      </c>
      <c r="CA43" s="14">
        <f t="shared" si="39"/>
        <v>42.311928683446922</v>
      </c>
      <c r="CB43" s="22">
        <f t="shared" si="10"/>
        <v>363.73302579033674</v>
      </c>
      <c r="CC43" s="62">
        <f t="shared" si="11"/>
        <v>657.06635912367005</v>
      </c>
      <c r="CD43" s="62">
        <f ca="1">AVERAGE(OFFSET($CC$3,0,0,'Données projet'!$E$12+1,1))-AVERAGE(OFFSET($H$3,0,0,'Données projet'!$E$12+1,1))</f>
        <v>356.67776806450831</v>
      </c>
      <c r="CE43" s="62">
        <f t="shared" si="40"/>
        <v>215.70832007602809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126.1416</v>
      </c>
      <c r="P44" s="14">
        <f t="shared" si="33"/>
        <v>33.10323903126482</v>
      </c>
      <c r="Q44" s="22">
        <f t="shared" si="53"/>
        <v>277.35142797945286</v>
      </c>
      <c r="R44" s="62">
        <f t="shared" si="0"/>
        <v>570.68476131278612</v>
      </c>
      <c r="S44" s="62">
        <f ca="1">AVERAGE(OFFSET($R$3,0,0,'Données projet'!$E$9+1,1))-AVERAGE(OFFSET($H$3,0,0,'Données projet'!$E$9+1,1))</f>
        <v>305.81218682025218</v>
      </c>
      <c r="T44" s="62">
        <f t="shared" si="34"/>
        <v>181.74776301853791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143.32032000000001</v>
      </c>
      <c r="AK44" s="14">
        <f t="shared" si="35"/>
        <v>37.056603420232349</v>
      </c>
      <c r="AL44" s="22">
        <f t="shared" si="4"/>
        <v>314.15647495690467</v>
      </c>
      <c r="AM44" s="62">
        <f t="shared" si="5"/>
        <v>607.48980829023799</v>
      </c>
      <c r="AN44" s="62">
        <f ca="1">AVERAGE(OFFSET($AM$3,0,0,'Données projet'!$E$10+1,1))-AVERAGE(OFFSET($H$3,0,0,'Données projet'!$E$10+1,1))</f>
        <v>336.10356472271712</v>
      </c>
      <c r="AO44" s="62">
        <f t="shared" si="36"/>
        <v>203.5274665601915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14.090909090909092</v>
      </c>
      <c r="BD44" s="13">
        <f>IF('Données projet'!$A$88&gt;35,BD43+BC44-BL43,IF(A44&lt;'Données projet'!$A$88,$BA$205^A44,IF(A44='Données projet'!$A$88,'Données projet'!$B$88,BD43+BC44-BL43)))</f>
        <v>250.09090909090909</v>
      </c>
      <c r="BE44" s="14">
        <f>BD44*VLOOKUP('Données projet'!$B$11,Paramètres!$A$1:$I$89,3,0)*VLOOKUP('Données projet'!$B$11,Paramètres!$A$1:$I$89,5,0)</f>
        <v>117.04254545454546</v>
      </c>
      <c r="BF44" s="14">
        <f t="shared" si="37"/>
        <v>30.984223000708795</v>
      </c>
      <c r="BG44" s="22">
        <f t="shared" si="7"/>
        <v>257.81328839290114</v>
      </c>
      <c r="BH44" s="62">
        <f t="shared" si="8"/>
        <v>551.14662172623446</v>
      </c>
      <c r="BI44" s="62">
        <f ca="1">AVERAGE(OFFSET($BH$3,0,0,'Données projet'!$E$11+1,1))-AVERAGE(OFFSET($H$3,0,0,'Données projet'!$E$11+1,1))</f>
        <v>189.32241328245374</v>
      </c>
      <c r="BJ44" s="62">
        <f t="shared" si="38"/>
        <v>89.01540797003031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150.73344</v>
      </c>
      <c r="CA44" s="14">
        <f t="shared" si="39"/>
        <v>38.745215146763087</v>
      </c>
      <c r="CB44" s="22">
        <f t="shared" si="10"/>
        <v>330.00865771394569</v>
      </c>
      <c r="CC44" s="62">
        <f t="shared" si="11"/>
        <v>623.34199104727895</v>
      </c>
      <c r="CD44" s="62">
        <f ca="1">AVERAGE(OFFSET($CC$3,0,0,'Données projet'!$E$12+1,1))-AVERAGE(OFFSET($H$3,0,0,'Données projet'!$E$12+1,1))</f>
        <v>356.67776806450831</v>
      </c>
      <c r="CE44" s="62">
        <f t="shared" si="40"/>
        <v>215.70832007602809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134.65920000000003</v>
      </c>
      <c r="P45" s="14">
        <f t="shared" si="33"/>
        <v>35.07074737441733</v>
      </c>
      <c r="Q45" s="22">
        <f t="shared" si="53"/>
        <v>295.61299167711019</v>
      </c>
      <c r="R45" s="62">
        <f t="shared" si="0"/>
        <v>588.9463250104435</v>
      </c>
      <c r="S45" s="62">
        <f ca="1">AVERAGE(OFFSET($R$3,0,0,'Données projet'!$E$9+1,1))-AVERAGE(OFFSET($H$3,0,0,'Données projet'!$E$9+1,1))</f>
        <v>305.81218682025218</v>
      </c>
      <c r="T45" s="62">
        <f t="shared" si="34"/>
        <v>181.74776301853791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153.63504</v>
      </c>
      <c r="AK45" s="14">
        <f t="shared" si="35"/>
        <v>39.403506785222667</v>
      </c>
      <c r="AL45" s="22">
        <f t="shared" si="4"/>
        <v>336.20880231759617</v>
      </c>
      <c r="AM45" s="62">
        <f t="shared" si="5"/>
        <v>629.54213565092948</v>
      </c>
      <c r="AN45" s="62">
        <f ca="1">AVERAGE(OFFSET($AM$3,0,0,'Données projet'!$E$10+1,1))-AVERAGE(OFFSET($H$3,0,0,'Données projet'!$E$10+1,1))</f>
        <v>336.10356472271712</v>
      </c>
      <c r="AO45" s="62">
        <f t="shared" si="36"/>
        <v>203.5274665601915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14.090909090909092</v>
      </c>
      <c r="BD45" s="13">
        <f>IF('Données projet'!$A$88&gt;35,BD44+BC45-BL44,IF(A45&lt;'Données projet'!$A$88,$BA$205^A45,IF(A45='Données projet'!$A$88,'Données projet'!$B$88,BD44+BC45-BL44)))</f>
        <v>264.18181818181819</v>
      </c>
      <c r="BE45" s="14">
        <f>BD45*VLOOKUP('Données projet'!$B$11,Paramètres!$A$1:$I$89,3,0)*VLOOKUP('Données projet'!$B$11,Paramètres!$A$1:$I$89,5,0)</f>
        <v>123.63709090909092</v>
      </c>
      <c r="BF45" s="14">
        <f t="shared" si="37"/>
        <v>32.52181125552751</v>
      </c>
      <c r="BG45" s="22">
        <f t="shared" si="7"/>
        <v>271.97675460337706</v>
      </c>
      <c r="BH45" s="62">
        <f t="shared" si="8"/>
        <v>565.31008793671037</v>
      </c>
      <c r="BI45" s="62">
        <f ca="1">AVERAGE(OFFSET($BH$3,0,0,'Données projet'!$E$11+1,1))-AVERAGE(OFFSET($H$3,0,0,'Données projet'!$E$11+1,1))</f>
        <v>189.32241328245374</v>
      </c>
      <c r="BJ45" s="62">
        <f t="shared" si="38"/>
        <v>89.01540797003031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161.58168000000001</v>
      </c>
      <c r="CA45" s="14">
        <f t="shared" si="39"/>
        <v>41.199063244334951</v>
      </c>
      <c r="CB45" s="22">
        <f t="shared" si="10"/>
        <v>353.17646115055004</v>
      </c>
      <c r="CC45" s="62">
        <f t="shared" si="11"/>
        <v>646.5097944838833</v>
      </c>
      <c r="CD45" s="62">
        <f ca="1">AVERAGE(OFFSET($CC$3,0,0,'Données projet'!$E$12+1,1))-AVERAGE(OFFSET($H$3,0,0,'Données projet'!$E$12+1,1))</f>
        <v>356.67776806450831</v>
      </c>
      <c r="CE45" s="62">
        <f t="shared" si="40"/>
        <v>215.70832007602809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607.18273374145838</v>
      </c>
      <c r="S46" s="62">
        <f ca="1">AVERAGE(OFFSET($R$3,0,0,'Données projet'!$E$9+1,1))-AVERAGE(OFFSET($H$3,0,0,'Données projet'!$E$9+1,1))</f>
        <v>305.81218682025218</v>
      </c>
      <c r="T46" s="62">
        <f t="shared" si="34"/>
        <v>181.74776301853791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163.94976</v>
      </c>
      <c r="AK46" s="14">
        <f t="shared" si="35"/>
        <v>41.732126457893308</v>
      </c>
      <c r="AL46" s="22">
        <f t="shared" si="4"/>
        <v>358.22928558083089</v>
      </c>
      <c r="AM46" s="62">
        <f t="shared" si="5"/>
        <v>651.5626189141642</v>
      </c>
      <c r="AN46" s="62">
        <f ca="1">AVERAGE(OFFSET($AM$3,0,0,'Données projet'!$E$10+1,1))-AVERAGE(OFFSET($H$3,0,0,'Données projet'!$E$10+1,1))</f>
        <v>336.10356472271712</v>
      </c>
      <c r="AO46" s="62">
        <f t="shared" si="36"/>
        <v>203.5274665601915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14.090909090909092</v>
      </c>
      <c r="BD46" s="13">
        <f>IF('Données projet'!$A$88&gt;35,BD45+BC46-BL45,IF(A46&lt;'Données projet'!$A$88,$BA$205^A46,IF(A46='Données projet'!$A$88,'Données projet'!$B$88,BD45+BC46-BL45)))</f>
        <v>278.27272727272725</v>
      </c>
      <c r="BE46" s="14">
        <f>BD46*VLOOKUP('Données projet'!$B$11,Paramètres!$A$1:$I$89,3,0)*VLOOKUP('Données projet'!$B$11,Paramètres!$A$1:$I$89,5,0)</f>
        <v>130.23163636363637</v>
      </c>
      <c r="BF46" s="14">
        <f t="shared" si="37"/>
        <v>34.049878148078378</v>
      </c>
      <c r="BG46" s="22">
        <f t="shared" si="7"/>
        <v>286.12363777456983</v>
      </c>
      <c r="BH46" s="62">
        <f t="shared" si="8"/>
        <v>579.4569711079032</v>
      </c>
      <c r="BI46" s="62">
        <f ca="1">AVERAGE(OFFSET($BH$3,0,0,'Données projet'!$E$11+1,1))-AVERAGE(OFFSET($H$3,0,0,'Données projet'!$E$11+1,1))</f>
        <v>189.32241328245374</v>
      </c>
      <c r="BJ46" s="62">
        <f t="shared" si="38"/>
        <v>89.01540797003031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172.42992000000001</v>
      </c>
      <c r="CA46" s="14">
        <f t="shared" si="39"/>
        <v>43.633794490192969</v>
      </c>
      <c r="CB46" s="22">
        <f t="shared" si="10"/>
        <v>376.31096940375278</v>
      </c>
      <c r="CC46" s="62">
        <f t="shared" si="11"/>
        <v>669.64430273708604</v>
      </c>
      <c r="CD46" s="62">
        <f ca="1">AVERAGE(OFFSET($CC$3,0,0,'Données projet'!$E$12+1,1))-AVERAGE(OFFSET($H$3,0,0,'Données projet'!$E$12+1,1))</f>
        <v>356.67776806450831</v>
      </c>
      <c r="CE46" s="62">
        <f t="shared" si="40"/>
        <v>215.70832007602809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151.69440000000003</v>
      </c>
      <c r="P47" s="14">
        <f t="shared" si="33"/>
        <v>38.963392010880654</v>
      </c>
      <c r="Q47" s="22">
        <f t="shared" si="53"/>
        <v>332.06232108561716</v>
      </c>
      <c r="R47" s="62">
        <f t="shared" si="0"/>
        <v>625.39565441895047</v>
      </c>
      <c r="S47" s="62">
        <f ca="1">AVERAGE(OFFSET($R$3,0,0,'Données projet'!$E$9+1,1))-AVERAGE(OFFSET($H$3,0,0,'Données projet'!$E$9+1,1))</f>
        <v>305.81218682025218</v>
      </c>
      <c r="T47" s="62">
        <f t="shared" si="34"/>
        <v>181.74776301853791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174.26447999999999</v>
      </c>
      <c r="AK47" s="14">
        <f t="shared" si="35"/>
        <v>44.043743683739521</v>
      </c>
      <c r="AL47" s="22">
        <f t="shared" si="4"/>
        <v>380.22015624917964</v>
      </c>
      <c r="AM47" s="62">
        <f t="shared" si="5"/>
        <v>673.55348958251295</v>
      </c>
      <c r="AN47" s="62">
        <f ca="1">AVERAGE(OFFSET($AM$3,0,0,'Données projet'!$E$10+1,1))-AVERAGE(OFFSET($H$3,0,0,'Données projet'!$E$10+1,1))</f>
        <v>336.10356472271712</v>
      </c>
      <c r="AO47" s="62">
        <f t="shared" si="36"/>
        <v>203.5274665601915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14.090909090909092</v>
      </c>
      <c r="BD47" s="13">
        <f>IF('Données projet'!$A$88&gt;35,BD46+BC47-BL46,IF(A47&lt;'Données projet'!$A$88,$BA$205^A47,IF(A47='Données projet'!$A$88,'Données projet'!$B$88,BD46+BC47-BL46)))</f>
        <v>292.36363636363632</v>
      </c>
      <c r="BE47" s="14">
        <f>BD47*VLOOKUP('Données projet'!$B$11,Paramètres!$A$1:$I$89,3,0)*VLOOKUP('Données projet'!$B$11,Paramètres!$A$1:$I$89,5,0)</f>
        <v>136.82618181818179</v>
      </c>
      <c r="BF47" s="14">
        <f t="shared" si="37"/>
        <v>35.568960819535086</v>
      </c>
      <c r="BG47" s="22">
        <f t="shared" si="7"/>
        <v>300.25487342735687</v>
      </c>
      <c r="BH47" s="62">
        <f t="shared" si="8"/>
        <v>593.58820676069013</v>
      </c>
      <c r="BI47" s="62">
        <f ca="1">AVERAGE(OFFSET($BH$3,0,0,'Données projet'!$E$11+1,1))-AVERAGE(OFFSET($H$3,0,0,'Données projet'!$E$11+1,1))</f>
        <v>189.32241328245374</v>
      </c>
      <c r="BJ47" s="62">
        <f t="shared" si="38"/>
        <v>89.01540797003031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183.27816000000001</v>
      </c>
      <c r="CA47" s="14">
        <f t="shared" si="39"/>
        <v>46.050748514194922</v>
      </c>
      <c r="CB47" s="22">
        <f t="shared" si="10"/>
        <v>399.41451566222281</v>
      </c>
      <c r="CC47" s="62">
        <f t="shared" si="11"/>
        <v>692.74784899555607</v>
      </c>
      <c r="CD47" s="62">
        <f ca="1">AVERAGE(OFFSET($CC$3,0,0,'Données projet'!$E$12+1,1))-AVERAGE(OFFSET($H$3,0,0,'Données projet'!$E$12+1,1))</f>
        <v>356.67776806450831</v>
      </c>
      <c r="CE47" s="62">
        <f t="shared" si="40"/>
        <v>215.70832007602809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160.21200000000005</v>
      </c>
      <c r="P48" s="14">
        <f t="shared" si="33"/>
        <v>40.890328912852695</v>
      </c>
      <c r="Q48" s="22">
        <f t="shared" si="53"/>
        <v>350.25322285655176</v>
      </c>
      <c r="R48" s="62">
        <f t="shared" si="0"/>
        <v>643.58655618988507</v>
      </c>
      <c r="S48" s="62">
        <f ca="1">AVERAGE(OFFSET($R$3,0,0,'Données projet'!$E$9+1,1))-AVERAGE(OFFSET($H$3,0,0,'Données projet'!$E$9+1,1))</f>
        <v>305.81218682025218</v>
      </c>
      <c r="T48" s="62">
        <f t="shared" si="34"/>
        <v>181.74776301853791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184.57920000000001</v>
      </c>
      <c r="AK48" s="14">
        <f t="shared" si="35"/>
        <v>46.339479465836661</v>
      </c>
      <c r="AL48" s="22">
        <f t="shared" si="4"/>
        <v>402.18336673633218</v>
      </c>
      <c r="AM48" s="62">
        <f t="shared" si="5"/>
        <v>695.51670006966549</v>
      </c>
      <c r="AN48" s="62">
        <f ca="1">AVERAGE(OFFSET($AM$3,0,0,'Données projet'!$E$10+1,1))-AVERAGE(OFFSET($H$3,0,0,'Données projet'!$E$10+1,1))</f>
        <v>336.10356472271712</v>
      </c>
      <c r="AO48" s="62">
        <f t="shared" si="36"/>
        <v>203.5274665601915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14.090909090909092</v>
      </c>
      <c r="BD48" s="13">
        <f>IF('Données projet'!$A$88&gt;35,BD47+BC48-BL47,IF(A48&lt;'Données projet'!$A$88,$BA$205^A48,IF(A48='Données projet'!$A$88,'Données projet'!$B$88,BD47+BC48-BL47)))</f>
        <v>306.45454545454538</v>
      </c>
      <c r="BE48" s="14">
        <f>BD48*VLOOKUP('Données projet'!$B$11,Paramètres!$A$1:$I$89,3,0)*VLOOKUP('Données projet'!$B$11,Paramètres!$A$1:$I$89,5,0)</f>
        <v>143.42072727272725</v>
      </c>
      <c r="BF48" s="14">
        <f t="shared" si="37"/>
        <v>37.079541708965657</v>
      </c>
      <c r="BG48" s="22">
        <f t="shared" si="7"/>
        <v>314.37130180978181</v>
      </c>
      <c r="BH48" s="62">
        <f t="shared" si="8"/>
        <v>607.70463514311518</v>
      </c>
      <c r="BI48" s="62">
        <f ca="1">AVERAGE(OFFSET($BH$3,0,0,'Données projet'!$E$11+1,1))-AVERAGE(OFFSET($H$3,0,0,'Données projet'!$E$11+1,1))</f>
        <v>189.32241328245374</v>
      </c>
      <c r="BJ48" s="62">
        <f t="shared" si="38"/>
        <v>89.01540797003031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194.12640000000002</v>
      </c>
      <c r="CA48" s="14">
        <f t="shared" si="39"/>
        <v>48.451097401781084</v>
      </c>
      <c r="CB48" s="22">
        <f t="shared" si="10"/>
        <v>422.48914130810203</v>
      </c>
      <c r="CC48" s="62">
        <f t="shared" si="11"/>
        <v>715.82247464143529</v>
      </c>
      <c r="CD48" s="62">
        <f ca="1">AVERAGE(OFFSET($CC$3,0,0,'Données projet'!$E$12+1,1))-AVERAGE(OFFSET($H$3,0,0,'Données projet'!$E$12+1,1))</f>
        <v>356.67776806450831</v>
      </c>
      <c r="CE48" s="62">
        <f t="shared" si="40"/>
        <v>215.70832007602809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147.43560000000002</v>
      </c>
      <c r="P49" s="14">
        <f t="shared" si="33"/>
        <v>37.99523294834102</v>
      </c>
      <c r="Q49" s="22">
        <f t="shared" si="53"/>
        <v>322.95870071836066</v>
      </c>
      <c r="R49" s="62">
        <f t="shared" si="0"/>
        <v>616.29203405169392</v>
      </c>
      <c r="S49" s="62">
        <f ca="1">AVERAGE(OFFSET($R$3,0,0,'Données projet'!$E$9+1,1))-AVERAGE(OFFSET($H$3,0,0,'Données projet'!$E$9+1,1))</f>
        <v>305.81218682025218</v>
      </c>
      <c r="T49" s="62">
        <f t="shared" si="34"/>
        <v>181.74776301853791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169.19760000000002</v>
      </c>
      <c r="AK49" s="14">
        <f t="shared" si="35"/>
        <v>42.910263223432885</v>
      </c>
      <c r="AL49" s="22">
        <f t="shared" si="4"/>
        <v>369.42119511414558</v>
      </c>
      <c r="AM49" s="62">
        <f t="shared" si="5"/>
        <v>662.75452844747883</v>
      </c>
      <c r="AN49" s="62">
        <f ca="1">AVERAGE(OFFSET($AM$3,0,0,'Données projet'!$E$10+1,1))-AVERAGE(OFFSET($H$3,0,0,'Données projet'!$E$10+1,1))</f>
        <v>336.10356472271712</v>
      </c>
      <c r="AO49" s="62">
        <f t="shared" si="36"/>
        <v>203.5274665601915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14.090909090909092</v>
      </c>
      <c r="BD49" s="13">
        <f>IF('Données projet'!$A$88&gt;35,BD48+BC49-BL48,IF(A49&lt;'Données projet'!$A$88,$BA$205^A49,IF(A49='Données projet'!$A$88,'Données projet'!$B$88,BD48+BC49-BL48)))</f>
        <v>320.54545454545445</v>
      </c>
      <c r="BE49" s="14">
        <f>BD49*VLOOKUP('Données projet'!$B$11,Paramètres!$A$1:$I$89,3,0)*VLOOKUP('Données projet'!$B$11,Paramètres!$A$1:$I$89,5,0)</f>
        <v>150.0152727272727</v>
      </c>
      <c r="BF49" s="14">
        <f t="shared" si="37"/>
        <v>38.582056382364094</v>
      </c>
      <c r="BG49" s="22">
        <f t="shared" si="7"/>
        <v>328.47368153261738</v>
      </c>
      <c r="BH49" s="62">
        <f t="shared" si="8"/>
        <v>621.80701486595069</v>
      </c>
      <c r="BI49" s="62">
        <f ca="1">AVERAGE(OFFSET($BH$3,0,0,'Données projet'!$E$11+1,1))-AVERAGE(OFFSET($H$3,0,0,'Données projet'!$E$11+1,1))</f>
        <v>189.32241328245374</v>
      </c>
      <c r="BJ49" s="62">
        <f t="shared" si="38"/>
        <v>89.01540797003031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177.94920000000005</v>
      </c>
      <c r="CA49" s="14">
        <f t="shared" si="39"/>
        <v>44.865617113963758</v>
      </c>
      <c r="CB49" s="22">
        <f t="shared" si="10"/>
        <v>388.06913980682026</v>
      </c>
      <c r="CC49" s="62">
        <f t="shared" si="11"/>
        <v>681.40247314015357</v>
      </c>
      <c r="CD49" s="62">
        <f ca="1">AVERAGE(OFFSET($CC$3,0,0,'Données projet'!$E$12+1,1))-AVERAGE(OFFSET($H$3,0,0,'Données projet'!$E$12+1,1))</f>
        <v>356.67776806450831</v>
      </c>
      <c r="CE49" s="62">
        <f t="shared" si="40"/>
        <v>215.70832007602809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155.95320000000004</v>
      </c>
      <c r="P50" s="14">
        <f t="shared" si="33"/>
        <v>39.928391937903875</v>
      </c>
      <c r="Q50" s="22">
        <f t="shared" si="53"/>
        <v>341.16043929184929</v>
      </c>
      <c r="R50" s="62">
        <f t="shared" si="0"/>
        <v>634.4937726251826</v>
      </c>
      <c r="S50" s="62">
        <f ca="1">AVERAGE(OFFSET($R$3,0,0,'Données projet'!$E$9+1,1))-AVERAGE(OFFSET($H$3,0,0,'Données projet'!$E$9+1,1))</f>
        <v>305.81218682025218</v>
      </c>
      <c r="T50" s="62">
        <f t="shared" si="34"/>
        <v>181.74776301853791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179.15040000000002</v>
      </c>
      <c r="AK50" s="14">
        <f t="shared" si="35"/>
        <v>45.133113803437304</v>
      </c>
      <c r="AL50" s="22">
        <f t="shared" si="4"/>
        <v>390.62711987431999</v>
      </c>
      <c r="AM50" s="62">
        <f t="shared" si="5"/>
        <v>683.96045320765325</v>
      </c>
      <c r="AN50" s="62">
        <f ca="1">AVERAGE(OFFSET($AM$3,0,0,'Données projet'!$E$10+1,1))-AVERAGE(OFFSET($H$3,0,0,'Données projet'!$E$10+1,1))</f>
        <v>336.10356472271712</v>
      </c>
      <c r="AO50" s="62">
        <f t="shared" si="36"/>
        <v>203.5274665601915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14.090909090909092</v>
      </c>
      <c r="BD50" s="13">
        <f>IF('Données projet'!$A$88&gt;35,BD49+BC50-BL49,IF(A50&lt;'Données projet'!$A$88,$BA$205^A50,IF(A50='Données projet'!$A$88,'Données projet'!$B$88,BD49+BC50-BL49)))</f>
        <v>334.63636363636351</v>
      </c>
      <c r="BE50" s="14">
        <f>BD50*VLOOKUP('Données projet'!$B$11,Paramètres!$A$1:$I$89,3,0)*VLOOKUP('Données projet'!$B$11,Paramètres!$A$1:$I$89,5,0)</f>
        <v>156.60981818181813</v>
      </c>
      <c r="BF50" s="14">
        <f t="shared" si="37"/>
        <v>40.076899946190913</v>
      </c>
      <c r="BG50" s="22">
        <f t="shared" si="7"/>
        <v>342.56270073961565</v>
      </c>
      <c r="BH50" s="62">
        <f t="shared" si="8"/>
        <v>635.89603407294896</v>
      </c>
      <c r="BI50" s="62">
        <f ca="1">AVERAGE(OFFSET($BH$3,0,0,'Données projet'!$E$11+1,1))-AVERAGE(OFFSET($H$3,0,0,'Données projet'!$E$11+1,1))</f>
        <v>189.32241328245374</v>
      </c>
      <c r="BJ50" s="62">
        <f t="shared" si="38"/>
        <v>89.01540797003031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188.41680000000002</v>
      </c>
      <c r="CA50" s="14">
        <f t="shared" si="39"/>
        <v>47.189759534268674</v>
      </c>
      <c r="CB50" s="22">
        <f t="shared" si="10"/>
        <v>410.34809118885124</v>
      </c>
      <c r="CC50" s="62">
        <f t="shared" si="11"/>
        <v>703.68142452218456</v>
      </c>
      <c r="CD50" s="62">
        <f ca="1">AVERAGE(OFFSET($CC$3,0,0,'Données projet'!$E$12+1,1))-AVERAGE(OFFSET($H$3,0,0,'Données projet'!$E$12+1,1))</f>
        <v>356.67776806450831</v>
      </c>
      <c r="CE50" s="62">
        <f t="shared" si="40"/>
        <v>215.70832007602809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164.47080000000005</v>
      </c>
      <c r="P51" s="14">
        <f t="shared" si="33"/>
        <v>41.849293714451377</v>
      </c>
      <c r="Q51" s="22">
        <f t="shared" si="53"/>
        <v>359.34082988600289</v>
      </c>
      <c r="R51" s="62">
        <f t="shared" si="0"/>
        <v>652.67416321933615</v>
      </c>
      <c r="S51" s="62">
        <f ca="1">AVERAGE(OFFSET($R$3,0,0,'Données projet'!$E$9+1,1))-AVERAGE(OFFSET($H$3,0,0,'Données projet'!$E$9+1,1))</f>
        <v>305.81218682025218</v>
      </c>
      <c r="T51" s="62">
        <f t="shared" si="34"/>
        <v>181.74776301853791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189.10320000000002</v>
      </c>
      <c r="AK51" s="14">
        <f t="shared" si="35"/>
        <v>47.34162854278712</v>
      </c>
      <c r="AL51" s="22">
        <f t="shared" si="4"/>
        <v>411.80807637868764</v>
      </c>
      <c r="AM51" s="62">
        <f t="shared" si="5"/>
        <v>705.14140971202096</v>
      </c>
      <c r="AN51" s="62">
        <f ca="1">AVERAGE(OFFSET($AM$3,0,0,'Données projet'!$E$10+1,1))-AVERAGE(OFFSET($H$3,0,0,'Données projet'!$E$10+1,1))</f>
        <v>336.10356472271712</v>
      </c>
      <c r="AO51" s="62">
        <f t="shared" si="36"/>
        <v>203.5274665601915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14.090909090909092</v>
      </c>
      <c r="BD51" s="13">
        <f>IF('Données projet'!$A$88&gt;35,BD50+BC51-BL50,IF(A51&lt;'Données projet'!$A$88,$BA$205^A51,IF(A51='Données projet'!$A$88,'Données projet'!$B$88,BD50+BC51-BL50)))</f>
        <v>348.72727272727258</v>
      </c>
      <c r="BE51" s="14">
        <f>BD51*VLOOKUP('Données projet'!$B$11,Paramètres!$A$1:$I$89,3,0)*VLOOKUP('Données projet'!$B$11,Paramètres!$A$1:$I$89,5,0)</f>
        <v>163.20436363636358</v>
      </c>
      <c r="BF51" s="14">
        <f t="shared" si="37"/>
        <v>41.564432350216741</v>
      </c>
      <c r="BG51" s="22">
        <f t="shared" si="7"/>
        <v>356.63898634329399</v>
      </c>
      <c r="BH51" s="62">
        <f t="shared" si="8"/>
        <v>649.97231967662731</v>
      </c>
      <c r="BI51" s="62">
        <f ca="1">AVERAGE(OFFSET($BH$3,0,0,'Données projet'!$E$11+1,1))-AVERAGE(OFFSET($H$3,0,0,'Données projet'!$E$11+1,1))</f>
        <v>189.32241328245374</v>
      </c>
      <c r="BJ51" s="62">
        <f t="shared" si="38"/>
        <v>89.01540797003031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198.88440000000003</v>
      </c>
      <c r="CA51" s="14">
        <f t="shared" si="39"/>
        <v>49.498912851979021</v>
      </c>
      <c r="CB51" s="22">
        <f t="shared" si="10"/>
        <v>432.60093655053015</v>
      </c>
      <c r="CC51" s="62">
        <f t="shared" si="11"/>
        <v>725.93426988386341</v>
      </c>
      <c r="CD51" s="62">
        <f ca="1">AVERAGE(OFFSET($CC$3,0,0,'Données projet'!$E$12+1,1))-AVERAGE(OFFSET($H$3,0,0,'Données projet'!$E$12+1,1))</f>
        <v>356.67776806450831</v>
      </c>
      <c r="CE51" s="62">
        <f t="shared" si="40"/>
        <v>215.70832007602809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172.98840000000007</v>
      </c>
      <c r="P52" s="14">
        <f t="shared" si="33"/>
        <v>43.758645457754092</v>
      </c>
      <c r="Q52" s="22">
        <f t="shared" si="53"/>
        <v>377.50110417225511</v>
      </c>
      <c r="R52" s="62">
        <f t="shared" si="0"/>
        <v>670.83443750558843</v>
      </c>
      <c r="S52" s="62">
        <f ca="1">AVERAGE(OFFSET($R$3,0,0,'Données projet'!$E$9+1,1))-AVERAGE(OFFSET($H$3,0,0,'Données projet'!$E$9+1,1))</f>
        <v>305.81218682025218</v>
      </c>
      <c r="T52" s="62">
        <f t="shared" si="34"/>
        <v>181.74776301853791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199.05600000000001</v>
      </c>
      <c r="AK52" s="14">
        <f t="shared" si="35"/>
        <v>49.536648006253934</v>
      </c>
      <c r="AL52" s="22">
        <f t="shared" si="4"/>
        <v>432.96552861089231</v>
      </c>
      <c r="AM52" s="62">
        <f t="shared" si="5"/>
        <v>726.29886194422556</v>
      </c>
      <c r="AN52" s="62">
        <f ca="1">AVERAGE(OFFSET($AM$3,0,0,'Données projet'!$E$10+1,1))-AVERAGE(OFFSET($H$3,0,0,'Données projet'!$E$10+1,1))</f>
        <v>336.10356472271712</v>
      </c>
      <c r="AO52" s="62">
        <f t="shared" si="36"/>
        <v>203.5274665601915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14.090909090909092</v>
      </c>
      <c r="BD52" s="13">
        <f>IF('Données projet'!$A$88&gt;35,BD51+BC52-BL51,IF(A52&lt;'Données projet'!$A$88,$BA$205^A52,IF(A52='Données projet'!$A$88,'Données projet'!$B$88,BD51+BC52-BL51)))</f>
        <v>362.81818181818164</v>
      </c>
      <c r="BE52" s="14">
        <f>BD52*VLOOKUP('Données projet'!$B$11,Paramètres!$A$1:$I$89,3,0)*VLOOKUP('Données projet'!$B$11,Paramètres!$A$1:$I$89,5,0)</f>
        <v>169.79890909090901</v>
      </c>
      <c r="BF52" s="14">
        <f t="shared" si="37"/>
        <v>43.044982809152742</v>
      </c>
      <c r="BG52" s="22">
        <f t="shared" si="7"/>
        <v>370.7031117259408</v>
      </c>
      <c r="BH52" s="62">
        <f t="shared" si="8"/>
        <v>664.03644505927412</v>
      </c>
      <c r="BI52" s="62">
        <f ca="1">AVERAGE(OFFSET($BH$3,0,0,'Données projet'!$E$11+1,1))-AVERAGE(OFFSET($H$3,0,0,'Données projet'!$E$11+1,1))</f>
        <v>189.32241328245374</v>
      </c>
      <c r="BJ52" s="62">
        <f t="shared" si="38"/>
        <v>89.01540797003031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209.35200000000003</v>
      </c>
      <c r="CA52" s="14">
        <f t="shared" si="39"/>
        <v>51.79395593509436</v>
      </c>
      <c r="CB52" s="22">
        <f t="shared" si="10"/>
        <v>454.82920658695599</v>
      </c>
      <c r="CC52" s="62">
        <f t="shared" si="11"/>
        <v>748.1625399202893</v>
      </c>
      <c r="CD52" s="62">
        <f ca="1">AVERAGE(OFFSET($CC$3,0,0,'Données projet'!$E$12+1,1))-AVERAGE(OFFSET($H$3,0,0,'Données projet'!$E$12+1,1))</f>
        <v>356.67776806450831</v>
      </c>
      <c r="CE52" s="62">
        <f t="shared" si="40"/>
        <v>215.70832007602809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181.50600000000006</v>
      </c>
      <c r="P53" s="14">
        <f t="shared" si="33"/>
        <v>45.657080773122978</v>
      </c>
      <c r="Q53" s="22">
        <f t="shared" si="53"/>
        <v>395.64236567985591</v>
      </c>
      <c r="R53" s="62">
        <f t="shared" si="0"/>
        <v>688.97569901318923</v>
      </c>
      <c r="S53" s="62">
        <f ca="1">AVERAGE(OFFSET($R$3,0,0,'Données projet'!$E$9+1,1))-AVERAGE(OFFSET($H$3,0,0,'Données projet'!$E$9+1,1))</f>
        <v>305.81218682025218</v>
      </c>
      <c r="T53" s="62">
        <f t="shared" si="34"/>
        <v>181.74776301853791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209.00880000000004</v>
      </c>
      <c r="AK53" s="14">
        <f t="shared" si="35"/>
        <v>51.718923953824252</v>
      </c>
      <c r="AL53" s="22">
        <f t="shared" si="4"/>
        <v>454.10078588624395</v>
      </c>
      <c r="AM53" s="62">
        <f t="shared" si="5"/>
        <v>747.43411921957727</v>
      </c>
      <c r="AN53" s="62">
        <f ca="1">AVERAGE(OFFSET($AM$3,0,0,'Données projet'!$E$10+1,1))-AVERAGE(OFFSET($H$3,0,0,'Données projet'!$E$10+1,1))</f>
        <v>336.10356472271712</v>
      </c>
      <c r="AO53" s="62">
        <f t="shared" si="36"/>
        <v>203.5274665601915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14.090909090909092</v>
      </c>
      <c r="BD53" s="13">
        <f>IF('Données projet'!$A$88&gt;35,BD52+BC53-BL52,IF(A53&lt;'Données projet'!$A$88,$BA$205^A53,IF(A53='Données projet'!$A$88,'Données projet'!$B$88,BD52+BC53-BL52)))</f>
        <v>376.90909090909071</v>
      </c>
      <c r="BE53" s="14">
        <f>BD53*VLOOKUP('Données projet'!$B$11,Paramètres!$A$1:$I$89,3,0)*VLOOKUP('Données projet'!$B$11,Paramètres!$A$1:$I$89,5,0)</f>
        <v>176.39345454545443</v>
      </c>
      <c r="BF53" s="14">
        <f t="shared" si="37"/>
        <v>44.518853518059267</v>
      </c>
      <c r="BG53" s="22">
        <f t="shared" si="7"/>
        <v>384.75560321061965</v>
      </c>
      <c r="BH53" s="62">
        <f t="shared" si="8"/>
        <v>678.08893654395297</v>
      </c>
      <c r="BI53" s="62">
        <f ca="1">AVERAGE(OFFSET($BH$3,0,0,'Données projet'!$E$11+1,1))-AVERAGE(OFFSET($H$3,0,0,'Données projet'!$E$11+1,1))</f>
        <v>189.32241328245374</v>
      </c>
      <c r="BJ53" s="62">
        <f t="shared" si="38"/>
        <v>89.01540797003031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219.81960000000004</v>
      </c>
      <c r="CA53" s="14">
        <f t="shared" si="39"/>
        <v>54.075674800133456</v>
      </c>
      <c r="CB53" s="22">
        <f t="shared" si="10"/>
        <v>477.03427027689918</v>
      </c>
      <c r="CC53" s="62">
        <f t="shared" si="11"/>
        <v>770.36760361023244</v>
      </c>
      <c r="CD53" s="62">
        <f ca="1">AVERAGE(OFFSET($CC$3,0,0,'Données projet'!$E$12+1,1))-AVERAGE(OFFSET($H$3,0,0,'Données projet'!$E$12+1,1))</f>
        <v>356.67776806450831</v>
      </c>
      <c r="CE53" s="62">
        <f t="shared" si="40"/>
        <v>215.70832007602809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168.32400000000007</v>
      </c>
      <c r="P54" s="14">
        <f t="shared" si="33"/>
        <v>42.71443916408608</v>
      </c>
      <c r="Q54" s="22">
        <f t="shared" si="53"/>
        <v>367.55861487745005</v>
      </c>
      <c r="R54" s="62">
        <f t="shared" si="0"/>
        <v>660.89194821078331</v>
      </c>
      <c r="S54" s="62">
        <f ca="1">AVERAGE(OFFSET($R$3,0,0,'Données projet'!$E$9+1,1))-AVERAGE(OFFSET($H$3,0,0,'Données projet'!$E$9+1,1))</f>
        <v>305.81218682025218</v>
      </c>
      <c r="T54" s="62">
        <f t="shared" si="34"/>
        <v>181.74776301853791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192.90336000000002</v>
      </c>
      <c r="AK54" s="14">
        <f t="shared" si="35"/>
        <v>48.181276881765257</v>
      </c>
      <c r="AL54" s="22">
        <f t="shared" si="4"/>
        <v>419.88907590240791</v>
      </c>
      <c r="AM54" s="62">
        <f t="shared" si="5"/>
        <v>713.22240923574122</v>
      </c>
      <c r="AN54" s="62">
        <f ca="1">AVERAGE(OFFSET($AM$3,0,0,'Données projet'!$E$10+1,1))-AVERAGE(OFFSET($H$3,0,0,'Données projet'!$E$10+1,1))</f>
        <v>336.10356472271712</v>
      </c>
      <c r="AO54" s="62">
        <f t="shared" si="36"/>
        <v>203.5274665601915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391</v>
      </c>
      <c r="BB54" s="13">
        <f>VLOOKUP(A54,'Données projet'!$A$87:$I$107,9,0)</f>
        <v>14.090909090909092</v>
      </c>
      <c r="BC54" s="13">
        <f t="array" ref="BC54">INDEX(BB:BB,MIN(IF(ISNUMBER(BB54:BB250),ROW(BB54:BB250),"")))</f>
        <v>14.090909090909092</v>
      </c>
      <c r="BD54" s="13">
        <f>IF('Données projet'!$A$88&gt;35,BD53+BC54-BL53,IF(A54&lt;'Données projet'!$A$88,$BA$205^A54,IF(A54='Données projet'!$A$88,'Données projet'!$B$88,BD53+BC54-BL53)))</f>
        <v>390.99999999999977</v>
      </c>
      <c r="BE54" s="14">
        <f>BD54*VLOOKUP('Données projet'!$B$11,Paramètres!$A$1:$I$89,3,0)*VLOOKUP('Données projet'!$B$11,Paramètres!$A$1:$I$89,5,0)</f>
        <v>182.98799999999989</v>
      </c>
      <c r="BF54" s="14">
        <f t="shared" si="37"/>
        <v>45.986322796524831</v>
      </c>
      <c r="BG54" s="22">
        <f t="shared" si="7"/>
        <v>398.79694553728058</v>
      </c>
      <c r="BH54" s="62">
        <f t="shared" si="8"/>
        <v>692.13027887061389</v>
      </c>
      <c r="BI54" s="62">
        <f ca="1">AVERAGE(OFFSET($BH$3,0,0,'Données projet'!$E$11+1,1))-AVERAGE(OFFSET($H$3,0,0,'Données projet'!$E$11+1,1))</f>
        <v>189.32241328245374</v>
      </c>
      <c r="BJ54" s="62">
        <f t="shared" si="38"/>
        <v>89.01540797003031</v>
      </c>
      <c r="BK54" s="16">
        <f>IF(ISNA(VLOOKUP(A54,'Données projet'!$A$87:$I$107,3,0)),0,VLOOKUP(A54,'Données projet'!$A$87:$I$107,3,0))</f>
        <v>3</v>
      </c>
      <c r="BL54" s="16">
        <f>IF(ISNA(VLOOKUP(A54,'Données projet'!$A$87:$I$107,4,0)),0,VLOOKUP(A54,'Données projet'!$A$87:$I$107,4,0))</f>
        <v>171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202.88112000000004</v>
      </c>
      <c r="CA54" s="14">
        <f t="shared" si="39"/>
        <v>50.376822658563356</v>
      </c>
      <c r="CB54" s="22">
        <f t="shared" si="10"/>
        <v>441.09091679699787</v>
      </c>
      <c r="CC54" s="62">
        <f t="shared" si="11"/>
        <v>734.42425013033119</v>
      </c>
      <c r="CD54" s="62">
        <f ca="1">AVERAGE(OFFSET($CC$3,0,0,'Données projet'!$E$12+1,1))-AVERAGE(OFFSET($H$3,0,0,'Données projet'!$E$12+1,1))</f>
        <v>356.67776806450831</v>
      </c>
      <c r="CE54" s="62">
        <f t="shared" si="40"/>
        <v>215.70832007602809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176.43600000000006</v>
      </c>
      <c r="P55" s="14">
        <f t="shared" si="33"/>
        <v>44.528341291050616</v>
      </c>
      <c r="Q55" s="22">
        <f t="shared" si="53"/>
        <v>384.84622774857991</v>
      </c>
      <c r="R55" s="62">
        <f t="shared" si="0"/>
        <v>678.17956108191322</v>
      </c>
      <c r="S55" s="62">
        <f ca="1">AVERAGE(OFFSET($R$3,0,0,'Données projet'!$E$9+1,1))-AVERAGE(OFFSET($H$3,0,0,'Données projet'!$E$9+1,1))</f>
        <v>305.81218682025218</v>
      </c>
      <c r="T55" s="62">
        <f t="shared" si="34"/>
        <v>181.74776301853791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202.13232000000002</v>
      </c>
      <c r="AK55" s="14">
        <f t="shared" si="35"/>
        <v>50.212497488959627</v>
      </c>
      <c r="AL55" s="22">
        <f t="shared" si="4"/>
        <v>439.50055712660469</v>
      </c>
      <c r="AM55" s="62">
        <f t="shared" si="5"/>
        <v>732.83389045993795</v>
      </c>
      <c r="AN55" s="62">
        <f ca="1">AVERAGE(OFFSET($AM$3,0,0,'Données projet'!$E$10+1,1))-AVERAGE(OFFSET($H$3,0,0,'Données projet'!$E$10+1,1))</f>
        <v>336.10356472271712</v>
      </c>
      <c r="AO55" s="62">
        <f t="shared" si="36"/>
        <v>203.5274665601915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14</v>
      </c>
      <c r="BD55" s="13">
        <f>IF('Données projet'!$A$88&gt;35,BD54+BC55-BL54,IF(A55&lt;'Données projet'!$A$88,$BA$205^A55,IF(A55='Données projet'!$A$88,'Données projet'!$B$88,BD54+BC55-BL54)))</f>
        <v>233.99999999999977</v>
      </c>
      <c r="BE55" s="14">
        <f>BD55*VLOOKUP('Données projet'!$B$11,Paramètres!$A$1:$I$89,3,0)*VLOOKUP('Données projet'!$B$11,Paramètres!$A$1:$I$89,5,0)</f>
        <v>109.51199999999989</v>
      </c>
      <c r="BF55" s="14">
        <f t="shared" si="37"/>
        <v>29.21597823063253</v>
      </c>
      <c r="BG55" s="22">
        <f t="shared" si="7"/>
        <v>241.61789541835142</v>
      </c>
      <c r="BH55" s="62">
        <f t="shared" si="8"/>
        <v>534.95122875168477</v>
      </c>
      <c r="BI55" s="62">
        <f ca="1">AVERAGE(OFFSET($BH$3,0,0,'Données projet'!$E$11+1,1))-AVERAGE(OFFSET($H$3,0,0,'Données projet'!$E$11+1,1))</f>
        <v>189.32241328245374</v>
      </c>
      <c r="BJ55" s="62">
        <f t="shared" si="38"/>
        <v>89.01540797003031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212.58744000000002</v>
      </c>
      <c r="CA55" s="14">
        <f t="shared" si="39"/>
        <v>52.500602826535129</v>
      </c>
      <c r="CB55" s="22">
        <f t="shared" si="10"/>
        <v>461.69500792288198</v>
      </c>
      <c r="CC55" s="62">
        <f t="shared" si="11"/>
        <v>755.0283412562153</v>
      </c>
      <c r="CD55" s="62">
        <f ca="1">AVERAGE(OFFSET($CC$3,0,0,'Données projet'!$E$12+1,1))-AVERAGE(OFFSET($H$3,0,0,'Données projet'!$E$12+1,1))</f>
        <v>356.67776806450831</v>
      </c>
      <c r="CE55" s="62">
        <f t="shared" si="40"/>
        <v>215.70832007602809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184.54800000000006</v>
      </c>
      <c r="P56" s="14">
        <f t="shared" si="33"/>
        <v>46.332558240871698</v>
      </c>
      <c r="Q56" s="22">
        <f t="shared" si="53"/>
        <v>402.11697226951833</v>
      </c>
      <c r="R56" s="62">
        <f t="shared" si="0"/>
        <v>695.45030560285159</v>
      </c>
      <c r="S56" s="62">
        <f ca="1">AVERAGE(OFFSET($R$3,0,0,'Données projet'!$E$9+1,1))-AVERAGE(OFFSET($H$3,0,0,'Données projet'!$E$9+1,1))</f>
        <v>305.81218682025218</v>
      </c>
      <c r="T56" s="62">
        <f t="shared" si="34"/>
        <v>181.74776301853791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211.36127999999999</v>
      </c>
      <c r="AK56" s="14">
        <f t="shared" si="35"/>
        <v>52.232947669705631</v>
      </c>
      <c r="AL56" s="22">
        <f t="shared" si="4"/>
        <v>459.09327985807062</v>
      </c>
      <c r="AM56" s="62">
        <f t="shared" si="5"/>
        <v>752.42661319140393</v>
      </c>
      <c r="AN56" s="62">
        <f ca="1">AVERAGE(OFFSET($AM$3,0,0,'Données projet'!$E$10+1,1))-AVERAGE(OFFSET($H$3,0,0,'Données projet'!$E$10+1,1))</f>
        <v>336.10356472271712</v>
      </c>
      <c r="AO56" s="62">
        <f t="shared" si="36"/>
        <v>203.5274665601915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>
        <f>VLOOKUP(A56,'Données projet'!$A$87:$I$107,2,0)</f>
        <v>248</v>
      </c>
      <c r="BB56" s="13">
        <f>VLOOKUP(A56,'Données projet'!$A$87:$I$107,9,0)</f>
        <v>14</v>
      </c>
      <c r="BC56" s="13">
        <f t="array" ref="BC56">INDEX(BB:BB,MIN(IF(ISNUMBER(BB56:BB252),ROW(BB56:BB252),"")))</f>
        <v>14</v>
      </c>
      <c r="BD56" s="13">
        <f>IF('Données projet'!$A$88&gt;35,BD55+BC56-BL55,IF(A56&lt;'Données projet'!$A$88,$BA$205^A56,IF(A56='Données projet'!$A$88,'Données projet'!$B$88,BD55+BC56-BL55)))</f>
        <v>247.99999999999977</v>
      </c>
      <c r="BE56" s="14">
        <f>BD56*VLOOKUP('Données projet'!$B$11,Paramètres!$A$1:$I$89,3,0)*VLOOKUP('Données projet'!$B$11,Paramètres!$A$1:$I$89,5,0)</f>
        <v>116.06399999999989</v>
      </c>
      <c r="BF56" s="14">
        <f t="shared" si="37"/>
        <v>30.75521772203604</v>
      </c>
      <c r="BG56" s="22">
        <f t="shared" si="7"/>
        <v>255.7101375325459</v>
      </c>
      <c r="BH56" s="62">
        <f t="shared" si="8"/>
        <v>549.04347086587927</v>
      </c>
      <c r="BI56" s="62">
        <f ca="1">AVERAGE(OFFSET($BH$3,0,0,'Données projet'!$E$11+1,1))-AVERAGE(OFFSET($H$3,0,0,'Données projet'!$E$11+1,1))</f>
        <v>189.32241328245374</v>
      </c>
      <c r="BJ56" s="62">
        <f t="shared" si="38"/>
        <v>89.01540797003031</v>
      </c>
      <c r="BK56" s="16">
        <f>IF(ISNA(VLOOKUP(A56,'Données projet'!$A$87:$I$107,3,0)),0,VLOOKUP(A56,'Données projet'!$A$87:$I$107,3,0))</f>
        <v>4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222.29375999999999</v>
      </c>
      <c r="CA56" s="14">
        <f t="shared" si="39"/>
        <v>54.613121776493159</v>
      </c>
      <c r="CB56" s="22">
        <f t="shared" si="10"/>
        <v>482.27948576072555</v>
      </c>
      <c r="CC56" s="62">
        <f t="shared" si="11"/>
        <v>775.61281909405886</v>
      </c>
      <c r="CD56" s="62">
        <f ca="1">AVERAGE(OFFSET($CC$3,0,0,'Données projet'!$E$12+1,1))-AVERAGE(OFFSET($H$3,0,0,'Données projet'!$E$12+1,1))</f>
        <v>356.67776806450831</v>
      </c>
      <c r="CE56" s="62">
        <f t="shared" si="40"/>
        <v>215.70832007602809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192.66000000000008</v>
      </c>
      <c r="P57" s="14">
        <f t="shared" si="33"/>
        <v>48.127564387788738</v>
      </c>
      <c r="Q57" s="22">
        <f t="shared" si="53"/>
        <v>419.3716746420655</v>
      </c>
      <c r="R57" s="62">
        <f t="shared" si="0"/>
        <v>712.70500797539876</v>
      </c>
      <c r="S57" s="62">
        <f ca="1">AVERAGE(OFFSET($R$3,0,0,'Données projet'!$E$9+1,1))-AVERAGE(OFFSET($H$3,0,0,'Données projet'!$E$9+1,1))</f>
        <v>305.81218682025218</v>
      </c>
      <c r="T57" s="62">
        <f t="shared" si="34"/>
        <v>181.74776301853791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220.59023999999997</v>
      </c>
      <c r="AK57" s="14">
        <f t="shared" si="35"/>
        <v>54.24315145708789</v>
      </c>
      <c r="AL57" s="22">
        <f t="shared" si="4"/>
        <v>478.66815678776129</v>
      </c>
      <c r="AM57" s="62">
        <f t="shared" si="5"/>
        <v>772.00149012109455</v>
      </c>
      <c r="AN57" s="62">
        <f ca="1">AVERAGE(OFFSET($AM$3,0,0,'Données projet'!$E$10+1,1))-AVERAGE(OFFSET($H$3,0,0,'Données projet'!$E$10+1,1))</f>
        <v>336.10356472271712</v>
      </c>
      <c r="AO57" s="62">
        <f t="shared" si="36"/>
        <v>203.5274665601915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12.5</v>
      </c>
      <c r="BD57" s="13">
        <f>IF('Données projet'!$A$88&gt;35,BD56+BC57-BL56,IF(A57&lt;'Données projet'!$A$88,$BA$205^A57,IF(A57='Données projet'!$A$88,'Données projet'!$B$88,BD56+BC57-BL56)))</f>
        <v>260.49999999999977</v>
      </c>
      <c r="BE57" s="14">
        <f>BD57*VLOOKUP('Données projet'!$B$11,Paramètres!$A$1:$I$89,3,0)*VLOOKUP('Données projet'!$B$11,Paramètres!$A$1:$I$89,5,0)</f>
        <v>121.91399999999989</v>
      </c>
      <c r="BF57" s="14">
        <f t="shared" si="37"/>
        <v>32.120996404712088</v>
      </c>
      <c r="BG57" s="22">
        <f t="shared" si="7"/>
        <v>268.27761873820668</v>
      </c>
      <c r="BH57" s="62">
        <f t="shared" si="8"/>
        <v>561.61095207153994</v>
      </c>
      <c r="BI57" s="62">
        <f ca="1">AVERAGE(OFFSET($BH$3,0,0,'Données projet'!$E$11+1,1))-AVERAGE(OFFSET($H$3,0,0,'Données projet'!$E$11+1,1))</f>
        <v>189.32241328245374</v>
      </c>
      <c r="BJ57" s="62">
        <f t="shared" si="38"/>
        <v>89.01540797003031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232.00008</v>
      </c>
      <c r="CA57" s="14">
        <f t="shared" si="39"/>
        <v>56.714927420893837</v>
      </c>
      <c r="CB57" s="22">
        <f t="shared" si="10"/>
        <v>502.84530459139</v>
      </c>
      <c r="CC57" s="62">
        <f t="shared" si="11"/>
        <v>796.17863792472326</v>
      </c>
      <c r="CD57" s="62">
        <f ca="1">AVERAGE(OFFSET($CC$3,0,0,'Données projet'!$E$12+1,1))-AVERAGE(OFFSET($H$3,0,0,'Données projet'!$E$12+1,1))</f>
        <v>356.67776806450831</v>
      </c>
      <c r="CE57" s="62">
        <f t="shared" si="40"/>
        <v>215.70832007602809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200.77200000000008</v>
      </c>
      <c r="P58" s="14">
        <f t="shared" si="33"/>
        <v>49.913791898945412</v>
      </c>
      <c r="Q58" s="22">
        <f t="shared" si="53"/>
        <v>436.61108755732999</v>
      </c>
      <c r="R58" s="62">
        <f t="shared" si="0"/>
        <v>729.94442089066331</v>
      </c>
      <c r="S58" s="62">
        <f ca="1">AVERAGE(OFFSET($R$3,0,0,'Données projet'!$E$9+1,1))-AVERAGE(OFFSET($H$3,0,0,'Données projet'!$E$9+1,1))</f>
        <v>305.81218682025218</v>
      </c>
      <c r="T58" s="62">
        <f t="shared" si="34"/>
        <v>181.74776301853791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229.81919999999997</v>
      </c>
      <c r="AK58" s="14">
        <f t="shared" si="35"/>
        <v>56.243586554989342</v>
      </c>
      <c r="AL58" s="22">
        <f t="shared" si="4"/>
        <v>498.22601991660639</v>
      </c>
      <c r="AM58" s="62">
        <f t="shared" si="5"/>
        <v>791.5593532499397</v>
      </c>
      <c r="AN58" s="62">
        <f ca="1">AVERAGE(OFFSET($AM$3,0,0,'Données projet'!$E$10+1,1))-AVERAGE(OFFSET($H$3,0,0,'Données projet'!$E$10+1,1))</f>
        <v>336.10356472271712</v>
      </c>
      <c r="AO58" s="62">
        <f t="shared" si="36"/>
        <v>203.5274665601915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12.5</v>
      </c>
      <c r="BD58" s="13">
        <f>IF('Données projet'!$A$88&gt;35,BD57+BC58-BL57,IF(A58&lt;'Données projet'!$A$88,$BA$205^A58,IF(A58='Données projet'!$A$88,'Données projet'!$B$88,BD57+BC58-BL57)))</f>
        <v>272.99999999999977</v>
      </c>
      <c r="BE58" s="14">
        <f>BD58*VLOOKUP('Données projet'!$B$11,Paramètres!$A$1:$I$89,3,0)*VLOOKUP('Données projet'!$B$11,Paramètres!$A$1:$I$89,5,0)</f>
        <v>127.7639999999999</v>
      </c>
      <c r="BF58" s="14">
        <f t="shared" si="37"/>
        <v>33.479164830670015</v>
      </c>
      <c r="BG58" s="22">
        <f t="shared" si="7"/>
        <v>280.83184541341677</v>
      </c>
      <c r="BH58" s="62">
        <f t="shared" si="8"/>
        <v>574.16517874675014</v>
      </c>
      <c r="BI58" s="62">
        <f ca="1">AVERAGE(OFFSET($BH$3,0,0,'Données projet'!$E$11+1,1))-AVERAGE(OFFSET($H$3,0,0,'Données projet'!$E$11+1,1))</f>
        <v>189.32241328245374</v>
      </c>
      <c r="BJ58" s="62">
        <f t="shared" si="38"/>
        <v>89.01540797003031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241.70639999999997</v>
      </c>
      <c r="CA58" s="14">
        <f t="shared" si="39"/>
        <v>58.806519231842536</v>
      </c>
      <c r="CB58" s="22">
        <f t="shared" si="10"/>
        <v>523.39333432879232</v>
      </c>
      <c r="CC58" s="62">
        <f t="shared" si="11"/>
        <v>816.72666766212569</v>
      </c>
      <c r="CD58" s="62">
        <f ca="1">AVERAGE(OFFSET($CC$3,0,0,'Données projet'!$E$12+1,1))-AVERAGE(OFFSET($H$3,0,0,'Données projet'!$E$12+1,1))</f>
        <v>356.67776806450831</v>
      </c>
      <c r="CE58" s="62">
        <f t="shared" si="40"/>
        <v>215.70832007602809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186.98160000000007</v>
      </c>
      <c r="P59" s="14">
        <f t="shared" si="33"/>
        <v>46.872006790472248</v>
      </c>
      <c r="Q59" s="22">
        <f t="shared" si="53"/>
        <v>407.29503182673926</v>
      </c>
      <c r="R59" s="62">
        <f t="shared" si="0"/>
        <v>700.62836516007258</v>
      </c>
      <c r="S59" s="62">
        <f ca="1">AVERAGE(OFFSET($R$3,0,0,'Données projet'!$E$9+1,1))-AVERAGE(OFFSET($H$3,0,0,'Données projet'!$E$9+1,1))</f>
        <v>305.81218682025218</v>
      </c>
      <c r="T59" s="62">
        <f t="shared" si="34"/>
        <v>181.74776301853791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212.98991999999998</v>
      </c>
      <c r="AK59" s="14">
        <f t="shared" si="35"/>
        <v>52.588419883221171</v>
      </c>
      <c r="AL59" s="22">
        <f t="shared" si="4"/>
        <v>462.54894196327677</v>
      </c>
      <c r="AM59" s="62">
        <f t="shared" si="5"/>
        <v>755.88227529661003</v>
      </c>
      <c r="AN59" s="62">
        <f ca="1">AVERAGE(OFFSET($AM$3,0,0,'Données projet'!$E$10+1,1))-AVERAGE(OFFSET($H$3,0,0,'Données projet'!$E$10+1,1))</f>
        <v>336.10356472271712</v>
      </c>
      <c r="AO59" s="62">
        <f t="shared" si="36"/>
        <v>203.5274665601915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12.5</v>
      </c>
      <c r="BD59" s="13">
        <f>IF('Données projet'!$A$88&gt;35,BD58+BC59-BL58,IF(A59&lt;'Données projet'!$A$88,$BA$205^A59,IF(A59='Données projet'!$A$88,'Données projet'!$B$88,BD58+BC59-BL58)))</f>
        <v>285.49999999999977</v>
      </c>
      <c r="BE59" s="14">
        <f>BD59*VLOOKUP('Données projet'!$B$11,Paramètres!$A$1:$I$89,3,0)*VLOOKUP('Données projet'!$B$11,Paramètres!$A$1:$I$89,5,0)</f>
        <v>133.61399999999989</v>
      </c>
      <c r="BF59" s="14">
        <f t="shared" si="37"/>
        <v>34.830111257493037</v>
      </c>
      <c r="BG59" s="22">
        <f t="shared" si="7"/>
        <v>293.37349377346681</v>
      </c>
      <c r="BH59" s="62">
        <f t="shared" si="8"/>
        <v>586.70682710680012</v>
      </c>
      <c r="BI59" s="62">
        <f ca="1">AVERAGE(OFFSET($BH$3,0,0,'Données projet'!$E$11+1,1))-AVERAGE(OFFSET($H$3,0,0,'Données projet'!$E$11+1,1))</f>
        <v>189.32241328245374</v>
      </c>
      <c r="BJ59" s="62">
        <f t="shared" si="38"/>
        <v>89.01540797003031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224.00664</v>
      </c>
      <c r="CA59" s="14">
        <f t="shared" si="39"/>
        <v>54.984792305364024</v>
      </c>
      <c r="CB59" s="22">
        <f t="shared" si="10"/>
        <v>485.9100779318423</v>
      </c>
      <c r="CC59" s="62">
        <f t="shared" si="11"/>
        <v>779.24341126517561</v>
      </c>
      <c r="CD59" s="62">
        <f ca="1">AVERAGE(OFFSET($CC$3,0,0,'Données projet'!$E$12+1,1))-AVERAGE(OFFSET($H$3,0,0,'Données projet'!$E$12+1,1))</f>
        <v>356.67776806450831</v>
      </c>
      <c r="CE59" s="62">
        <f t="shared" si="40"/>
        <v>215.70832007602809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194.48520000000008</v>
      </c>
      <c r="P60" s="14">
        <f t="shared" si="33"/>
        <v>48.530216343846071</v>
      </c>
      <c r="Q60" s="22">
        <f t="shared" si="53"/>
        <v>423.25185013219863</v>
      </c>
      <c r="R60" s="62">
        <f t="shared" si="0"/>
        <v>716.58518346553194</v>
      </c>
      <c r="S60" s="62">
        <f ca="1">AVERAGE(OFFSET($R$3,0,0,'Données projet'!$E$9+1,1))-AVERAGE(OFFSET($H$3,0,0,'Données projet'!$E$9+1,1))</f>
        <v>305.81218682025218</v>
      </c>
      <c r="T60" s="62">
        <f t="shared" si="34"/>
        <v>181.74776301853791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221.49503999999999</v>
      </c>
      <c r="AK60" s="14">
        <f t="shared" si="35"/>
        <v>54.439697086174412</v>
      </c>
      <c r="AL60" s="22">
        <f t="shared" si="4"/>
        <v>480.58633375842032</v>
      </c>
      <c r="AM60" s="62">
        <f t="shared" si="5"/>
        <v>773.91966709175358</v>
      </c>
      <c r="AN60" s="62">
        <f ca="1">AVERAGE(OFFSET($AM$3,0,0,'Données projet'!$E$10+1,1))-AVERAGE(OFFSET($H$3,0,0,'Données projet'!$E$10+1,1))</f>
        <v>336.10356472271712</v>
      </c>
      <c r="AO60" s="62">
        <f t="shared" si="36"/>
        <v>203.5274665601915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12.5</v>
      </c>
      <c r="BD60" s="13">
        <f>IF('Données projet'!$A$88&gt;35,BD59+BC60-BL59,IF(A60&lt;'Données projet'!$A$88,$BA$205^A60,IF(A60='Données projet'!$A$88,'Données projet'!$B$88,BD59+BC60-BL59)))</f>
        <v>297.99999999999977</v>
      </c>
      <c r="BE60" s="14">
        <f>BD60*VLOOKUP('Données projet'!$B$11,Paramètres!$A$1:$I$89,3,0)*VLOOKUP('Données projet'!$B$11,Paramètres!$A$1:$I$89,5,0)</f>
        <v>139.46399999999988</v>
      </c>
      <c r="BF60" s="14">
        <f t="shared" si="37"/>
        <v>36.174188022271757</v>
      </c>
      <c r="BG60" s="22">
        <f t="shared" si="7"/>
        <v>305.9031774721231</v>
      </c>
      <c r="BH60" s="62">
        <f t="shared" si="8"/>
        <v>599.23651080545642</v>
      </c>
      <c r="BI60" s="62">
        <f ca="1">AVERAGE(OFFSET($BH$3,0,0,'Données projet'!$E$11+1,1))-AVERAGE(OFFSET($H$3,0,0,'Données projet'!$E$11+1,1))</f>
        <v>189.32241328245374</v>
      </c>
      <c r="BJ60" s="62">
        <f t="shared" si="38"/>
        <v>89.01540797003031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232.95167999999998</v>
      </c>
      <c r="CA60" s="14">
        <f t="shared" si="39"/>
        <v>56.920429328307158</v>
      </c>
      <c r="CB60" s="22">
        <f t="shared" si="10"/>
        <v>504.86059041346829</v>
      </c>
      <c r="CC60" s="62">
        <f t="shared" si="11"/>
        <v>798.1939237468016</v>
      </c>
      <c r="CD60" s="62">
        <f ca="1">AVERAGE(OFFSET($CC$3,0,0,'Données projet'!$E$12+1,1))-AVERAGE(OFFSET($H$3,0,0,'Données projet'!$E$12+1,1))</f>
        <v>356.67776806450831</v>
      </c>
      <c r="CE60" s="62">
        <f t="shared" si="40"/>
        <v>215.70832007602809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201.98880000000008</v>
      </c>
      <c r="P61" s="14">
        <f t="shared" si="33"/>
        <v>50.18099374666096</v>
      </c>
      <c r="Q61" s="22">
        <f t="shared" si="53"/>
        <v>439.19572410876793</v>
      </c>
      <c r="R61" s="62">
        <f t="shared" si="0"/>
        <v>732.52905744210125</v>
      </c>
      <c r="S61" s="62">
        <f ca="1">AVERAGE(OFFSET($R$3,0,0,'Données projet'!$E$9+1,1))-AVERAGE(OFFSET($H$3,0,0,'Données projet'!$E$9+1,1))</f>
        <v>305.81218682025218</v>
      </c>
      <c r="T61" s="62">
        <f t="shared" si="34"/>
        <v>181.74776301853791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230.00015999999997</v>
      </c>
      <c r="AK61" s="14">
        <f t="shared" si="35"/>
        <v>56.282716126880423</v>
      </c>
      <c r="AL61" s="22">
        <f t="shared" si="4"/>
        <v>498.60934258765002</v>
      </c>
      <c r="AM61" s="62">
        <f t="shared" si="5"/>
        <v>791.94267592098333</v>
      </c>
      <c r="AN61" s="62">
        <f ca="1">AVERAGE(OFFSET($AM$3,0,0,'Données projet'!$E$10+1,1))-AVERAGE(OFFSET($H$3,0,0,'Données projet'!$E$10+1,1))</f>
        <v>336.10356472271712</v>
      </c>
      <c r="AO61" s="62">
        <f t="shared" si="36"/>
        <v>203.5274665601915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12.5</v>
      </c>
      <c r="BD61" s="13">
        <f>IF('Données projet'!$A$88&gt;35,BD60+BC61-BL60,IF(A61&lt;'Données projet'!$A$88,$BA$205^A61,IF(A61='Données projet'!$A$88,'Données projet'!$B$88,BD60+BC61-BL60)))</f>
        <v>310.49999999999977</v>
      </c>
      <c r="BE61" s="14">
        <f>BD61*VLOOKUP('Données projet'!$B$11,Paramètres!$A$1:$I$89,3,0)*VLOOKUP('Données projet'!$B$11,Paramètres!$A$1:$I$89,5,0)</f>
        <v>145.31399999999991</v>
      </c>
      <c r="BF61" s="14">
        <f t="shared" si="37"/>
        <v>37.511716231443025</v>
      </c>
      <c r="BG61" s="22">
        <f t="shared" si="7"/>
        <v>318.4214557697631</v>
      </c>
      <c r="BH61" s="62">
        <f t="shared" si="8"/>
        <v>611.75478910309641</v>
      </c>
      <c r="BI61" s="62">
        <f ca="1">AVERAGE(OFFSET($BH$3,0,0,'Données projet'!$E$11+1,1))-AVERAGE(OFFSET($H$3,0,0,'Données projet'!$E$11+1,1))</f>
        <v>189.32241328245374</v>
      </c>
      <c r="BJ61" s="62">
        <f t="shared" si="38"/>
        <v>89.01540797003031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241.89671999999999</v>
      </c>
      <c r="CA61" s="14">
        <f t="shared" si="39"/>
        <v>58.847431877406024</v>
      </c>
      <c r="CB61" s="22">
        <f t="shared" si="10"/>
        <v>523.79606451981545</v>
      </c>
      <c r="CC61" s="62">
        <f t="shared" si="11"/>
        <v>817.1293978531487</v>
      </c>
      <c r="CD61" s="62">
        <f ca="1">AVERAGE(OFFSET($CC$3,0,0,'Données projet'!$E$12+1,1))-AVERAGE(OFFSET($H$3,0,0,'Données projet'!$E$12+1,1))</f>
        <v>356.67776806450831</v>
      </c>
      <c r="CE61" s="62">
        <f t="shared" si="40"/>
        <v>215.70832007602809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209.49240000000009</v>
      </c>
      <c r="P62" s="14">
        <f t="shared" si="33"/>
        <v>51.824646708770558</v>
      </c>
      <c r="Q62" s="22">
        <f t="shared" si="53"/>
        <v>455.12718968444216</v>
      </c>
      <c r="R62" s="62">
        <f t="shared" si="0"/>
        <v>748.46052301777547</v>
      </c>
      <c r="S62" s="62">
        <f ca="1">AVERAGE(OFFSET($R$3,0,0,'Données projet'!$E$9+1,1))-AVERAGE(OFFSET($H$3,0,0,'Données projet'!$E$9+1,1))</f>
        <v>305.81218682025218</v>
      </c>
      <c r="T62" s="62">
        <f t="shared" si="34"/>
        <v>181.74776301853791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238.50527999999997</v>
      </c>
      <c r="AK62" s="14">
        <f t="shared" si="35"/>
        <v>58.117817352909881</v>
      </c>
      <c r="AL62" s="22">
        <f t="shared" si="4"/>
        <v>516.61856122298457</v>
      </c>
      <c r="AM62" s="62">
        <f t="shared" si="5"/>
        <v>809.95189455631794</v>
      </c>
      <c r="AN62" s="62">
        <f ca="1">AVERAGE(OFFSET($AM$3,0,0,'Données projet'!$E$10+1,1))-AVERAGE(OFFSET($H$3,0,0,'Données projet'!$E$10+1,1))</f>
        <v>336.10356472271712</v>
      </c>
      <c r="AO62" s="62">
        <f t="shared" si="36"/>
        <v>203.5274665601915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12.5</v>
      </c>
      <c r="BD62" s="13">
        <f>IF('Données projet'!$A$88&gt;35,BD61+BC62-BL61,IF(A62&lt;'Données projet'!$A$88,$BA$205^A62,IF(A62='Données projet'!$A$88,'Données projet'!$B$88,BD61+BC62-BL61)))</f>
        <v>322.99999999999977</v>
      </c>
      <c r="BE62" s="14">
        <f>BD62*VLOOKUP('Données projet'!$B$11,Paramètres!$A$1:$I$89,3,0)*VLOOKUP('Données projet'!$B$11,Paramètres!$A$1:$I$89,5,0)</f>
        <v>151.1639999999999</v>
      </c>
      <c r="BF62" s="14">
        <f t="shared" si="37"/>
        <v>38.842989674159945</v>
      </c>
      <c r="BG62" s="22">
        <f t="shared" si="7"/>
        <v>330.92884034916176</v>
      </c>
      <c r="BH62" s="62">
        <f t="shared" si="8"/>
        <v>624.26217368249513</v>
      </c>
      <c r="BI62" s="62">
        <f ca="1">AVERAGE(OFFSET($BH$3,0,0,'Données projet'!$E$11+1,1))-AVERAGE(OFFSET($H$3,0,0,'Données projet'!$E$11+1,1))</f>
        <v>189.32241328245374</v>
      </c>
      <c r="BJ62" s="62">
        <f t="shared" si="38"/>
        <v>89.01540797003031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250.84175999999997</v>
      </c>
      <c r="CA62" s="14">
        <f t="shared" si="39"/>
        <v>60.766155809340432</v>
      </c>
      <c r="CB62" s="22">
        <f t="shared" si="10"/>
        <v>542.71712003460118</v>
      </c>
      <c r="CC62" s="62">
        <f t="shared" si="11"/>
        <v>836.05045336793455</v>
      </c>
      <c r="CD62" s="62">
        <f ca="1">AVERAGE(OFFSET($CC$3,0,0,'Données projet'!$E$12+1,1))-AVERAGE(OFFSET($H$3,0,0,'Données projet'!$E$12+1,1))</f>
        <v>356.67776806450831</v>
      </c>
      <c r="CE62" s="62">
        <f t="shared" si="40"/>
        <v>215.70832007602809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216.99600000000009</v>
      </c>
      <c r="P63" s="14">
        <f t="shared" si="33"/>
        <v>53.461459647386917</v>
      </c>
      <c r="Q63" s="22">
        <f t="shared" si="53"/>
        <v>471.04674221919907</v>
      </c>
      <c r="R63" s="62">
        <f t="shared" si="0"/>
        <v>764.38007555253239</v>
      </c>
      <c r="S63" s="62">
        <f ca="1">AVERAGE(OFFSET($R$3,0,0,'Données projet'!$E$9+1,1))-AVERAGE(OFFSET($H$3,0,0,'Données projet'!$E$9+1,1))</f>
        <v>305.81218682025218</v>
      </c>
      <c r="T63" s="62">
        <f t="shared" si="34"/>
        <v>181.74776301853791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247.01039999999992</v>
      </c>
      <c r="AK63" s="14">
        <f t="shared" si="35"/>
        <v>59.945315462121812</v>
      </c>
      <c r="AL63" s="22">
        <f t="shared" si="4"/>
        <v>534.61453776319524</v>
      </c>
      <c r="AM63" s="62">
        <f t="shared" si="5"/>
        <v>827.94787109652862</v>
      </c>
      <c r="AN63" s="62">
        <f ca="1">AVERAGE(OFFSET($AM$3,0,0,'Données projet'!$E$10+1,1))-AVERAGE(OFFSET($H$3,0,0,'Données projet'!$E$10+1,1))</f>
        <v>336.10356472271712</v>
      </c>
      <c r="AO63" s="62">
        <f t="shared" si="36"/>
        <v>203.5274665601915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12.5</v>
      </c>
      <c r="BD63" s="13">
        <f>IF('Données projet'!$A$88&gt;35,BD62+BC63-BL62,IF(A63&lt;'Données projet'!$A$88,$BA$205^A63,IF(A63='Données projet'!$A$88,'Données projet'!$B$88,BD62+BC63-BL62)))</f>
        <v>335.49999999999977</v>
      </c>
      <c r="BE63" s="14">
        <f>BD63*VLOOKUP('Données projet'!$B$11,Paramètres!$A$1:$I$89,3,0)*VLOOKUP('Données projet'!$B$11,Paramètres!$A$1:$I$89,5,0)</f>
        <v>157.0139999999999</v>
      </c>
      <c r="BF63" s="14">
        <f t="shared" si="37"/>
        <v>40.168278112836148</v>
      </c>
      <c r="BG63" s="22">
        <f t="shared" si="7"/>
        <v>343.42580104652279</v>
      </c>
      <c r="BH63" s="62">
        <f t="shared" si="8"/>
        <v>636.75913437985605</v>
      </c>
      <c r="BI63" s="62">
        <f ca="1">AVERAGE(OFFSET($BH$3,0,0,'Données projet'!$E$11+1,1))-AVERAGE(OFFSET($H$3,0,0,'Données projet'!$E$11+1,1))</f>
        <v>189.32241328245374</v>
      </c>
      <c r="BJ63" s="62">
        <f t="shared" si="38"/>
        <v>89.01540797003031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259.78679999999997</v>
      </c>
      <c r="CA63" s="14">
        <f t="shared" si="39"/>
        <v>62.676930162260739</v>
      </c>
      <c r="CB63" s="22">
        <f t="shared" si="10"/>
        <v>561.62433003260401</v>
      </c>
      <c r="CC63" s="62">
        <f t="shared" si="11"/>
        <v>854.95766336593738</v>
      </c>
      <c r="CD63" s="62">
        <f ca="1">AVERAGE(OFFSET($CC$3,0,0,'Données projet'!$E$12+1,1))-AVERAGE(OFFSET($H$3,0,0,'Données projet'!$E$12+1,1))</f>
        <v>356.67776806450831</v>
      </c>
      <c r="CE63" s="62">
        <f t="shared" si="40"/>
        <v>215.70832007602809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203.00280000000009</v>
      </c>
      <c r="P64" s="14">
        <f t="shared" si="33"/>
        <v>50.403518824343074</v>
      </c>
      <c r="Q64" s="22">
        <f t="shared" si="53"/>
        <v>441.34933861906433</v>
      </c>
      <c r="R64" s="62">
        <f t="shared" si="0"/>
        <v>734.68267195239764</v>
      </c>
      <c r="S64" s="62">
        <f ca="1">AVERAGE(OFFSET($R$3,0,0,'Données projet'!$E$9+1,1))-AVERAGE(OFFSET($H$3,0,0,'Données projet'!$E$9+1,1))</f>
        <v>305.81218682025218</v>
      </c>
      <c r="T64" s="62">
        <f t="shared" si="34"/>
        <v>181.74776301853791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229.63823999999994</v>
      </c>
      <c r="AK64" s="14">
        <f t="shared" si="35"/>
        <v>56.204453396569633</v>
      </c>
      <c r="AL64" s="22">
        <f t="shared" si="4"/>
        <v>497.84269099902531</v>
      </c>
      <c r="AM64" s="62">
        <f t="shared" si="5"/>
        <v>791.17602433235857</v>
      </c>
      <c r="AN64" s="62">
        <f ca="1">AVERAGE(OFFSET($AM$3,0,0,'Données projet'!$E$10+1,1))-AVERAGE(OFFSET($H$3,0,0,'Données projet'!$E$10+1,1))</f>
        <v>336.10356472271712</v>
      </c>
      <c r="AO64" s="62">
        <f t="shared" si="36"/>
        <v>203.5274665601915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348</v>
      </c>
      <c r="BB64" s="13">
        <f>VLOOKUP(A64,'Données projet'!$A$87:$I$107,9,0)</f>
        <v>12.5</v>
      </c>
      <c r="BC64" s="13">
        <f t="array" ref="BC64">INDEX(BB:BB,MIN(IF(ISNUMBER(BB64:BB260),ROW(BB64:BB260),"")))</f>
        <v>12.5</v>
      </c>
      <c r="BD64" s="13">
        <f>IF('Données projet'!$A$88&gt;35,BD63+BC64-BL63,IF(A64&lt;'Données projet'!$A$88,$BA$205^A64,IF(A64='Données projet'!$A$88,'Données projet'!$B$88,BD63+BC64-BL63)))</f>
        <v>347.99999999999977</v>
      </c>
      <c r="BE64" s="14">
        <f>BD64*VLOOKUP('Données projet'!$B$11,Paramètres!$A$1:$I$89,3,0)*VLOOKUP('Données projet'!$B$11,Paramètres!$A$1:$I$89,5,0)</f>
        <v>162.86399999999989</v>
      </c>
      <c r="BF64" s="14">
        <f t="shared" si="37"/>
        <v>41.48783006950908</v>
      </c>
      <c r="BG64" s="22">
        <f t="shared" si="7"/>
        <v>355.91277070439475</v>
      </c>
      <c r="BH64" s="62">
        <f t="shared" si="8"/>
        <v>649.24610403772806</v>
      </c>
      <c r="BI64" s="62">
        <f ca="1">AVERAGE(OFFSET($BH$3,0,0,'Données projet'!$E$11+1,1))-AVERAGE(OFFSET($H$3,0,0,'Données projet'!$E$11+1,1))</f>
        <v>189.32241328245374</v>
      </c>
      <c r="BJ64" s="62">
        <f t="shared" si="38"/>
        <v>89.01540797003031</v>
      </c>
      <c r="BK64" s="16">
        <f>IF(ISNA(VLOOKUP(A64,'Données projet'!$A$87:$I$107,3,0)),0,VLOOKUP(A64,'Données projet'!$A$87:$I$107,3,0))</f>
        <v>5</v>
      </c>
      <c r="BL64" s="16">
        <f>IF(ISNA(VLOOKUP(A64,'Données projet'!$A$87:$I$107,4,0)),0,VLOOKUP(A64,'Données projet'!$A$87:$I$107,4,0))</f>
        <v>100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241.51607999999993</v>
      </c>
      <c r="CA64" s="14">
        <f t="shared" si="39"/>
        <v>58.765602836317846</v>
      </c>
      <c r="CB64" s="22">
        <f t="shared" si="10"/>
        <v>522.99059760658679</v>
      </c>
      <c r="CC64" s="62">
        <f t="shared" si="11"/>
        <v>816.32393093992005</v>
      </c>
      <c r="CD64" s="62">
        <f ca="1">AVERAGE(OFFSET($CC$3,0,0,'Données projet'!$E$12+1,1))-AVERAGE(OFFSET($H$3,0,0,'Données projet'!$E$12+1,1))</f>
        <v>356.67776806450831</v>
      </c>
      <c r="CE64" s="62">
        <f t="shared" si="40"/>
        <v>215.70832007602809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210.3036000000001</v>
      </c>
      <c r="P65" s="14">
        <f t="shared" si="33"/>
        <v>52.001924357524501</v>
      </c>
      <c r="Q65" s="22">
        <f t="shared" si="53"/>
        <v>456.84878825602203</v>
      </c>
      <c r="R65" s="62">
        <f t="shared" si="0"/>
        <v>750.18212158935535</v>
      </c>
      <c r="S65" s="62">
        <f ca="1">AVERAGE(OFFSET($R$3,0,0,'Données projet'!$E$9+1,1))-AVERAGE(OFFSET($H$3,0,0,'Données projet'!$E$9+1,1))</f>
        <v>305.81218682025218</v>
      </c>
      <c r="T65" s="62">
        <f t="shared" si="34"/>
        <v>181.74776301853791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237.60047999999995</v>
      </c>
      <c r="AK65" s="14">
        <f t="shared" si="35"/>
        <v>57.922960533442058</v>
      </c>
      <c r="AL65" s="22">
        <f t="shared" si="4"/>
        <v>514.70332559574479</v>
      </c>
      <c r="AM65" s="62">
        <f t="shared" si="5"/>
        <v>808.03665892907816</v>
      </c>
      <c r="AN65" s="62">
        <f ca="1">AVERAGE(OFFSET($AM$3,0,0,'Données projet'!$E$10+1,1))-AVERAGE(OFFSET($H$3,0,0,'Données projet'!$E$10+1,1))</f>
        <v>336.10356472271712</v>
      </c>
      <c r="AO65" s="62">
        <f t="shared" si="36"/>
        <v>203.5274665601915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>
        <f>VLOOKUP(A65,'Données projet'!$A$87:$I$107,2,0)</f>
        <v>260</v>
      </c>
      <c r="BB65" s="13">
        <f>VLOOKUP(A65,'Données projet'!$A$87:$I$107,9,0)</f>
        <v>12</v>
      </c>
      <c r="BC65" s="13">
        <f t="array" ref="BC65">INDEX(BB:BB,MIN(IF(ISNUMBER(BB65:BB261),ROW(BB65:BB261),"")))</f>
        <v>12</v>
      </c>
      <c r="BD65" s="13">
        <f>IF('Données projet'!$A$88&gt;35,BD64+BC65-BL64,IF(A65&lt;'Données projet'!$A$88,$BA$205^A65,IF(A65='Données projet'!$A$88,'Données projet'!$B$88,BD64+BC65-BL64)))</f>
        <v>259.99999999999977</v>
      </c>
      <c r="BE65" s="14">
        <f>BD65*VLOOKUP('Données projet'!$B$11,Paramètres!$A$1:$I$89,3,0)*VLOOKUP('Données projet'!$B$11,Paramètres!$A$1:$I$89,5,0)</f>
        <v>121.67999999999988</v>
      </c>
      <c r="BF65" s="14">
        <f t="shared" si="37"/>
        <v>32.066514091456227</v>
      </c>
      <c r="BG65" s="22">
        <f t="shared" si="7"/>
        <v>267.77517870928608</v>
      </c>
      <c r="BH65" s="62">
        <f t="shared" si="8"/>
        <v>561.1085120426194</v>
      </c>
      <c r="BI65" s="62">
        <f ca="1">AVERAGE(OFFSET($BH$3,0,0,'Données projet'!$E$11+1,1))-AVERAGE(OFFSET($H$3,0,0,'Données projet'!$E$11+1,1))</f>
        <v>189.32241328245374</v>
      </c>
      <c r="BJ65" s="62">
        <f t="shared" si="38"/>
        <v>89.01540797003031</v>
      </c>
      <c r="BK65" s="16">
        <f>IF(ISNA(VLOOKUP(A65,'Données projet'!$A$87:$I$107,3,0)),0,VLOOKUP(A65,'Données projet'!$A$87:$I$107,3,0))</f>
        <v>6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249.89015999999998</v>
      </c>
      <c r="CA65" s="14">
        <f t="shared" si="39"/>
        <v>60.562419667970957</v>
      </c>
      <c r="CB65" s="22">
        <f t="shared" si="10"/>
        <v>540.70490958838275</v>
      </c>
      <c r="CC65" s="62">
        <f t="shared" si="11"/>
        <v>834.03824292171612</v>
      </c>
      <c r="CD65" s="62">
        <f ca="1">AVERAGE(OFFSET($CC$3,0,0,'Données projet'!$E$12+1,1))-AVERAGE(OFFSET($H$3,0,0,'Données projet'!$E$12+1,1))</f>
        <v>356.67776806450831</v>
      </c>
      <c r="CE65" s="62">
        <f t="shared" si="40"/>
        <v>215.70832007602809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217.60440000000006</v>
      </c>
      <c r="P66" s="14">
        <f t="shared" si="33"/>
        <v>53.593882578706406</v>
      </c>
      <c r="Q66" s="22">
        <f t="shared" si="53"/>
        <v>472.33700882458038</v>
      </c>
      <c r="R66" s="62">
        <f t="shared" si="0"/>
        <v>765.67034215791364</v>
      </c>
      <c r="S66" s="62">
        <f ca="1">AVERAGE(OFFSET($R$3,0,0,'Données projet'!$E$9+1,1))-AVERAGE(OFFSET($H$3,0,0,'Données projet'!$E$9+1,1))</f>
        <v>305.81218682025218</v>
      </c>
      <c r="T66" s="62">
        <f t="shared" si="34"/>
        <v>181.74776301853791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245.56271999999998</v>
      </c>
      <c r="AK66" s="14">
        <f t="shared" si="35"/>
        <v>59.634776048276898</v>
      </c>
      <c r="AL66" s="22">
        <f t="shared" si="4"/>
        <v>531.55230561741564</v>
      </c>
      <c r="AM66" s="62">
        <f t="shared" si="5"/>
        <v>824.8856389507489</v>
      </c>
      <c r="AN66" s="62">
        <f ca="1">AVERAGE(OFFSET($AM$3,0,0,'Données projet'!$E$10+1,1))-AVERAGE(OFFSET($H$3,0,0,'Données projet'!$E$10+1,1))</f>
        <v>336.10356472271712</v>
      </c>
      <c r="AO66" s="62">
        <f t="shared" si="36"/>
        <v>203.5274665601915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11.818181818181818</v>
      </c>
      <c r="BD66" s="13">
        <f>IF('Données projet'!$A$88&gt;35,BD65+BC66-BL65,IF(A66&lt;'Données projet'!$A$88,$BA$205^A66,IF(A66='Données projet'!$A$88,'Données projet'!$B$88,BD65+BC66-BL65)))</f>
        <v>271.81818181818159</v>
      </c>
      <c r="BE66" s="14">
        <f>BD66*VLOOKUP('Données projet'!$B$11,Paramètres!$A$1:$I$89,3,0)*VLOOKUP('Données projet'!$B$11,Paramètres!$A$1:$I$89,5,0)</f>
        <v>127.21090909090898</v>
      </c>
      <c r="BF66" s="14">
        <f t="shared" si="37"/>
        <v>33.351071084982053</v>
      </c>
      <c r="BG66" s="22">
        <f t="shared" si="7"/>
        <v>279.64544880634361</v>
      </c>
      <c r="BH66" s="62">
        <f t="shared" si="8"/>
        <v>572.97878213967692</v>
      </c>
      <c r="BI66" s="62">
        <f ca="1">AVERAGE(OFFSET($BH$3,0,0,'Données projet'!$E$11+1,1))-AVERAGE(OFFSET($H$3,0,0,'Données projet'!$E$11+1,1))</f>
        <v>189.32241328245374</v>
      </c>
      <c r="BJ66" s="62">
        <f t="shared" si="38"/>
        <v>89.01540797003031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258.26423999999997</v>
      </c>
      <c r="CA66" s="14">
        <f t="shared" si="39"/>
        <v>62.352239950788103</v>
      </c>
      <c r="CB66" s="22">
        <f t="shared" si="10"/>
        <v>558.40703591428917</v>
      </c>
      <c r="CC66" s="62">
        <f t="shared" si="11"/>
        <v>851.74036924762254</v>
      </c>
      <c r="CD66" s="62">
        <f ca="1">AVERAGE(OFFSET($CC$3,0,0,'Données projet'!$E$12+1,1))-AVERAGE(OFFSET($H$3,0,0,'Données projet'!$E$12+1,1))</f>
        <v>356.67776806450831</v>
      </c>
      <c r="CE66" s="62">
        <f t="shared" si="40"/>
        <v>215.70832007602809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224.90520000000006</v>
      </c>
      <c r="P67" s="14">
        <f t="shared" si="33"/>
        <v>55.17963460003309</v>
      </c>
      <c r="Q67" s="22">
        <f t="shared" ref="Q67:Q98" si="54">(O67+P67)*0.475*44/12</f>
        <v>487.81442026172436</v>
      </c>
      <c r="R67" s="62">
        <f t="shared" ref="R67:R130" si="55">Q67+(I67+J67)*44/12</f>
        <v>781.14775359505768</v>
      </c>
      <c r="S67" s="62">
        <f ca="1">AVERAGE(OFFSET($R$3,0,0,'Données projet'!$E$9+1,1))-AVERAGE(OFFSET($H$3,0,0,'Données projet'!$E$9+1,1))</f>
        <v>305.81218682025218</v>
      </c>
      <c r="T67" s="62">
        <f t="shared" si="34"/>
        <v>181.74776301853791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253.52495999999999</v>
      </c>
      <c r="AK67" s="14">
        <f t="shared" si="35"/>
        <v>61.340141798422209</v>
      </c>
      <c r="AL67" s="22">
        <f t="shared" si="4"/>
        <v>548.39005229891859</v>
      </c>
      <c r="AM67" s="62">
        <f t="shared" si="5"/>
        <v>841.72338563225185</v>
      </c>
      <c r="AN67" s="62">
        <f ca="1">AVERAGE(OFFSET($AM$3,0,0,'Données projet'!$E$10+1,1))-AVERAGE(OFFSET($H$3,0,0,'Données projet'!$E$10+1,1))</f>
        <v>336.10356472271712</v>
      </c>
      <c r="AO67" s="62">
        <f t="shared" si="36"/>
        <v>203.5274665601915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11.818181818181818</v>
      </c>
      <c r="BD67" s="13">
        <f>IF('Données projet'!$A$88&gt;35,BD66+BC67-BL66,IF(A67&lt;'Données projet'!$A$88,$BA$205^A67,IF(A67='Données projet'!$A$88,'Données projet'!$B$88,BD66+BC67-BL66)))</f>
        <v>283.6363636363634</v>
      </c>
      <c r="BE67" s="14">
        <f>BD67*VLOOKUP('Données projet'!$B$11,Paramètres!$A$1:$I$89,3,0)*VLOOKUP('Données projet'!$B$11,Paramètres!$A$1:$I$89,5,0)</f>
        <v>132.74181818181808</v>
      </c>
      <c r="BF67" s="14">
        <f t="shared" si="37"/>
        <v>34.629141367525726</v>
      </c>
      <c r="BG67" s="22">
        <f t="shared" si="7"/>
        <v>291.50442121510713</v>
      </c>
      <c r="BH67" s="62">
        <f t="shared" si="8"/>
        <v>584.83775454844044</v>
      </c>
      <c r="BI67" s="62">
        <f ca="1">AVERAGE(OFFSET($BH$3,0,0,'Données projet'!$E$11+1,1))-AVERAGE(OFFSET($H$3,0,0,'Données projet'!$E$11+1,1))</f>
        <v>189.32241328245374</v>
      </c>
      <c r="BJ67" s="62">
        <f t="shared" si="38"/>
        <v>89.01540797003031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266.63832000000002</v>
      </c>
      <c r="CA67" s="14">
        <f t="shared" si="39"/>
        <v>64.135316563180027</v>
      </c>
      <c r="CB67" s="22">
        <f t="shared" si="10"/>
        <v>576.09741701420523</v>
      </c>
      <c r="CC67" s="62">
        <f t="shared" si="11"/>
        <v>869.43075034753861</v>
      </c>
      <c r="CD67" s="62">
        <f ca="1">AVERAGE(OFFSET($CC$3,0,0,'Données projet'!$E$12+1,1))-AVERAGE(OFFSET($H$3,0,0,'Données projet'!$E$12+1,1))</f>
        <v>356.67776806450831</v>
      </c>
      <c r="CE67" s="62">
        <f t="shared" si="40"/>
        <v>215.70832007602809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232.20600000000005</v>
      </c>
      <c r="P68" s="14">
        <f t="shared" si="33"/>
        <v>56.759404991217572</v>
      </c>
      <c r="Q68" s="22">
        <f t="shared" si="54"/>
        <v>503.28141369303734</v>
      </c>
      <c r="R68" s="62">
        <f t="shared" si="55"/>
        <v>796.61474702637065</v>
      </c>
      <c r="S68" s="62">
        <f ca="1">AVERAGE(OFFSET($R$3,0,0,'Données projet'!$E$9+1,1))-AVERAGE(OFFSET($H$3,0,0,'Données projet'!$E$9+1,1))</f>
        <v>305.81218682025218</v>
      </c>
      <c r="T68" s="62">
        <f t="shared" si="34"/>
        <v>181.74776301853791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261.48719999999997</v>
      </c>
      <c r="AK68" s="14">
        <f t="shared" si="35"/>
        <v>63.039283586802391</v>
      </c>
      <c r="AL68" s="22">
        <f t="shared" ref="AL68:AL131" si="58">(AJ68+AK68)*0.475*44/12</f>
        <v>565.21695891368086</v>
      </c>
      <c r="AM68" s="62">
        <f t="shared" ref="AM68:AM131" si="59">AL68+(AD68+AE68)*44/12</f>
        <v>858.55029224701411</v>
      </c>
      <c r="AN68" s="62">
        <f ca="1">AVERAGE(OFFSET($AM$3,0,0,'Données projet'!$E$10+1,1))-AVERAGE(OFFSET($H$3,0,0,'Données projet'!$E$10+1,1))</f>
        <v>336.10356472271712</v>
      </c>
      <c r="AO68" s="62">
        <f t="shared" si="36"/>
        <v>203.5274665601915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11.818181818181818</v>
      </c>
      <c r="BD68" s="13">
        <f>IF('Données projet'!$A$88&gt;35,BD67+BC68-BL67,IF(A68&lt;'Données projet'!$A$88,$BA$205^A68,IF(A68='Données projet'!$A$88,'Données projet'!$B$88,BD67+BC68-BL67)))</f>
        <v>295.45454545454521</v>
      </c>
      <c r="BE68" s="14">
        <f>BD68*VLOOKUP('Données projet'!$B$11,Paramètres!$A$1:$I$89,3,0)*VLOOKUP('Données projet'!$B$11,Paramètres!$A$1:$I$89,5,0)</f>
        <v>138.27272727272717</v>
      </c>
      <c r="BF68" s="14">
        <f t="shared" si="37"/>
        <v>35.901026126466157</v>
      </c>
      <c r="BG68" s="22">
        <f t="shared" ref="BG68:BG131" si="61">(BE68+BF68)*0.475*44/12</f>
        <v>303.35262050359501</v>
      </c>
      <c r="BH68" s="62">
        <f t="shared" ref="BH68:BH131" si="62">BG68+(AY68+AZ68)*44/12</f>
        <v>596.68595383692832</v>
      </c>
      <c r="BI68" s="62">
        <f ca="1">AVERAGE(OFFSET($BH$3,0,0,'Données projet'!$E$11+1,1))-AVERAGE(OFFSET($H$3,0,0,'Données projet'!$E$11+1,1))</f>
        <v>189.32241328245374</v>
      </c>
      <c r="BJ68" s="62">
        <f t="shared" si="38"/>
        <v>89.01540797003031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275.01240000000001</v>
      </c>
      <c r="CA68" s="14">
        <f t="shared" si="39"/>
        <v>65.911885597559035</v>
      </c>
      <c r="CB68" s="22">
        <f t="shared" ref="CB68:CB131" si="64">(BZ68+CA68)*0.475*44/12</f>
        <v>593.77646408241537</v>
      </c>
      <c r="CC68" s="62">
        <f t="shared" ref="CC68:CC131" si="65">CB68+(BT68+BU68)*44/12</f>
        <v>887.10979741574874</v>
      </c>
      <c r="CD68" s="62">
        <f ca="1">AVERAGE(OFFSET($CC$3,0,0,'Données projet'!$E$12+1,1))-AVERAGE(OFFSET($H$3,0,0,'Données projet'!$E$12+1,1))</f>
        <v>356.67776806450831</v>
      </c>
      <c r="CE68" s="62">
        <f t="shared" si="40"/>
        <v>215.70832007602809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217.80720000000005</v>
      </c>
      <c r="P69" s="14">
        <f t="shared" ref="P69:P132" si="87">EXP(-1.0587+0.8836*LN(O69)+0.284)</f>
        <v>53.638013973813976</v>
      </c>
      <c r="Q69" s="22">
        <f t="shared" si="54"/>
        <v>472.76708100439265</v>
      </c>
      <c r="R69" s="62">
        <f t="shared" si="55"/>
        <v>766.10041433772597</v>
      </c>
      <c r="S69" s="62">
        <f ca="1">AVERAGE(OFFSET($R$3,0,0,'Données projet'!$E$9+1,1))-AVERAGE(OFFSET($H$3,0,0,'Données projet'!$E$9+1,1))</f>
        <v>305.81218682025218</v>
      </c>
      <c r="T69" s="62">
        <f t="shared" ref="T69:T132" si="88">$T$3</f>
        <v>181.74776301853791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243.57216</v>
      </c>
      <c r="AK69" s="14">
        <f t="shared" ref="AK69:AK132" si="89">EXP(-1.0587+0.8836*LN(AJ69)+0.284)</f>
        <v>59.207435995642292</v>
      </c>
      <c r="AL69" s="22">
        <f t="shared" si="58"/>
        <v>527.34112969241028</v>
      </c>
      <c r="AM69" s="62">
        <f t="shared" si="59"/>
        <v>820.67446302574353</v>
      </c>
      <c r="AN69" s="62">
        <f ca="1">AVERAGE(OFFSET($AM$3,0,0,'Données projet'!$E$10+1,1))-AVERAGE(OFFSET($H$3,0,0,'Données projet'!$E$10+1,1))</f>
        <v>336.10356472271712</v>
      </c>
      <c r="AO69" s="62">
        <f t="shared" ref="AO69:AO132" si="90">$AO$3</f>
        <v>203.5274665601915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11.818181818181818</v>
      </c>
      <c r="BD69" s="13">
        <f>IF('Données projet'!$A$88&gt;35,BD68+BC69-BL68,IF(A69&lt;'Données projet'!$A$88,$BA$205^A69,IF(A69='Données projet'!$A$88,'Données projet'!$B$88,BD68+BC69-BL68)))</f>
        <v>307.27272727272702</v>
      </c>
      <c r="BE69" s="14">
        <f>BD69*VLOOKUP('Données projet'!$B$11,Paramètres!$A$1:$I$89,3,0)*VLOOKUP('Données projet'!$B$11,Paramètres!$A$1:$I$89,5,0)</f>
        <v>143.80363636363626</v>
      </c>
      <c r="BF69" s="14">
        <f t="shared" ref="BF69:BF132" si="91">EXP(-1.0587+0.8836*LN(BE69)+0.284)</f>
        <v>37.167001090338495</v>
      </c>
      <c r="BG69" s="22">
        <f t="shared" si="61"/>
        <v>315.19052689900604</v>
      </c>
      <c r="BH69" s="62">
        <f t="shared" si="62"/>
        <v>608.5238602323393</v>
      </c>
      <c r="BI69" s="62">
        <f ca="1">AVERAGE(OFFSET($BH$3,0,0,'Données projet'!$E$11+1,1))-AVERAGE(OFFSET($H$3,0,0,'Données projet'!$E$11+1,1))</f>
        <v>189.32241328245374</v>
      </c>
      <c r="BJ69" s="62">
        <f t="shared" ref="BJ69:BJ132" si="92">$BJ$3</f>
        <v>89.01540797003031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256.17072000000002</v>
      </c>
      <c r="CA69" s="14">
        <f t="shared" ref="CA69:CA132" si="93">EXP(-1.0587+0.8836*LN(BZ69)+0.284)</f>
        <v>61.905426677256543</v>
      </c>
      <c r="CB69" s="22">
        <f t="shared" si="64"/>
        <v>553.98262212955512</v>
      </c>
      <c r="CC69" s="62">
        <f t="shared" si="65"/>
        <v>847.3159554628885</v>
      </c>
      <c r="CD69" s="62">
        <f ca="1">AVERAGE(OFFSET($CC$3,0,0,'Données projet'!$E$12+1,1))-AVERAGE(OFFSET($H$3,0,0,'Données projet'!$E$12+1,1))</f>
        <v>356.67776806450831</v>
      </c>
      <c r="CE69" s="62">
        <f t="shared" ref="CE69:CE132" si="94">$CE$3</f>
        <v>215.70832007602809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224.7024000000001</v>
      </c>
      <c r="P70" s="14">
        <f t="shared" si="87"/>
        <v>55.135667706678312</v>
      </c>
      <c r="Q70" s="22">
        <f t="shared" si="54"/>
        <v>487.38463458913157</v>
      </c>
      <c r="R70" s="62">
        <f t="shared" si="55"/>
        <v>780.71796792246482</v>
      </c>
      <c r="S70" s="62">
        <f ca="1">AVERAGE(OFFSET($R$3,0,0,'Données projet'!$E$9+1,1))-AVERAGE(OFFSET($H$3,0,0,'Données projet'!$E$9+1,1))</f>
        <v>305.81218682025218</v>
      </c>
      <c r="T70" s="62">
        <f t="shared" si="88"/>
        <v>181.74776301853791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250.99151999999995</v>
      </c>
      <c r="AK70" s="14">
        <f t="shared" si="89"/>
        <v>60.798211000769406</v>
      </c>
      <c r="AL70" s="22">
        <f t="shared" si="58"/>
        <v>543.03378149300659</v>
      </c>
      <c r="AM70" s="62">
        <f t="shared" si="59"/>
        <v>836.36711482633996</v>
      </c>
      <c r="AN70" s="62">
        <f ca="1">AVERAGE(OFFSET($AM$3,0,0,'Données projet'!$E$10+1,1))-AVERAGE(OFFSET($H$3,0,0,'Données projet'!$E$10+1,1))</f>
        <v>336.10356472271712</v>
      </c>
      <c r="AO70" s="62">
        <f t="shared" si="90"/>
        <v>203.5274665601915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11.818181818181818</v>
      </c>
      <c r="BD70" s="13">
        <f>IF('Données projet'!$A$88&gt;35,BD69+BC70-BL69,IF(A70&lt;'Données projet'!$A$88,$BA$205^A70,IF(A70='Données projet'!$A$88,'Données projet'!$B$88,BD69+BC70-BL69)))</f>
        <v>319.09090909090884</v>
      </c>
      <c r="BE70" s="14">
        <f>BD70*VLOOKUP('Données projet'!$B$11,Paramètres!$A$1:$I$89,3,0)*VLOOKUP('Données projet'!$B$11,Paramètres!$A$1:$I$89,5,0)</f>
        <v>149.33454545454532</v>
      </c>
      <c r="BF70" s="14">
        <f t="shared" si="91"/>
        <v>38.427319576647847</v>
      </c>
      <c r="BG70" s="22">
        <f t="shared" si="61"/>
        <v>327.01858159599476</v>
      </c>
      <c r="BH70" s="62">
        <f t="shared" si="62"/>
        <v>620.35191492932813</v>
      </c>
      <c r="BI70" s="62">
        <f ca="1">AVERAGE(OFFSET($BH$3,0,0,'Données projet'!$E$11+1,1))-AVERAGE(OFFSET($H$3,0,0,'Données projet'!$E$11+1,1))</f>
        <v>189.32241328245374</v>
      </c>
      <c r="BJ70" s="62">
        <f t="shared" si="92"/>
        <v>89.01540797003031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263.97383999999994</v>
      </c>
      <c r="CA70" s="14">
        <f t="shared" si="93"/>
        <v>63.56869082277958</v>
      </c>
      <c r="CB70" s="22">
        <f t="shared" si="64"/>
        <v>570.46990784967431</v>
      </c>
      <c r="CC70" s="62">
        <f t="shared" si="65"/>
        <v>863.80324118300769</v>
      </c>
      <c r="CD70" s="62">
        <f ca="1">AVERAGE(OFFSET($CC$3,0,0,'Données projet'!$E$12+1,1))-AVERAGE(OFFSET($H$3,0,0,'Données projet'!$E$12+1,1))</f>
        <v>356.67776806450831</v>
      </c>
      <c r="CE70" s="62">
        <f t="shared" si="94"/>
        <v>215.70832007602809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231.59760000000006</v>
      </c>
      <c r="P71" s="14">
        <f t="shared" si="87"/>
        <v>56.627980714948151</v>
      </c>
      <c r="Q71" s="22">
        <f t="shared" si="54"/>
        <v>501.99288641186803</v>
      </c>
      <c r="R71" s="62">
        <f t="shared" si="55"/>
        <v>795.32621974520134</v>
      </c>
      <c r="S71" s="62">
        <f ca="1">AVERAGE(OFFSET($R$3,0,0,'Données projet'!$E$9+1,1))-AVERAGE(OFFSET($H$3,0,0,'Données projet'!$E$9+1,1))</f>
        <v>305.81218682025218</v>
      </c>
      <c r="T71" s="62">
        <f t="shared" si="88"/>
        <v>181.74776301853791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258.41087999999996</v>
      </c>
      <c r="AK71" s="14">
        <f t="shared" si="89"/>
        <v>62.383521020316756</v>
      </c>
      <c r="AL71" s="22">
        <f t="shared" si="58"/>
        <v>558.71691511038489</v>
      </c>
      <c r="AM71" s="62">
        <f t="shared" si="59"/>
        <v>852.05024844371815</v>
      </c>
      <c r="AN71" s="62">
        <f ca="1">AVERAGE(OFFSET($AM$3,0,0,'Données projet'!$E$10+1,1))-AVERAGE(OFFSET($H$3,0,0,'Données projet'!$E$10+1,1))</f>
        <v>336.10356472271712</v>
      </c>
      <c r="AO71" s="62">
        <f t="shared" si="90"/>
        <v>203.5274665601915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11.818181818181818</v>
      </c>
      <c r="BD71" s="13">
        <f>IF('Données projet'!$A$88&gt;35,BD70+BC71-BL70,IF(A71&lt;'Données projet'!$A$88,$BA$205^A71,IF(A71='Données projet'!$A$88,'Données projet'!$B$88,BD70+BC71-BL70)))</f>
        <v>330.90909090909065</v>
      </c>
      <c r="BE71" s="14">
        <f>BD71*VLOOKUP('Données projet'!$B$11,Paramètres!$A$1:$I$89,3,0)*VLOOKUP('Données projet'!$B$11,Paramètres!$A$1:$I$89,5,0)</f>
        <v>154.86545454545441</v>
      </c>
      <c r="BF71" s="14">
        <f t="shared" si="91"/>
        <v>39.68221507546172</v>
      </c>
      <c r="BG71" s="22">
        <f t="shared" si="61"/>
        <v>338.83719125642892</v>
      </c>
      <c r="BH71" s="62">
        <f t="shared" si="62"/>
        <v>632.17052458976218</v>
      </c>
      <c r="BI71" s="62">
        <f ca="1">AVERAGE(OFFSET($BH$3,0,0,'Données projet'!$E$11+1,1))-AVERAGE(OFFSET($H$3,0,0,'Données projet'!$E$11+1,1))</f>
        <v>189.32241328245374</v>
      </c>
      <c r="BJ71" s="62">
        <f t="shared" si="92"/>
        <v>89.01540797003031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271.77695999999997</v>
      </c>
      <c r="CA71" s="14">
        <f t="shared" si="93"/>
        <v>65.226240951838292</v>
      </c>
      <c r="CB71" s="22">
        <f t="shared" si="64"/>
        <v>586.94724165778496</v>
      </c>
      <c r="CC71" s="62">
        <f t="shared" si="65"/>
        <v>880.28057499111833</v>
      </c>
      <c r="CD71" s="62">
        <f ca="1">AVERAGE(OFFSET($CC$3,0,0,'Données projet'!$E$12+1,1))-AVERAGE(OFFSET($H$3,0,0,'Données projet'!$E$12+1,1))</f>
        <v>356.67776806450831</v>
      </c>
      <c r="CE71" s="62">
        <f t="shared" si="94"/>
        <v>215.70832007602809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238.4928000000001</v>
      </c>
      <c r="P72" s="14">
        <f t="shared" si="87"/>
        <v>58.115130258576592</v>
      </c>
      <c r="Q72" s="22">
        <f t="shared" si="54"/>
        <v>516.59214520035437</v>
      </c>
      <c r="R72" s="62">
        <f t="shared" si="55"/>
        <v>809.92547853368774</v>
      </c>
      <c r="S72" s="62">
        <f ca="1">AVERAGE(OFFSET($R$3,0,0,'Données projet'!$E$9+1,1))-AVERAGE(OFFSET($H$3,0,0,'Données projet'!$E$9+1,1))</f>
        <v>305.81218682025218</v>
      </c>
      <c r="T72" s="62">
        <f t="shared" si="88"/>
        <v>181.74776301853791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265.83023999999995</v>
      </c>
      <c r="AK72" s="14">
        <f t="shared" si="89"/>
        <v>63.963540982526439</v>
      </c>
      <c r="AL72" s="22">
        <f t="shared" si="58"/>
        <v>574.39083521123348</v>
      </c>
      <c r="AM72" s="62">
        <f t="shared" si="59"/>
        <v>867.72416854456674</v>
      </c>
      <c r="AN72" s="62">
        <f ca="1">AVERAGE(OFFSET($AM$3,0,0,'Données projet'!$E$10+1,1))-AVERAGE(OFFSET($H$3,0,0,'Données projet'!$E$10+1,1))</f>
        <v>336.10356472271712</v>
      </c>
      <c r="AO72" s="62">
        <f t="shared" si="90"/>
        <v>203.5274665601915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11.818181818181818</v>
      </c>
      <c r="BD72" s="13">
        <f>IF('Données projet'!$A$88&gt;35,BD71+BC72-BL71,IF(A72&lt;'Données projet'!$A$88,$BA$205^A72,IF(A72='Données projet'!$A$88,'Données projet'!$B$88,BD71+BC72-BL71)))</f>
        <v>342.72727272727246</v>
      </c>
      <c r="BE72" s="14">
        <f>BD72*VLOOKUP('Données projet'!$B$11,Paramètres!$A$1:$I$89,3,0)*VLOOKUP('Données projet'!$B$11,Paramètres!$A$1:$I$89,5,0)</f>
        <v>160.3963636363635</v>
      </c>
      <c r="BF72" s="14">
        <f t="shared" si="91"/>
        <v>40.931903453546241</v>
      </c>
      <c r="BG72" s="22">
        <f t="shared" si="61"/>
        <v>350.64673184825944</v>
      </c>
      <c r="BH72" s="62">
        <f t="shared" si="62"/>
        <v>643.98006518159275</v>
      </c>
      <c r="BI72" s="62">
        <f ca="1">AVERAGE(OFFSET($BH$3,0,0,'Données projet'!$E$11+1,1))-AVERAGE(OFFSET($H$3,0,0,'Données projet'!$E$11+1,1))</f>
        <v>189.32241328245374</v>
      </c>
      <c r="BJ72" s="62">
        <f t="shared" si="92"/>
        <v>89.01540797003031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279.58007999999995</v>
      </c>
      <c r="CA72" s="14">
        <f t="shared" si="93"/>
        <v>66.878259963882243</v>
      </c>
      <c r="CB72" s="22">
        <f t="shared" si="64"/>
        <v>603.41494210376152</v>
      </c>
      <c r="CC72" s="62">
        <f t="shared" si="65"/>
        <v>896.74827543709489</v>
      </c>
      <c r="CD72" s="62">
        <f ca="1">AVERAGE(OFFSET($CC$3,0,0,'Données projet'!$E$12+1,1))-AVERAGE(OFFSET($H$3,0,0,'Données projet'!$E$12+1,1))</f>
        <v>356.67776806450831</v>
      </c>
      <c r="CE72" s="62">
        <f t="shared" si="94"/>
        <v>215.70832007602809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245.38800000000012</v>
      </c>
      <c r="P73" s="14">
        <f t="shared" si="87"/>
        <v>59.597282764919569</v>
      </c>
      <c r="Q73" s="22">
        <f t="shared" si="54"/>
        <v>531.18270081556841</v>
      </c>
      <c r="R73" s="62">
        <f t="shared" si="55"/>
        <v>824.51603414890178</v>
      </c>
      <c r="S73" s="62">
        <f ca="1">AVERAGE(OFFSET($R$3,0,0,'Données projet'!$E$9+1,1))-AVERAGE(OFFSET($H$3,0,0,'Données projet'!$E$9+1,1))</f>
        <v>305.81218682025218</v>
      </c>
      <c r="T73" s="62">
        <f t="shared" si="88"/>
        <v>181.74776301853791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273.24959999999999</v>
      </c>
      <c r="AK73" s="14">
        <f t="shared" si="89"/>
        <v>65.538435495514321</v>
      </c>
      <c r="AL73" s="22">
        <f t="shared" si="58"/>
        <v>590.05582848802067</v>
      </c>
      <c r="AM73" s="62">
        <f t="shared" si="59"/>
        <v>883.38916182135404</v>
      </c>
      <c r="AN73" s="62">
        <f ca="1">AVERAGE(OFFSET($AM$3,0,0,'Données projet'!$E$10+1,1))-AVERAGE(OFFSET($H$3,0,0,'Données projet'!$E$10+1,1))</f>
        <v>336.10356472271712</v>
      </c>
      <c r="AO73" s="62">
        <f t="shared" si="90"/>
        <v>203.5274665601915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11.818181818181818</v>
      </c>
      <c r="BD73" s="13">
        <f>IF('Données projet'!$A$88&gt;35,BD72+BC73-BL72,IF(A73&lt;'Données projet'!$A$88,$BA$205^A73,IF(A73='Données projet'!$A$88,'Données projet'!$B$88,BD72+BC73-BL72)))</f>
        <v>354.54545454545428</v>
      </c>
      <c r="BE73" s="14">
        <f>BD73*VLOOKUP('Données projet'!$B$11,Paramètres!$A$1:$I$89,3,0)*VLOOKUP('Données projet'!$B$11,Paramètres!$A$1:$I$89,5,0)</f>
        <v>165.92727272727259</v>
      </c>
      <c r="BF73" s="14">
        <f t="shared" si="91"/>
        <v>42.176584845942124</v>
      </c>
      <c r="BG73" s="22">
        <f t="shared" si="61"/>
        <v>362.44755194001556</v>
      </c>
      <c r="BH73" s="62">
        <f t="shared" si="62"/>
        <v>655.78088527334887</v>
      </c>
      <c r="BI73" s="62">
        <f ca="1">AVERAGE(OFFSET($BH$3,0,0,'Données projet'!$E$11+1,1))-AVERAGE(OFFSET($H$3,0,0,'Données projet'!$E$11+1,1))</f>
        <v>189.32241328245374</v>
      </c>
      <c r="BJ73" s="62">
        <f t="shared" si="92"/>
        <v>89.01540797003031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287.38319999999999</v>
      </c>
      <c r="CA73" s="14">
        <f t="shared" si="93"/>
        <v>68.524919967962759</v>
      </c>
      <c r="CB73" s="22">
        <f t="shared" si="64"/>
        <v>619.87330894420177</v>
      </c>
      <c r="CC73" s="62">
        <f t="shared" si="65"/>
        <v>913.20664227753514</v>
      </c>
      <c r="CD73" s="62">
        <f ca="1">AVERAGE(OFFSET($CC$3,0,0,'Données projet'!$E$12+1,1))-AVERAGE(OFFSET($H$3,0,0,'Données projet'!$E$12+1,1))</f>
        <v>356.67776806450831</v>
      </c>
      <c r="CE73" s="62">
        <f t="shared" si="94"/>
        <v>215.70832007602809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230.5836000000001</v>
      </c>
      <c r="P74" s="14">
        <f t="shared" si="87"/>
        <v>56.408850878328018</v>
      </c>
      <c r="Q74" s="22">
        <f t="shared" si="54"/>
        <v>499.84518527975473</v>
      </c>
      <c r="R74" s="62">
        <f t="shared" si="55"/>
        <v>793.17851861308804</v>
      </c>
      <c r="S74" s="62">
        <f ca="1">AVERAGE(OFFSET($R$3,0,0,'Données projet'!$E$9+1,1))-AVERAGE(OFFSET($H$3,0,0,'Données projet'!$E$9+1,1))</f>
        <v>305.81218682025218</v>
      </c>
      <c r="T74" s="62">
        <f t="shared" si="88"/>
        <v>181.74776301853791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254.79167999999996</v>
      </c>
      <c r="AK74" s="14">
        <f t="shared" si="89"/>
        <v>61.610870508448471</v>
      </c>
      <c r="AL74" s="22">
        <f t="shared" si="58"/>
        <v>551.067775468881</v>
      </c>
      <c r="AM74" s="62">
        <f t="shared" si="59"/>
        <v>844.40110880221437</v>
      </c>
      <c r="AN74" s="62">
        <f ca="1">AVERAGE(OFFSET($AM$3,0,0,'Données projet'!$E$10+1,1))-AVERAGE(OFFSET($H$3,0,0,'Données projet'!$E$10+1,1))</f>
        <v>336.10356472271712</v>
      </c>
      <c r="AO74" s="62">
        <f t="shared" si="90"/>
        <v>203.5274665601915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11.818181818181818</v>
      </c>
      <c r="BD74" s="13">
        <f>IF('Données projet'!$A$88&gt;35,BD73+BC74-BL73,IF(A74&lt;'Données projet'!$A$88,$BA$205^A74,IF(A74='Données projet'!$A$88,'Données projet'!$B$88,BD73+BC74-BL73)))</f>
        <v>366.36363636363609</v>
      </c>
      <c r="BE74" s="14">
        <f>BD74*VLOOKUP('Données projet'!$B$11,Paramètres!$A$1:$I$89,3,0)*VLOOKUP('Données projet'!$B$11,Paramètres!$A$1:$I$89,5,0)</f>
        <v>171.45818181818169</v>
      </c>
      <c r="BF74" s="14">
        <f t="shared" si="91"/>
        <v>43.416445288245654</v>
      </c>
      <c r="BG74" s="22">
        <f t="shared" si="61"/>
        <v>374.23997554369424</v>
      </c>
      <c r="BH74" s="62">
        <f t="shared" si="62"/>
        <v>667.57330887702756</v>
      </c>
      <c r="BI74" s="62">
        <f ca="1">AVERAGE(OFFSET($BH$3,0,0,'Données projet'!$E$11+1,1))-AVERAGE(OFFSET($H$3,0,0,'Données projet'!$E$11+1,1))</f>
        <v>189.32241328245374</v>
      </c>
      <c r="BJ74" s="62">
        <f t="shared" si="92"/>
        <v>89.01540797003031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267.97055999999998</v>
      </c>
      <c r="CA74" s="14">
        <f t="shared" si="93"/>
        <v>64.418381959040033</v>
      </c>
      <c r="CB74" s="22">
        <f t="shared" si="64"/>
        <v>578.91074057866138</v>
      </c>
      <c r="CC74" s="62">
        <f t="shared" si="65"/>
        <v>872.24407391199475</v>
      </c>
      <c r="CD74" s="62">
        <f ca="1">AVERAGE(OFFSET($CC$3,0,0,'Données projet'!$E$12+1,1))-AVERAGE(OFFSET($H$3,0,0,'Données projet'!$E$12+1,1))</f>
        <v>356.67776806450831</v>
      </c>
      <c r="CE74" s="62">
        <f t="shared" si="94"/>
        <v>215.70832007602809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237.0732000000001</v>
      </c>
      <c r="P75" s="14">
        <f t="shared" si="87"/>
        <v>57.809366223361302</v>
      </c>
      <c r="Q75" s="22">
        <f t="shared" si="54"/>
        <v>513.58713617235435</v>
      </c>
      <c r="R75" s="62">
        <f t="shared" si="55"/>
        <v>806.92046950568761</v>
      </c>
      <c r="S75" s="62">
        <f ca="1">AVERAGE(OFFSET($R$3,0,0,'Données projet'!$E$9+1,1))-AVERAGE(OFFSET($H$3,0,0,'Données projet'!$E$9+1,1))</f>
        <v>305.81218682025218</v>
      </c>
      <c r="T75" s="62">
        <f t="shared" si="88"/>
        <v>181.74776301853791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261.66816</v>
      </c>
      <c r="AK75" s="14">
        <f t="shared" si="89"/>
        <v>63.077829793082856</v>
      </c>
      <c r="AL75" s="22">
        <f t="shared" si="58"/>
        <v>565.5992655562859</v>
      </c>
      <c r="AM75" s="62">
        <f t="shared" si="59"/>
        <v>858.93259888961916</v>
      </c>
      <c r="AN75" s="62">
        <f ca="1">AVERAGE(OFFSET($AM$3,0,0,'Données projet'!$E$10+1,1))-AVERAGE(OFFSET($H$3,0,0,'Données projet'!$E$10+1,1))</f>
        <v>336.10356472271712</v>
      </c>
      <c r="AO75" s="62">
        <f t="shared" si="90"/>
        <v>203.5274665601915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11.818181818181818</v>
      </c>
      <c r="BD75" s="13">
        <f>IF('Données projet'!$A$88&gt;35,BD74+BC75-BL74,IF(A75&lt;'Données projet'!$A$88,$BA$205^A75,IF(A75='Données projet'!$A$88,'Données projet'!$B$88,BD74+BC75-BL74)))</f>
        <v>378.1818181818179</v>
      </c>
      <c r="BE75" s="14">
        <f>BD75*VLOOKUP('Données projet'!$B$11,Paramètres!$A$1:$I$89,3,0)*VLOOKUP('Données projet'!$B$11,Paramètres!$A$1:$I$89,5,0)</f>
        <v>176.98909090909078</v>
      </c>
      <c r="BF75" s="14">
        <f t="shared" si="91"/>
        <v>44.651658132356538</v>
      </c>
      <c r="BG75" s="22">
        <f t="shared" si="61"/>
        <v>386.02430458052072</v>
      </c>
      <c r="BH75" s="62">
        <f t="shared" si="62"/>
        <v>679.35763791385398</v>
      </c>
      <c r="BI75" s="62">
        <f ca="1">AVERAGE(OFFSET($BH$3,0,0,'Données projet'!$E$11+1,1))-AVERAGE(OFFSET($H$3,0,0,'Données projet'!$E$11+1,1))</f>
        <v>189.32241328245374</v>
      </c>
      <c r="BJ75" s="62">
        <f t="shared" si="92"/>
        <v>89.01540797003031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275.20272</v>
      </c>
      <c r="CA75" s="14">
        <f t="shared" si="93"/>
        <v>65.952188294449357</v>
      </c>
      <c r="CB75" s="22">
        <f t="shared" si="64"/>
        <v>594.17813194616588</v>
      </c>
      <c r="CC75" s="62">
        <f t="shared" si="65"/>
        <v>887.51146527949913</v>
      </c>
      <c r="CD75" s="62">
        <f ca="1">AVERAGE(OFFSET($CC$3,0,0,'Données projet'!$E$12+1,1))-AVERAGE(OFFSET($H$3,0,0,'Données projet'!$E$12+1,1))</f>
        <v>356.67776806450831</v>
      </c>
      <c r="CE75" s="62">
        <f t="shared" si="94"/>
        <v>215.70832007602809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243.56280000000012</v>
      </c>
      <c r="P76" s="14">
        <f t="shared" si="87"/>
        <v>59.205425601852873</v>
      </c>
      <c r="Q76" s="22">
        <f t="shared" si="54"/>
        <v>527.32132625656061</v>
      </c>
      <c r="R76" s="62">
        <f t="shared" si="55"/>
        <v>820.65465958989398</v>
      </c>
      <c r="S76" s="62">
        <f ca="1">AVERAGE(OFFSET($R$3,0,0,'Données projet'!$E$9+1,1))-AVERAGE(OFFSET($H$3,0,0,'Données projet'!$E$9+1,1))</f>
        <v>305.81218682025218</v>
      </c>
      <c r="T76" s="62">
        <f t="shared" si="88"/>
        <v>181.74776301853791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268.54464000000002</v>
      </c>
      <c r="AK76" s="14">
        <f t="shared" si="89"/>
        <v>64.54030807605065</v>
      </c>
      <c r="AL76" s="22">
        <f t="shared" si="58"/>
        <v>580.12295123245474</v>
      </c>
      <c r="AM76" s="62">
        <f t="shared" si="59"/>
        <v>873.45628456578811</v>
      </c>
      <c r="AN76" s="62">
        <f ca="1">AVERAGE(OFFSET($AM$3,0,0,'Données projet'!$E$10+1,1))-AVERAGE(OFFSET($H$3,0,0,'Données projet'!$E$10+1,1))</f>
        <v>336.10356472271712</v>
      </c>
      <c r="AO76" s="62">
        <f t="shared" si="90"/>
        <v>203.5274665601915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390</v>
      </c>
      <c r="BB76" s="13">
        <f>VLOOKUP(A76,'Données projet'!$A$87:$I$107,9,0)</f>
        <v>11.818181818181818</v>
      </c>
      <c r="BC76" s="13">
        <f t="array" ref="BC76">INDEX(BB:BB,MIN(IF(ISNUMBER(BB76:BB272),ROW(BB76:BB272),"")))</f>
        <v>11.818181818181818</v>
      </c>
      <c r="BD76" s="13">
        <f>IF('Données projet'!$A$88&gt;35,BD75+BC76-BL75,IF(A76&lt;'Données projet'!$A$88,$BA$205^A76,IF(A76='Données projet'!$A$88,'Données projet'!$B$88,BD75+BC76-BL75)))</f>
        <v>389.99999999999972</v>
      </c>
      <c r="BE76" s="14">
        <f>BD76*VLOOKUP('Données projet'!$B$11,Paramètres!$A$1:$I$89,3,0)*VLOOKUP('Données projet'!$B$11,Paramètres!$A$1:$I$89,5,0)</f>
        <v>182.51999999999987</v>
      </c>
      <c r="BF76" s="14">
        <f t="shared" si="91"/>
        <v>45.88238528028559</v>
      </c>
      <c r="BG76" s="22">
        <f t="shared" si="61"/>
        <v>397.8008210298305</v>
      </c>
      <c r="BH76" s="62">
        <f t="shared" si="62"/>
        <v>691.13415436316382</v>
      </c>
      <c r="BI76" s="62">
        <f ca="1">AVERAGE(OFFSET($BH$3,0,0,'Données projet'!$E$11+1,1))-AVERAGE(OFFSET($H$3,0,0,'Données projet'!$E$11+1,1))</f>
        <v>189.32241328245374</v>
      </c>
      <c r="BJ76" s="62">
        <f t="shared" si="92"/>
        <v>89.01540797003031</v>
      </c>
      <c r="BK76" s="16">
        <f>IF(ISNA(VLOOKUP(A76,'Données projet'!$A$87:$I$107,3,0)),0,VLOOKUP(A76,'Données projet'!$A$87:$I$107,3,0))</f>
        <v>7</v>
      </c>
      <c r="BL76" s="16">
        <f>IF(ISNA(VLOOKUP(A76,'Données projet'!$A$87:$I$107,4,0)),0,VLOOKUP(A76,'Données projet'!$A$87:$I$107,4,0))</f>
        <v>102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282.43488000000002</v>
      </c>
      <c r="CA76" s="14">
        <f t="shared" si="93"/>
        <v>67.481309435922299</v>
      </c>
      <c r="CB76" s="22">
        <f t="shared" si="64"/>
        <v>609.43736326756471</v>
      </c>
      <c r="CC76" s="62">
        <f t="shared" si="65"/>
        <v>902.77069660089796</v>
      </c>
      <c r="CD76" s="62">
        <f ca="1">AVERAGE(OFFSET($CC$3,0,0,'Données projet'!$E$12+1,1))-AVERAGE(OFFSET($H$3,0,0,'Données projet'!$E$12+1,1))</f>
        <v>356.67776806450831</v>
      </c>
      <c r="CE76" s="62">
        <f t="shared" si="94"/>
        <v>215.70832007602809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250.05240000000012</v>
      </c>
      <c r="P77" s="14">
        <f t="shared" si="87"/>
        <v>60.597161386823522</v>
      </c>
      <c r="Q77" s="22">
        <f t="shared" si="54"/>
        <v>541.04798608205112</v>
      </c>
      <c r="R77" s="62">
        <f t="shared" si="55"/>
        <v>834.3813194153845</v>
      </c>
      <c r="S77" s="62">
        <f ca="1">AVERAGE(OFFSET($R$3,0,0,'Données projet'!$E$9+1,1))-AVERAGE(OFFSET($H$3,0,0,'Données projet'!$E$9+1,1))</f>
        <v>305.81218682025218</v>
      </c>
      <c r="T77" s="62">
        <f t="shared" si="88"/>
        <v>181.74776301853791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275.42112000000003</v>
      </c>
      <c r="AK77" s="14">
        <f t="shared" si="89"/>
        <v>65.998433293601067</v>
      </c>
      <c r="AL77" s="22">
        <f t="shared" si="58"/>
        <v>594.63905531968851</v>
      </c>
      <c r="AM77" s="62">
        <f t="shared" si="59"/>
        <v>887.97238865302188</v>
      </c>
      <c r="AN77" s="62">
        <f ca="1">AVERAGE(OFFSET($AM$3,0,0,'Données projet'!$E$10+1,1))-AVERAGE(OFFSET($H$3,0,0,'Données projet'!$E$10+1,1))</f>
        <v>336.10356472271712</v>
      </c>
      <c r="AO77" s="62">
        <f t="shared" si="90"/>
        <v>203.5274665601915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299</v>
      </c>
      <c r="BB77" s="13">
        <f>VLOOKUP(A77,'Données projet'!$A$87:$I$107,9,0)</f>
        <v>11</v>
      </c>
      <c r="BC77" s="13">
        <f t="array" ref="BC77">INDEX(BB:BB,MIN(IF(ISNUMBER(BB77:BB273),ROW(BB77:BB273),"")))</f>
        <v>11</v>
      </c>
      <c r="BD77" s="13">
        <f>IF('Données projet'!$A$88&gt;35,BD76+BC77-BL76,IF(A77&lt;'Données projet'!$A$88,$BA$205^A77,IF(A77='Données projet'!$A$88,'Données projet'!$B$88,BD76+BC77-BL76)))</f>
        <v>298.99999999999972</v>
      </c>
      <c r="BE77" s="14">
        <f>BD77*VLOOKUP('Données projet'!$B$11,Paramètres!$A$1:$I$89,3,0)*VLOOKUP('Données projet'!$B$11,Paramètres!$A$1:$I$89,5,0)</f>
        <v>139.93199999999985</v>
      </c>
      <c r="BF77" s="14">
        <f t="shared" si="91"/>
        <v>36.281427209452325</v>
      </c>
      <c r="BG77" s="22">
        <f t="shared" si="61"/>
        <v>306.90505238979586</v>
      </c>
      <c r="BH77" s="62">
        <f t="shared" si="62"/>
        <v>600.23838572312911</v>
      </c>
      <c r="BI77" s="62">
        <f ca="1">AVERAGE(OFFSET($BH$3,0,0,'Données projet'!$E$11+1,1))-AVERAGE(OFFSET($H$3,0,0,'Données projet'!$E$11+1,1))</f>
        <v>189.32241328245374</v>
      </c>
      <c r="BJ77" s="62">
        <f t="shared" si="92"/>
        <v>89.01540797003031</v>
      </c>
      <c r="BK77" s="16">
        <f>IF(ISNA(VLOOKUP(A77,'Données projet'!$A$87:$I$107,3,0)),0,VLOOKUP(A77,'Données projet'!$A$87:$I$107,3,0))</f>
        <v>8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289.66704000000004</v>
      </c>
      <c r="CA77" s="14">
        <f t="shared" si="93"/>
        <v>69.005879149563839</v>
      </c>
      <c r="CB77" s="22">
        <f t="shared" si="64"/>
        <v>624.68866751882376</v>
      </c>
      <c r="CC77" s="62">
        <f t="shared" si="65"/>
        <v>918.02200085215713</v>
      </c>
      <c r="CD77" s="62">
        <f ca="1">AVERAGE(OFFSET($CC$3,0,0,'Données projet'!$E$12+1,1))-AVERAGE(OFFSET($H$3,0,0,'Données projet'!$E$12+1,1))</f>
        <v>356.67776806450831</v>
      </c>
      <c r="CE77" s="62">
        <f t="shared" si="94"/>
        <v>215.70832007602809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256.54200000000014</v>
      </c>
      <c r="P78" s="14">
        <f t="shared" si="87"/>
        <v>61.984698688972557</v>
      </c>
      <c r="Q78" s="22">
        <f t="shared" si="54"/>
        <v>554.76733354996077</v>
      </c>
      <c r="R78" s="62">
        <f t="shared" si="55"/>
        <v>848.10066688329402</v>
      </c>
      <c r="S78" s="62">
        <f ca="1">AVERAGE(OFFSET($R$3,0,0,'Données projet'!$E$9+1,1))-AVERAGE(OFFSET($H$3,0,0,'Données projet'!$E$9+1,1))</f>
        <v>305.81218682025218</v>
      </c>
      <c r="T78" s="62">
        <f t="shared" si="88"/>
        <v>181.74776301853791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282.29760000000005</v>
      </c>
      <c r="AK78" s="14">
        <f t="shared" si="89"/>
        <v>67.452326629470178</v>
      </c>
      <c r="AL78" s="22">
        <f t="shared" si="58"/>
        <v>609.14778887966054</v>
      </c>
      <c r="AM78" s="62">
        <f t="shared" si="59"/>
        <v>902.4811222129938</v>
      </c>
      <c r="AN78" s="62">
        <f ca="1">AVERAGE(OFFSET($AM$3,0,0,'Données projet'!$E$10+1,1))-AVERAGE(OFFSET($H$3,0,0,'Données projet'!$E$10+1,1))</f>
        <v>336.10356472271712</v>
      </c>
      <c r="AO78" s="62">
        <f t="shared" si="90"/>
        <v>203.5274665601915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11</v>
      </c>
      <c r="BD78" s="13">
        <f>IF('Données projet'!$A$88&gt;35,BD77+BC78-BL77,IF(A78&lt;'Données projet'!$A$88,$BA$205^A78,IF(A78='Données projet'!$A$88,'Données projet'!$B$88,BD77+BC78-BL77)))</f>
        <v>309.99999999999972</v>
      </c>
      <c r="BE78" s="14">
        <f>BD78*VLOOKUP('Données projet'!$B$11,Paramètres!$A$1:$I$89,3,0)*VLOOKUP('Données projet'!$B$11,Paramètres!$A$1:$I$89,5,0)</f>
        <v>145.07999999999987</v>
      </c>
      <c r="BF78" s="14">
        <f t="shared" si="91"/>
        <v>37.45833706767295</v>
      </c>
      <c r="BG78" s="22">
        <f t="shared" si="61"/>
        <v>317.9209370595301</v>
      </c>
      <c r="BH78" s="62">
        <f t="shared" si="62"/>
        <v>611.25427039286342</v>
      </c>
      <c r="BI78" s="62">
        <f ca="1">AVERAGE(OFFSET($BH$3,0,0,'Données projet'!$E$11+1,1))-AVERAGE(OFFSET($H$3,0,0,'Données projet'!$E$11+1,1))</f>
        <v>189.32241328245374</v>
      </c>
      <c r="BJ78" s="62">
        <f t="shared" si="92"/>
        <v>89.01540797003031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296.89920000000006</v>
      </c>
      <c r="CA78" s="14">
        <f t="shared" si="93"/>
        <v>70.526024141264159</v>
      </c>
      <c r="CB78" s="22">
        <f t="shared" si="64"/>
        <v>639.93226537936846</v>
      </c>
      <c r="CC78" s="62">
        <f t="shared" si="65"/>
        <v>933.26559871270183</v>
      </c>
      <c r="CD78" s="62">
        <f ca="1">AVERAGE(OFFSET($CC$3,0,0,'Données projet'!$E$12+1,1))-AVERAGE(OFFSET($H$3,0,0,'Données projet'!$E$12+1,1))</f>
        <v>356.67776806450831</v>
      </c>
      <c r="CE78" s="62">
        <f t="shared" si="94"/>
        <v>215.70832007602809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241.33200000000014</v>
      </c>
      <c r="P79" s="14">
        <f t="shared" si="87"/>
        <v>58.726024391301159</v>
      </c>
      <c r="Q79" s="22">
        <f t="shared" si="54"/>
        <v>522.60105914818303</v>
      </c>
      <c r="R79" s="62">
        <f t="shared" si="55"/>
        <v>815.9343924815164</v>
      </c>
      <c r="S79" s="62">
        <f ca="1">AVERAGE(OFFSET($R$3,0,0,'Données projet'!$E$9+1,1))-AVERAGE(OFFSET($H$3,0,0,'Données projet'!$E$9+1,1))</f>
        <v>305.81218682025218</v>
      </c>
      <c r="T79" s="62">
        <f t="shared" si="88"/>
        <v>181.74776301853791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263.47776000000005</v>
      </c>
      <c r="AK79" s="14">
        <f t="shared" si="89"/>
        <v>63.46312159763346</v>
      </c>
      <c r="AL79" s="22">
        <f t="shared" si="58"/>
        <v>569.42203544921165</v>
      </c>
      <c r="AM79" s="62">
        <f t="shared" si="59"/>
        <v>862.75536878254502</v>
      </c>
      <c r="AN79" s="62">
        <f ca="1">AVERAGE(OFFSET($AM$3,0,0,'Données projet'!$E$10+1,1))-AVERAGE(OFFSET($H$3,0,0,'Données projet'!$E$10+1,1))</f>
        <v>336.10356472271712</v>
      </c>
      <c r="AO79" s="62">
        <f t="shared" si="90"/>
        <v>203.5274665601915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11</v>
      </c>
      <c r="BD79" s="13">
        <f>IF('Données projet'!$A$88&gt;35,BD78+BC79-BL78,IF(A79&lt;'Données projet'!$A$88,$BA$205^A79,IF(A79='Données projet'!$A$88,'Données projet'!$B$88,BD78+BC79-BL78)))</f>
        <v>320.99999999999972</v>
      </c>
      <c r="BE79" s="14">
        <f>BD79*VLOOKUP('Données projet'!$B$11,Paramètres!$A$1:$I$89,3,0)*VLOOKUP('Données projet'!$B$11,Paramètres!$A$1:$I$89,5,0)</f>
        <v>150.22799999999987</v>
      </c>
      <c r="BF79" s="14">
        <f t="shared" si="91"/>
        <v>38.630394857933631</v>
      </c>
      <c r="BG79" s="22">
        <f t="shared" si="61"/>
        <v>328.9283710442341</v>
      </c>
      <c r="BH79" s="62">
        <f t="shared" si="62"/>
        <v>622.26170437756741</v>
      </c>
      <c r="BI79" s="62">
        <f ca="1">AVERAGE(OFFSET($BH$3,0,0,'Données projet'!$E$11+1,1))-AVERAGE(OFFSET($H$3,0,0,'Données projet'!$E$11+1,1))</f>
        <v>189.32241328245374</v>
      </c>
      <c r="BJ79" s="62">
        <f t="shared" si="92"/>
        <v>89.01540797003031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277.10592000000008</v>
      </c>
      <c r="CA79" s="14">
        <f t="shared" si="93"/>
        <v>66.355037246694323</v>
      </c>
      <c r="CB79" s="22">
        <f t="shared" si="64"/>
        <v>598.19450053799278</v>
      </c>
      <c r="CC79" s="62">
        <f t="shared" si="65"/>
        <v>891.52783387132604</v>
      </c>
      <c r="CD79" s="62">
        <f ca="1">AVERAGE(OFFSET($CC$3,0,0,'Données projet'!$E$12+1,1))-AVERAGE(OFFSET($H$3,0,0,'Données projet'!$E$12+1,1))</f>
        <v>356.67776806450831</v>
      </c>
      <c r="CE79" s="62">
        <f t="shared" si="94"/>
        <v>215.70832007602809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247.41600000000014</v>
      </c>
      <c r="P80" s="14">
        <f t="shared" si="87"/>
        <v>60.032282000540242</v>
      </c>
      <c r="Q80" s="22">
        <f t="shared" si="54"/>
        <v>535.47242448427448</v>
      </c>
      <c r="R80" s="62">
        <f t="shared" si="55"/>
        <v>828.80575781760786</v>
      </c>
      <c r="S80" s="62">
        <f ca="1">AVERAGE(OFFSET($R$3,0,0,'Données projet'!$E$9+1,1))-AVERAGE(OFFSET($H$3,0,0,'Données projet'!$E$9+1,1))</f>
        <v>305.81218682025218</v>
      </c>
      <c r="T80" s="62">
        <f t="shared" si="88"/>
        <v>181.74776301853791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269.99232000000001</v>
      </c>
      <c r="AK80" s="14">
        <f t="shared" si="89"/>
        <v>64.847639395310296</v>
      </c>
      <c r="AL80" s="22">
        <f t="shared" si="58"/>
        <v>583.17959594683214</v>
      </c>
      <c r="AM80" s="62">
        <f t="shared" si="59"/>
        <v>876.51292928016551</v>
      </c>
      <c r="AN80" s="62">
        <f ca="1">AVERAGE(OFFSET($AM$3,0,0,'Données projet'!$E$10+1,1))-AVERAGE(OFFSET($H$3,0,0,'Données projet'!$E$10+1,1))</f>
        <v>336.10356472271712</v>
      </c>
      <c r="AO80" s="62">
        <f t="shared" si="90"/>
        <v>203.5274665601915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11</v>
      </c>
      <c r="BD80" s="13">
        <f>IF('Données projet'!$A$88&gt;35,BD79+BC80-BL79,IF(A80&lt;'Données projet'!$A$88,$BA$205^A80,IF(A80='Données projet'!$A$88,'Données projet'!$B$88,BD79+BC80-BL79)))</f>
        <v>331.99999999999972</v>
      </c>
      <c r="BE80" s="14">
        <f>BD80*VLOOKUP('Données projet'!$B$11,Paramètres!$A$1:$I$89,3,0)*VLOOKUP('Données projet'!$B$11,Paramètres!$A$1:$I$89,5,0)</f>
        <v>155.37599999999986</v>
      </c>
      <c r="BF80" s="14">
        <f t="shared" si="91"/>
        <v>39.797785908323384</v>
      </c>
      <c r="BG80" s="22">
        <f t="shared" si="61"/>
        <v>339.92767712366299</v>
      </c>
      <c r="BH80" s="62">
        <f t="shared" si="62"/>
        <v>633.26101045699625</v>
      </c>
      <c r="BI80" s="62">
        <f ca="1">AVERAGE(OFFSET($BH$3,0,0,'Données projet'!$E$11+1,1))-AVERAGE(OFFSET($H$3,0,0,'Données projet'!$E$11+1,1))</f>
        <v>189.32241328245374</v>
      </c>
      <c r="BJ80" s="62">
        <f t="shared" si="92"/>
        <v>89.01540797003031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283.95744000000008</v>
      </c>
      <c r="CA80" s="14">
        <f t="shared" si="93"/>
        <v>67.802645364933795</v>
      </c>
      <c r="CB80" s="22">
        <f t="shared" si="64"/>
        <v>612.64881534392646</v>
      </c>
      <c r="CC80" s="62">
        <f t="shared" si="65"/>
        <v>905.98214867725983</v>
      </c>
      <c r="CD80" s="62">
        <f ca="1">AVERAGE(OFFSET($CC$3,0,0,'Données projet'!$E$12+1,1))-AVERAGE(OFFSET($H$3,0,0,'Données projet'!$E$12+1,1))</f>
        <v>356.67776806450831</v>
      </c>
      <c r="CE80" s="62">
        <f t="shared" si="94"/>
        <v>215.70832007602809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253.50000000000014</v>
      </c>
      <c r="P81" s="14">
        <f t="shared" si="87"/>
        <v>61.334805663162555</v>
      </c>
      <c r="Q81" s="22">
        <f t="shared" si="54"/>
        <v>548.33728653000833</v>
      </c>
      <c r="R81" s="62">
        <f t="shared" si="55"/>
        <v>841.6706198633417</v>
      </c>
      <c r="S81" s="62">
        <f ca="1">AVERAGE(OFFSET($R$3,0,0,'Données projet'!$E$9+1,1))-AVERAGE(OFFSET($H$3,0,0,'Données projet'!$E$9+1,1))</f>
        <v>305.81218682025218</v>
      </c>
      <c r="T81" s="62">
        <f t="shared" si="88"/>
        <v>181.74776301853791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276.50687999999997</v>
      </c>
      <c r="AK81" s="14">
        <f t="shared" si="89"/>
        <v>66.228273722513677</v>
      </c>
      <c r="AL81" s="22">
        <f t="shared" si="58"/>
        <v>596.93039273337797</v>
      </c>
      <c r="AM81" s="62">
        <f t="shared" si="59"/>
        <v>890.26372606671134</v>
      </c>
      <c r="AN81" s="62">
        <f ca="1">AVERAGE(OFFSET($AM$3,0,0,'Données projet'!$E$10+1,1))-AVERAGE(OFFSET($H$3,0,0,'Données projet'!$E$10+1,1))</f>
        <v>336.10356472271712</v>
      </c>
      <c r="AO81" s="62">
        <f t="shared" si="90"/>
        <v>203.5274665601915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11</v>
      </c>
      <c r="BD81" s="13">
        <f>IF('Données projet'!$A$88&gt;35,BD80+BC81-BL80,IF(A81&lt;'Données projet'!$A$88,$BA$205^A81,IF(A81='Données projet'!$A$88,'Données projet'!$B$88,BD80+BC81-BL80)))</f>
        <v>342.99999999999972</v>
      </c>
      <c r="BE81" s="14">
        <f>BD81*VLOOKUP('Données projet'!$B$11,Paramètres!$A$1:$I$89,3,0)*VLOOKUP('Données projet'!$B$11,Paramètres!$A$1:$I$89,5,0)</f>
        <v>160.52399999999986</v>
      </c>
      <c r="BF81" s="14">
        <f t="shared" si="91"/>
        <v>40.960682569221547</v>
      </c>
      <c r="BG81" s="22">
        <f t="shared" si="61"/>
        <v>350.91915547472723</v>
      </c>
      <c r="BH81" s="62">
        <f t="shared" si="62"/>
        <v>644.25248880806055</v>
      </c>
      <c r="BI81" s="62">
        <f ca="1">AVERAGE(OFFSET($BH$3,0,0,'Données projet'!$E$11+1,1))-AVERAGE(OFFSET($H$3,0,0,'Données projet'!$E$11+1,1))</f>
        <v>189.32241328245374</v>
      </c>
      <c r="BJ81" s="62">
        <f t="shared" si="92"/>
        <v>89.01540797003031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290.80896000000001</v>
      </c>
      <c r="CA81" s="14">
        <f t="shared" si="93"/>
        <v>69.246193048996375</v>
      </c>
      <c r="CB81" s="22">
        <f t="shared" si="64"/>
        <v>627.096058227002</v>
      </c>
      <c r="CC81" s="62">
        <f t="shared" si="65"/>
        <v>920.42939156033526</v>
      </c>
      <c r="CD81" s="62">
        <f ca="1">AVERAGE(OFFSET($CC$3,0,0,'Données projet'!$E$12+1,1))-AVERAGE(OFFSET($H$3,0,0,'Données projet'!$E$12+1,1))</f>
        <v>356.67776806450831</v>
      </c>
      <c r="CE81" s="62">
        <f t="shared" si="94"/>
        <v>215.70832007602809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259.58400000000017</v>
      </c>
      <c r="P82" s="14">
        <f t="shared" si="87"/>
        <v>62.63369530482359</v>
      </c>
      <c r="Q82" s="22">
        <f t="shared" si="54"/>
        <v>561.19581932256801</v>
      </c>
      <c r="R82" s="62">
        <f t="shared" si="55"/>
        <v>854.52915265590127</v>
      </c>
      <c r="S82" s="62">
        <f ca="1">AVERAGE(OFFSET($R$3,0,0,'Données projet'!$E$9+1,1))-AVERAGE(OFFSET($H$3,0,0,'Données projet'!$E$9+1,1))</f>
        <v>305.81218682025218</v>
      </c>
      <c r="T82" s="62">
        <f t="shared" si="88"/>
        <v>181.74776301853791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283.02144000000004</v>
      </c>
      <c r="AK82" s="14">
        <f t="shared" si="89"/>
        <v>67.605126603830598</v>
      </c>
      <c r="AL82" s="22">
        <f t="shared" si="58"/>
        <v>610.67460350167164</v>
      </c>
      <c r="AM82" s="62">
        <f t="shared" si="59"/>
        <v>904.00793683500501</v>
      </c>
      <c r="AN82" s="62">
        <f ca="1">AVERAGE(OFFSET($AM$3,0,0,'Données projet'!$E$10+1,1))-AVERAGE(OFFSET($H$3,0,0,'Données projet'!$E$10+1,1))</f>
        <v>336.10356472271712</v>
      </c>
      <c r="AO82" s="62">
        <f t="shared" si="90"/>
        <v>203.5274665601915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11</v>
      </c>
      <c r="BD82" s="13">
        <f>IF('Données projet'!$A$88&gt;35,BD81+BC82-BL81,IF(A82&lt;'Données projet'!$A$88,$BA$205^A82,IF(A82='Données projet'!$A$88,'Données projet'!$B$88,BD81+BC82-BL81)))</f>
        <v>353.99999999999972</v>
      </c>
      <c r="BE82" s="14">
        <f>BD82*VLOOKUP('Données projet'!$B$11,Paramètres!$A$1:$I$89,3,0)*VLOOKUP('Données projet'!$B$11,Paramètres!$A$1:$I$89,5,0)</f>
        <v>165.67199999999988</v>
      </c>
      <c r="BF82" s="14">
        <f t="shared" si="91"/>
        <v>42.119245508815517</v>
      </c>
      <c r="BG82" s="22">
        <f t="shared" si="61"/>
        <v>361.90308592785345</v>
      </c>
      <c r="BH82" s="62">
        <f t="shared" si="62"/>
        <v>655.23641926118671</v>
      </c>
      <c r="BI82" s="62">
        <f ca="1">AVERAGE(OFFSET($BH$3,0,0,'Données projet'!$E$11+1,1))-AVERAGE(OFFSET($H$3,0,0,'Données projet'!$E$11+1,1))</f>
        <v>189.32241328245374</v>
      </c>
      <c r="BJ82" s="62">
        <f t="shared" si="92"/>
        <v>89.01540797003031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297.66048000000001</v>
      </c>
      <c r="CA82" s="14">
        <f t="shared" si="93"/>
        <v>70.685786972570611</v>
      </c>
      <c r="CB82" s="22">
        <f t="shared" si="64"/>
        <v>641.53641497722708</v>
      </c>
      <c r="CC82" s="62">
        <f t="shared" si="65"/>
        <v>934.86974831056045</v>
      </c>
      <c r="CD82" s="62">
        <f ca="1">AVERAGE(OFFSET($CC$3,0,0,'Données projet'!$E$12+1,1))-AVERAGE(OFFSET($H$3,0,0,'Données projet'!$E$12+1,1))</f>
        <v>356.67776806450831</v>
      </c>
      <c r="CE82" s="62">
        <f t="shared" si="94"/>
        <v>215.70832007602809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265.66800000000012</v>
      </c>
      <c r="P83" s="14">
        <f t="shared" si="87"/>
        <v>63.929045899944406</v>
      </c>
      <c r="Q83" s="22">
        <f t="shared" si="54"/>
        <v>574.04818827573672</v>
      </c>
      <c r="R83" s="62">
        <f t="shared" si="55"/>
        <v>867.38152160906998</v>
      </c>
      <c r="S83" s="62">
        <f ca="1">AVERAGE(OFFSET($R$3,0,0,'Données projet'!$E$9+1,1))-AVERAGE(OFFSET($H$3,0,0,'Données projet'!$E$9+1,1))</f>
        <v>305.81218682025218</v>
      </c>
      <c r="T83" s="62">
        <f t="shared" si="88"/>
        <v>181.74776301853791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289.536</v>
      </c>
      <c r="AK83" s="14">
        <f t="shared" si="89"/>
        <v>68.97829509904436</v>
      </c>
      <c r="AL83" s="22">
        <f t="shared" si="58"/>
        <v>624.41239729750225</v>
      </c>
      <c r="AM83" s="62">
        <f t="shared" si="59"/>
        <v>917.74573063083562</v>
      </c>
      <c r="AN83" s="62">
        <f ca="1">AVERAGE(OFFSET($AM$3,0,0,'Données projet'!$E$10+1,1))-AVERAGE(OFFSET($H$3,0,0,'Données projet'!$E$10+1,1))</f>
        <v>336.10356472271712</v>
      </c>
      <c r="AO83" s="62">
        <f t="shared" si="90"/>
        <v>203.5274665601915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11</v>
      </c>
      <c r="BD83" s="13">
        <f>IF('Données projet'!$A$88&gt;35,BD82+BC83-BL82,IF(A83&lt;'Données projet'!$A$88,$BA$205^A83,IF(A83='Données projet'!$A$88,'Données projet'!$B$88,BD82+BC83-BL82)))</f>
        <v>364.99999999999972</v>
      </c>
      <c r="BE83" s="14">
        <f>BD83*VLOOKUP('Données projet'!$B$11,Paramètres!$A$1:$I$89,3,0)*VLOOKUP('Données projet'!$B$11,Paramètres!$A$1:$I$89,5,0)</f>
        <v>170.81999999999988</v>
      </c>
      <c r="BF83" s="14">
        <f t="shared" si="91"/>
        <v>43.27362484306942</v>
      </c>
      <c r="BG83" s="22">
        <f t="shared" si="61"/>
        <v>372.87972993501239</v>
      </c>
      <c r="BH83" s="62">
        <f t="shared" si="62"/>
        <v>666.21306326834565</v>
      </c>
      <c r="BI83" s="62">
        <f ca="1">AVERAGE(OFFSET($BH$3,0,0,'Données projet'!$E$11+1,1))-AVERAGE(OFFSET($H$3,0,0,'Données projet'!$E$11+1,1))</f>
        <v>189.32241328245374</v>
      </c>
      <c r="BJ83" s="62">
        <f t="shared" si="92"/>
        <v>89.01540797003031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304.512</v>
      </c>
      <c r="CA83" s="14">
        <f t="shared" si="93"/>
        <v>72.121528618302861</v>
      </c>
      <c r="CB83" s="22">
        <f t="shared" si="64"/>
        <v>655.97006234354421</v>
      </c>
      <c r="CC83" s="62">
        <f t="shared" si="65"/>
        <v>949.30339567687747</v>
      </c>
      <c r="CD83" s="62">
        <f ca="1">AVERAGE(OFFSET($CC$3,0,0,'Données projet'!$E$12+1,1))-AVERAGE(OFFSET($H$3,0,0,'Données projet'!$E$12+1,1))</f>
        <v>356.67776806450831</v>
      </c>
      <c r="CE83" s="62">
        <f t="shared" si="94"/>
        <v>215.70832007602809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250.05240000000018</v>
      </c>
      <c r="P84" s="14">
        <f t="shared" si="87"/>
        <v>60.597161386823522</v>
      </c>
      <c r="Q84" s="22">
        <f t="shared" si="54"/>
        <v>541.04798608205112</v>
      </c>
      <c r="R84" s="62">
        <f t="shared" si="55"/>
        <v>834.3813194153845</v>
      </c>
      <c r="S84" s="62">
        <f ca="1">AVERAGE(OFFSET($R$3,0,0,'Données projet'!$E$9+1,1))-AVERAGE(OFFSET($H$3,0,0,'Données projet'!$E$9+1,1))</f>
        <v>305.81218682025218</v>
      </c>
      <c r="T84" s="62">
        <f t="shared" si="88"/>
        <v>181.74776301853791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270.35424</v>
      </c>
      <c r="AK84" s="14">
        <f t="shared" si="89"/>
        <v>64.924442218534367</v>
      </c>
      <c r="AL84" s="22">
        <f t="shared" si="58"/>
        <v>583.94370486394735</v>
      </c>
      <c r="AM84" s="62">
        <f t="shared" si="59"/>
        <v>877.27703819728072</v>
      </c>
      <c r="AN84" s="62">
        <f ca="1">AVERAGE(OFFSET($AM$3,0,0,'Données projet'!$E$10+1,1))-AVERAGE(OFFSET($H$3,0,0,'Données projet'!$E$10+1,1))</f>
        <v>336.10356472271712</v>
      </c>
      <c r="AO84" s="62">
        <f t="shared" si="90"/>
        <v>203.5274665601915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11</v>
      </c>
      <c r="BD84" s="13">
        <f>IF('Données projet'!$A$88&gt;35,BD83+BC84-BL83,IF(A84&lt;'Données projet'!$A$88,$BA$205^A84,IF(A84='Données projet'!$A$88,'Données projet'!$B$88,BD83+BC84-BL83)))</f>
        <v>375.99999999999972</v>
      </c>
      <c r="BE84" s="14">
        <f>BD84*VLOOKUP('Données projet'!$B$11,Paramètres!$A$1:$I$89,3,0)*VLOOKUP('Données projet'!$B$11,Paramètres!$A$1:$I$89,5,0)</f>
        <v>175.96799999999988</v>
      </c>
      <c r="BF84" s="14">
        <f t="shared" si="91"/>
        <v>44.423961125650585</v>
      </c>
      <c r="BG84" s="22">
        <f t="shared" si="61"/>
        <v>383.8493322938412</v>
      </c>
      <c r="BH84" s="62">
        <f t="shared" si="62"/>
        <v>677.18266562717452</v>
      </c>
      <c r="BI84" s="62">
        <f ca="1">AVERAGE(OFFSET($BH$3,0,0,'Données projet'!$E$11+1,1))-AVERAGE(OFFSET($H$3,0,0,'Données projet'!$E$11+1,1))</f>
        <v>189.32241328245374</v>
      </c>
      <c r="BJ84" s="62">
        <f t="shared" si="92"/>
        <v>89.01540797003031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284.33807999999999</v>
      </c>
      <c r="CA84" s="14">
        <f t="shared" si="93"/>
        <v>67.882947973242224</v>
      </c>
      <c r="CB84" s="22">
        <f t="shared" si="64"/>
        <v>613.45162372006337</v>
      </c>
      <c r="CC84" s="62">
        <f t="shared" si="65"/>
        <v>906.78495705339674</v>
      </c>
      <c r="CD84" s="62">
        <f ca="1">AVERAGE(OFFSET($CC$3,0,0,'Données projet'!$E$12+1,1))-AVERAGE(OFFSET($H$3,0,0,'Données projet'!$E$12+1,1))</f>
        <v>356.67776806450831</v>
      </c>
      <c r="CE84" s="62">
        <f t="shared" si="94"/>
        <v>215.70832007602809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255.73080000000016</v>
      </c>
      <c r="P85" s="14">
        <f t="shared" si="87"/>
        <v>61.811482021795285</v>
      </c>
      <c r="Q85" s="22">
        <f t="shared" si="54"/>
        <v>553.05280785462708</v>
      </c>
      <c r="R85" s="62">
        <f t="shared" si="55"/>
        <v>846.38614118796045</v>
      </c>
      <c r="S85" s="62">
        <f ca="1">AVERAGE(OFFSET($R$3,0,0,'Données projet'!$E$9+1,1))-AVERAGE(OFFSET($H$3,0,0,'Données projet'!$E$9+1,1))</f>
        <v>305.81218682025218</v>
      </c>
      <c r="T85" s="62">
        <f t="shared" si="88"/>
        <v>181.74776301853791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276.50687999999997</v>
      </c>
      <c r="AK85" s="14">
        <f t="shared" si="89"/>
        <v>66.228273722513677</v>
      </c>
      <c r="AL85" s="22">
        <f t="shared" si="58"/>
        <v>596.93039273337797</v>
      </c>
      <c r="AM85" s="62">
        <f t="shared" si="59"/>
        <v>890.26372606671134</v>
      </c>
      <c r="AN85" s="62">
        <f ca="1">AVERAGE(OFFSET($AM$3,0,0,'Données projet'!$E$10+1,1))-AVERAGE(OFFSET($H$3,0,0,'Données projet'!$E$10+1,1))</f>
        <v>336.10356472271712</v>
      </c>
      <c r="AO85" s="62">
        <f t="shared" si="90"/>
        <v>203.5274665601915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11</v>
      </c>
      <c r="BD85" s="13">
        <f>IF('Données projet'!$A$88&gt;35,BD84+BC85-BL84,IF(A85&lt;'Données projet'!$A$88,$BA$205^A85,IF(A85='Données projet'!$A$88,'Données projet'!$B$88,BD84+BC85-BL84)))</f>
        <v>386.99999999999972</v>
      </c>
      <c r="BE85" s="14">
        <f>BD85*VLOOKUP('Données projet'!$B$11,Paramètres!$A$1:$I$89,3,0)*VLOOKUP('Données projet'!$B$11,Paramètres!$A$1:$I$89,5,0)</f>
        <v>181.11599999999984</v>
      </c>
      <c r="BF85" s="14">
        <f t="shared" si="91"/>
        <v>45.570386218758173</v>
      </c>
      <c r="BG85" s="22">
        <f t="shared" si="61"/>
        <v>394.81212266433687</v>
      </c>
      <c r="BH85" s="62">
        <f t="shared" si="62"/>
        <v>688.14545599767018</v>
      </c>
      <c r="BI85" s="62">
        <f ca="1">AVERAGE(OFFSET($BH$3,0,0,'Données projet'!$E$11+1,1))-AVERAGE(OFFSET($H$3,0,0,'Données projet'!$E$11+1,1))</f>
        <v>189.32241328245374</v>
      </c>
      <c r="BJ85" s="62">
        <f t="shared" si="92"/>
        <v>89.01540797003031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290.80896000000001</v>
      </c>
      <c r="CA85" s="14">
        <f t="shared" si="93"/>
        <v>69.246193048996375</v>
      </c>
      <c r="CB85" s="22">
        <f t="shared" si="64"/>
        <v>627.096058227002</v>
      </c>
      <c r="CC85" s="62">
        <f t="shared" si="65"/>
        <v>920.42939156033526</v>
      </c>
      <c r="CD85" s="62">
        <f ca="1">AVERAGE(OFFSET($CC$3,0,0,'Données projet'!$E$12+1,1))-AVERAGE(OFFSET($H$3,0,0,'Données projet'!$E$12+1,1))</f>
        <v>356.67776806450831</v>
      </c>
      <c r="CE85" s="62">
        <f t="shared" si="94"/>
        <v>215.70832007602809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261.40920000000011</v>
      </c>
      <c r="P86" s="14">
        <f t="shared" si="87"/>
        <v>63.022667885185157</v>
      </c>
      <c r="Q86" s="22">
        <f t="shared" si="54"/>
        <v>565.052169900031</v>
      </c>
      <c r="R86" s="62">
        <f t="shared" si="55"/>
        <v>858.38550323336426</v>
      </c>
      <c r="S86" s="62">
        <f ca="1">AVERAGE(OFFSET($R$3,0,0,'Données projet'!$E$9+1,1))-AVERAGE(OFFSET($H$3,0,0,'Données projet'!$E$9+1,1))</f>
        <v>305.81218682025218</v>
      </c>
      <c r="T86" s="62">
        <f t="shared" si="88"/>
        <v>181.74776301853791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282.65952000000004</v>
      </c>
      <c r="AK86" s="14">
        <f t="shared" si="89"/>
        <v>67.528732309967324</v>
      </c>
      <c r="AL86" s="22">
        <f t="shared" si="58"/>
        <v>609.91120610652649</v>
      </c>
      <c r="AM86" s="62">
        <f t="shared" si="59"/>
        <v>903.24453943985986</v>
      </c>
      <c r="AN86" s="62">
        <f ca="1">AVERAGE(OFFSET($AM$3,0,0,'Données projet'!$E$10+1,1))-AVERAGE(OFFSET($H$3,0,0,'Données projet'!$E$10+1,1))</f>
        <v>336.10356472271712</v>
      </c>
      <c r="AO86" s="62">
        <f t="shared" si="90"/>
        <v>203.5274665601915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11</v>
      </c>
      <c r="BD86" s="13">
        <f>IF('Données projet'!$A$88&gt;35,BD85+BC86-BL85,IF(A86&lt;'Données projet'!$A$88,$BA$205^A86,IF(A86='Données projet'!$A$88,'Données projet'!$B$88,BD85+BC86-BL85)))</f>
        <v>397.99999999999972</v>
      </c>
      <c r="BE86" s="14">
        <f>BD86*VLOOKUP('Données projet'!$B$11,Paramètres!$A$1:$I$89,3,0)*VLOOKUP('Données projet'!$B$11,Paramètres!$A$1:$I$89,5,0)</f>
        <v>186.26399999999987</v>
      </c>
      <c r="BF86" s="14">
        <f t="shared" si="91"/>
        <v>46.713024062159668</v>
      </c>
      <c r="BG86" s="22">
        <f t="shared" si="61"/>
        <v>405.76831690826111</v>
      </c>
      <c r="BH86" s="62">
        <f t="shared" si="62"/>
        <v>699.10165024159437</v>
      </c>
      <c r="BI86" s="62">
        <f ca="1">AVERAGE(OFFSET($BH$3,0,0,'Données projet'!$E$11+1,1))-AVERAGE(OFFSET($H$3,0,0,'Données projet'!$E$11+1,1))</f>
        <v>189.32241328245374</v>
      </c>
      <c r="BJ86" s="62">
        <f t="shared" si="92"/>
        <v>89.01540797003031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297.27984000000004</v>
      </c>
      <c r="CA86" s="14">
        <f t="shared" si="93"/>
        <v>70.60591150966988</v>
      </c>
      <c r="CB86" s="22">
        <f t="shared" si="64"/>
        <v>640.73435054600839</v>
      </c>
      <c r="CC86" s="62">
        <f t="shared" si="65"/>
        <v>934.06768387934176</v>
      </c>
      <c r="CD86" s="62">
        <f ca="1">AVERAGE(OFFSET($CC$3,0,0,'Données projet'!$E$12+1,1))-AVERAGE(OFFSET($H$3,0,0,'Données projet'!$E$12+1,1))</f>
        <v>356.67776806450831</v>
      </c>
      <c r="CE86" s="62">
        <f t="shared" si="94"/>
        <v>215.70832007602809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267.08760000000018</v>
      </c>
      <c r="P87" s="14">
        <f t="shared" si="87"/>
        <v>64.230794913549914</v>
      </c>
      <c r="Q87" s="22">
        <f t="shared" si="54"/>
        <v>577.04620447443301</v>
      </c>
      <c r="R87" s="62">
        <f t="shared" si="55"/>
        <v>870.37953780776638</v>
      </c>
      <c r="S87" s="62">
        <f ca="1">AVERAGE(OFFSET($R$3,0,0,'Données projet'!$E$9+1,1))-AVERAGE(OFFSET($H$3,0,0,'Données projet'!$E$9+1,1))</f>
        <v>305.81218682025218</v>
      </c>
      <c r="T87" s="62">
        <f t="shared" si="88"/>
        <v>181.74776301853791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288.81216000000006</v>
      </c>
      <c r="AK87" s="14">
        <f t="shared" si="89"/>
        <v>68.825899854238159</v>
      </c>
      <c r="AL87" s="22">
        <f t="shared" si="58"/>
        <v>622.88628757946492</v>
      </c>
      <c r="AM87" s="62">
        <f t="shared" si="59"/>
        <v>916.21962091279829</v>
      </c>
      <c r="AN87" s="62">
        <f ca="1">AVERAGE(OFFSET($AM$3,0,0,'Données projet'!$E$10+1,1))-AVERAGE(OFFSET($H$3,0,0,'Données projet'!$E$10+1,1))</f>
        <v>336.10356472271712</v>
      </c>
      <c r="AO87" s="62">
        <f t="shared" si="90"/>
        <v>203.5274665601915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409</v>
      </c>
      <c r="BB87" s="13">
        <f>VLOOKUP(A87,'Données projet'!$A$87:$I$107,9,0)</f>
        <v>11</v>
      </c>
      <c r="BC87" s="13">
        <f t="array" ref="BC87">INDEX(BB:BB,MIN(IF(ISNUMBER(BB87:BB283),ROW(BB87:BB283),"")))</f>
        <v>11</v>
      </c>
      <c r="BD87" s="13">
        <f>IF('Données projet'!$A$88&gt;35,BD86+BC87-BL86,IF(A87&lt;'Données projet'!$A$88,$BA$205^A87,IF(A87='Données projet'!$A$88,'Données projet'!$B$88,BD86+BC87-BL86)))</f>
        <v>408.99999999999972</v>
      </c>
      <c r="BE87" s="14">
        <f>BD87*VLOOKUP('Données projet'!$B$11,Paramètres!$A$1:$I$89,3,0)*VLOOKUP('Données projet'!$B$11,Paramètres!$A$1:$I$89,5,0)</f>
        <v>191.41199999999986</v>
      </c>
      <c r="BF87" s="14">
        <f t="shared" si="91"/>
        <v>47.851991354818139</v>
      </c>
      <c r="BG87" s="22">
        <f t="shared" si="61"/>
        <v>416.71811827630808</v>
      </c>
      <c r="BH87" s="62">
        <f t="shared" si="62"/>
        <v>710.05145160964139</v>
      </c>
      <c r="BI87" s="62">
        <f ca="1">AVERAGE(OFFSET($BH$3,0,0,'Données projet'!$E$11+1,1))-AVERAGE(OFFSET($H$3,0,0,'Données projet'!$E$11+1,1))</f>
        <v>189.32241328245374</v>
      </c>
      <c r="BJ87" s="62">
        <f t="shared" si="92"/>
        <v>89.01540797003031</v>
      </c>
      <c r="BK87" s="16">
        <f>IF(ISNA(VLOOKUP(A87,'Données projet'!$A$87:$I$107,3,0)),0,VLOOKUP(A87,'Données projet'!$A$87:$I$107,3,0))</f>
        <v>9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303.75072000000006</v>
      </c>
      <c r="CA87" s="14">
        <f t="shared" si="93"/>
        <v>71.962188959446451</v>
      </c>
      <c r="CB87" s="22">
        <f t="shared" si="64"/>
        <v>654.36664977103601</v>
      </c>
      <c r="CC87" s="62">
        <f t="shared" si="65"/>
        <v>947.69998310436927</v>
      </c>
      <c r="CD87" s="62">
        <f ca="1">AVERAGE(OFFSET($CC$3,0,0,'Données projet'!$E$12+1,1))-AVERAGE(OFFSET($H$3,0,0,'Données projet'!$E$12+1,1))</f>
        <v>356.67776806450831</v>
      </c>
      <c r="CE87" s="62">
        <f t="shared" si="94"/>
        <v>215.70832007602809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272.76600000000019</v>
      </c>
      <c r="P88" s="14">
        <f t="shared" si="87"/>
        <v>65.435935630087627</v>
      </c>
      <c r="Q88" s="22">
        <f t="shared" si="54"/>
        <v>589.03503788906949</v>
      </c>
      <c r="R88" s="62">
        <f t="shared" si="55"/>
        <v>882.36837122240286</v>
      </c>
      <c r="S88" s="62">
        <f ca="1">AVERAGE(OFFSET($R$3,0,0,'Données projet'!$E$9+1,1))-AVERAGE(OFFSET($H$3,0,0,'Données projet'!$E$9+1,1))</f>
        <v>305.81218682025218</v>
      </c>
      <c r="T88" s="62">
        <f t="shared" si="88"/>
        <v>181.74776301853791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294.96480000000003</v>
      </c>
      <c r="AK88" s="14">
        <f t="shared" si="89"/>
        <v>70.119854541045001</v>
      </c>
      <c r="AL88" s="22">
        <f t="shared" si="58"/>
        <v>635.85577332565333</v>
      </c>
      <c r="AM88" s="62">
        <f t="shared" si="59"/>
        <v>929.1891066589867</v>
      </c>
      <c r="AN88" s="62">
        <f ca="1">AVERAGE(OFFSET($AM$3,0,0,'Données projet'!$E$10+1,1))-AVERAGE(OFFSET($H$3,0,0,'Données projet'!$E$10+1,1))</f>
        <v>336.10356472271712</v>
      </c>
      <c r="AO88" s="62">
        <f t="shared" si="90"/>
        <v>203.5274665601915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420</v>
      </c>
      <c r="BB88" s="13">
        <f>VLOOKUP(A88,'Données projet'!$A$87:$I$107,9,0)</f>
        <v>11</v>
      </c>
      <c r="BC88" s="13">
        <f t="array" ref="BC88">INDEX(BB:BB,MIN(IF(ISNUMBER(BB88:BB284),ROW(BB88:BB284),"")))</f>
        <v>11</v>
      </c>
      <c r="BD88" s="13">
        <f>IF('Données projet'!$A$88&gt;35,BD87+BC88-BL87,IF(A88&lt;'Données projet'!$A$88,$BA$205^A88,IF(A88='Données projet'!$A$88,'Données projet'!$B$88,BD87+BC88-BL87)))</f>
        <v>419.99999999999972</v>
      </c>
      <c r="BE88" s="14">
        <f>BD88*VLOOKUP('Données projet'!$B$11,Paramètres!$A$1:$I$89,3,0)*VLOOKUP('Données projet'!$B$11,Paramètres!$A$1:$I$89,5,0)</f>
        <v>196.55999999999989</v>
      </c>
      <c r="BF88" s="14">
        <f t="shared" si="91"/>
        <v>48.987398161128091</v>
      </c>
      <c r="BG88" s="22">
        <f t="shared" si="61"/>
        <v>427.66171846396452</v>
      </c>
      <c r="BH88" s="62">
        <f t="shared" si="62"/>
        <v>720.99505179729783</v>
      </c>
      <c r="BI88" s="62">
        <f ca="1">AVERAGE(OFFSET($BH$3,0,0,'Données projet'!$E$11+1,1))-AVERAGE(OFFSET($H$3,0,0,'Données projet'!$E$11+1,1))</f>
        <v>189.32241328245374</v>
      </c>
      <c r="BJ88" s="62">
        <f t="shared" si="92"/>
        <v>89.01540797003031</v>
      </c>
      <c r="BK88" s="16">
        <f>IF(ISNA(VLOOKUP(A88,'Données projet'!$A$87:$I$107,3,0)),0,VLOOKUP(A88,'Données projet'!$A$87:$I$107,3,0))</f>
        <v>10</v>
      </c>
      <c r="BL88" s="16">
        <f>IF(ISNA(VLOOKUP(A88,'Données projet'!$A$87:$I$107,4,0)),0,VLOOKUP(A88,'Données projet'!$A$87:$I$107,4,0))</f>
        <v>95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310.22160000000008</v>
      </c>
      <c r="CA88" s="14">
        <f t="shared" si="93"/>
        <v>73.315107146846231</v>
      </c>
      <c r="CB88" s="22">
        <f t="shared" si="64"/>
        <v>667.99309828075729</v>
      </c>
      <c r="CC88" s="62">
        <f t="shared" si="65"/>
        <v>961.32643161409055</v>
      </c>
      <c r="CD88" s="62">
        <f ca="1">AVERAGE(OFFSET($CC$3,0,0,'Données projet'!$E$12+1,1))-AVERAGE(OFFSET($H$3,0,0,'Données projet'!$E$12+1,1))</f>
        <v>356.67776806450831</v>
      </c>
      <c r="CE88" s="62">
        <f t="shared" si="94"/>
        <v>215.70832007602809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256.94760000000014</v>
      </c>
      <c r="P89" s="14">
        <f t="shared" si="87"/>
        <v>62.071283104858303</v>
      </c>
      <c r="Q89" s="22">
        <f t="shared" si="54"/>
        <v>555.6245547409618</v>
      </c>
      <c r="R89" s="62">
        <f t="shared" si="55"/>
        <v>848.95788807429517</v>
      </c>
      <c r="S89" s="62">
        <f ca="1">AVERAGE(OFFSET($R$3,0,0,'Données projet'!$E$9+1,1))-AVERAGE(OFFSET($H$3,0,0,'Données projet'!$E$9+1,1))</f>
        <v>305.81218682025218</v>
      </c>
      <c r="T89" s="62">
        <f t="shared" si="88"/>
        <v>181.74776301853791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275.42112000000003</v>
      </c>
      <c r="AK89" s="14">
        <f t="shared" si="89"/>
        <v>65.998433293601067</v>
      </c>
      <c r="AL89" s="22">
        <f t="shared" si="58"/>
        <v>594.63905531968851</v>
      </c>
      <c r="AM89" s="62">
        <f t="shared" si="59"/>
        <v>887.97238865302188</v>
      </c>
      <c r="AN89" s="62">
        <f ca="1">AVERAGE(OFFSET($AM$3,0,0,'Données projet'!$E$10+1,1))-AVERAGE(OFFSET($H$3,0,0,'Données projet'!$E$10+1,1))</f>
        <v>336.10356472271712</v>
      </c>
      <c r="AO89" s="62">
        <f t="shared" si="90"/>
        <v>203.5274665601915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>
        <f>VLOOKUP(A89,'Données projet'!$A$87:$I$107,2,0)</f>
        <v>336</v>
      </c>
      <c r="BB89" s="13">
        <f>VLOOKUP(A89,'Données projet'!$A$87:$I$107,9,0)</f>
        <v>11</v>
      </c>
      <c r="BC89" s="13">
        <f t="array" ref="BC89">INDEX(BB:BB,MIN(IF(ISNUMBER(BB89:BB285),ROW(BB89:BB285),"")))</f>
        <v>11</v>
      </c>
      <c r="BD89" s="13">
        <f>IF('Données projet'!$A$88&gt;35,BD88+BC89-BL88,IF(A89&lt;'Données projet'!$A$88,$BA$205^A89,IF(A89='Données projet'!$A$88,'Données projet'!$B$88,BD88+BC89-BL88)))</f>
        <v>335.99999999999972</v>
      </c>
      <c r="BE89" s="14">
        <f>BD89*VLOOKUP('Données projet'!$B$11,Paramètres!$A$1:$I$89,3,0)*VLOOKUP('Données projet'!$B$11,Paramètres!$A$1:$I$89,5,0)</f>
        <v>157.24799999999988</v>
      </c>
      <c r="BF89" s="14">
        <f t="shared" si="91"/>
        <v>40.22116874434861</v>
      </c>
      <c r="BG89" s="22">
        <f t="shared" si="61"/>
        <v>343.92546889640693</v>
      </c>
      <c r="BH89" s="62">
        <f t="shared" si="62"/>
        <v>637.25880222974024</v>
      </c>
      <c r="BI89" s="62">
        <f ca="1">AVERAGE(OFFSET($BH$3,0,0,'Données projet'!$E$11+1,1))-AVERAGE(OFFSET($H$3,0,0,'Données projet'!$E$11+1,1))</f>
        <v>189.32241328245374</v>
      </c>
      <c r="BJ89" s="62">
        <f t="shared" si="92"/>
        <v>89.01540797003031</v>
      </c>
      <c r="BK89" s="16">
        <f>IF(ISNA(VLOOKUP(A89,'Données projet'!$A$87:$I$107,3,0)),0,VLOOKUP(A89,'Données projet'!$A$87:$I$107,3,0))</f>
        <v>11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289.66704000000004</v>
      </c>
      <c r="CA89" s="14">
        <f t="shared" si="93"/>
        <v>69.005879149563839</v>
      </c>
      <c r="CB89" s="22">
        <f t="shared" si="64"/>
        <v>624.68866751882376</v>
      </c>
      <c r="CC89" s="62">
        <f t="shared" si="65"/>
        <v>918.02200085215713</v>
      </c>
      <c r="CD89" s="62">
        <f ca="1">AVERAGE(OFFSET($CC$3,0,0,'Données projet'!$E$12+1,1))-AVERAGE(OFFSET($H$3,0,0,'Données projet'!$E$12+1,1))</f>
        <v>356.67776806450831</v>
      </c>
      <c r="CE89" s="62">
        <f t="shared" si="94"/>
        <v>215.70832007602809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262.42320000000012</v>
      </c>
      <c r="P90" s="14">
        <f t="shared" si="87"/>
        <v>63.23862706204779</v>
      </c>
      <c r="Q90" s="22">
        <f t="shared" si="54"/>
        <v>567.19434879973335</v>
      </c>
      <c r="R90" s="62">
        <f t="shared" si="55"/>
        <v>860.52768213306672</v>
      </c>
      <c r="S90" s="62">
        <f ca="1">AVERAGE(OFFSET($R$3,0,0,'Données projet'!$E$9+1,1))-AVERAGE(OFFSET($H$3,0,0,'Données projet'!$E$9+1,1))</f>
        <v>305.81218682025218</v>
      </c>
      <c r="T90" s="62">
        <f t="shared" si="88"/>
        <v>181.74776301853791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281.21184</v>
      </c>
      <c r="AK90" s="14">
        <f t="shared" si="89"/>
        <v>67.22304110496664</v>
      </c>
      <c r="AL90" s="22">
        <f t="shared" si="58"/>
        <v>606.85741792448357</v>
      </c>
      <c r="AM90" s="62">
        <f t="shared" si="59"/>
        <v>900.19075125781683</v>
      </c>
      <c r="AN90" s="62">
        <f ca="1">AVERAGE(OFFSET($AM$3,0,0,'Données projet'!$E$10+1,1))-AVERAGE(OFFSET($H$3,0,0,'Données projet'!$E$10+1,1))</f>
        <v>336.10356472271712</v>
      </c>
      <c r="AO90" s="62">
        <f t="shared" si="90"/>
        <v>203.5274665601915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10</v>
      </c>
      <c r="BD90" s="13">
        <f>IF('Données projet'!$A$88&gt;35,BD89+BC90-BL89,IF(A90&lt;'Données projet'!$A$88,$BA$205^A90,IF(A90='Données projet'!$A$88,'Données projet'!$B$88,BD89+BC90-BL89)))</f>
        <v>345.99999999999972</v>
      </c>
      <c r="BE90" s="14">
        <f>BD90*VLOOKUP('Données projet'!$B$11,Paramètres!$A$1:$I$89,3,0)*VLOOKUP('Données projet'!$B$11,Paramètres!$A$1:$I$89,5,0)</f>
        <v>161.92799999999986</v>
      </c>
      <c r="BF90" s="14">
        <f t="shared" si="91"/>
        <v>41.277077571585316</v>
      </c>
      <c r="BG90" s="22">
        <f t="shared" si="61"/>
        <v>353.91551010384416</v>
      </c>
      <c r="BH90" s="62">
        <f t="shared" si="62"/>
        <v>647.24884343717747</v>
      </c>
      <c r="BI90" s="62">
        <f ca="1">AVERAGE(OFFSET($BH$3,0,0,'Données projet'!$E$11+1,1))-AVERAGE(OFFSET($H$3,0,0,'Données projet'!$E$11+1,1))</f>
        <v>189.32241328245374</v>
      </c>
      <c r="BJ90" s="62">
        <f t="shared" si="92"/>
        <v>89.01540797003031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295.75727999999998</v>
      </c>
      <c r="CA90" s="14">
        <f t="shared" si="93"/>
        <v>70.286290432370649</v>
      </c>
      <c r="CB90" s="22">
        <f t="shared" si="64"/>
        <v>637.52588516971218</v>
      </c>
      <c r="CC90" s="62">
        <f t="shared" si="65"/>
        <v>930.85921850304544</v>
      </c>
      <c r="CD90" s="62">
        <f ca="1">AVERAGE(OFFSET($CC$3,0,0,'Données projet'!$E$12+1,1))-AVERAGE(OFFSET($H$3,0,0,'Données projet'!$E$12+1,1))</f>
        <v>356.67776806450831</v>
      </c>
      <c r="CE90" s="62">
        <f t="shared" si="94"/>
        <v>215.70832007602809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267.89880000000011</v>
      </c>
      <c r="P91" s="14">
        <f t="shared" si="87"/>
        <v>64.403139057834565</v>
      </c>
      <c r="Q91" s="22">
        <f t="shared" si="54"/>
        <v>578.75921052572869</v>
      </c>
      <c r="R91" s="62">
        <f t="shared" si="55"/>
        <v>872.09254385906206</v>
      </c>
      <c r="S91" s="62">
        <f ca="1">AVERAGE(OFFSET($R$3,0,0,'Données projet'!$E$9+1,1))-AVERAGE(OFFSET($H$3,0,0,'Données projet'!$E$9+1,1))</f>
        <v>305.81218682025218</v>
      </c>
      <c r="T91" s="62">
        <f t="shared" si="88"/>
        <v>181.74776301853791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287.00255999999996</v>
      </c>
      <c r="AK91" s="14">
        <f t="shared" si="89"/>
        <v>68.444716936118553</v>
      </c>
      <c r="AL91" s="22">
        <f t="shared" si="58"/>
        <v>619.07067399707296</v>
      </c>
      <c r="AM91" s="62">
        <f t="shared" si="59"/>
        <v>912.40400733040633</v>
      </c>
      <c r="AN91" s="62">
        <f ca="1">AVERAGE(OFFSET($AM$3,0,0,'Données projet'!$E$10+1,1))-AVERAGE(OFFSET($H$3,0,0,'Données projet'!$E$10+1,1))</f>
        <v>336.10356472271712</v>
      </c>
      <c r="AO91" s="62">
        <f t="shared" si="90"/>
        <v>203.5274665601915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10</v>
      </c>
      <c r="BD91" s="13">
        <f>IF('Données projet'!$A$88&gt;35,BD90+BC91-BL90,IF(A91&lt;'Données projet'!$A$88,$BA$205^A91,IF(A91='Données projet'!$A$88,'Données projet'!$B$88,BD90+BC91-BL90)))</f>
        <v>355.99999999999972</v>
      </c>
      <c r="BE91" s="14">
        <f>BD91*VLOOKUP('Données projet'!$B$11,Paramètres!$A$1:$I$89,3,0)*VLOOKUP('Données projet'!$B$11,Paramètres!$A$1:$I$89,5,0)</f>
        <v>166.60799999999986</v>
      </c>
      <c r="BF91" s="14">
        <f t="shared" si="91"/>
        <v>42.329439597357599</v>
      </c>
      <c r="BG91" s="22">
        <f t="shared" si="61"/>
        <v>363.8993739653975</v>
      </c>
      <c r="BH91" s="62">
        <f t="shared" si="62"/>
        <v>657.23270729873082</v>
      </c>
      <c r="BI91" s="62">
        <f ca="1">AVERAGE(OFFSET($BH$3,0,0,'Données projet'!$E$11+1,1))-AVERAGE(OFFSET($H$3,0,0,'Données projet'!$E$11+1,1))</f>
        <v>189.32241328245374</v>
      </c>
      <c r="BJ91" s="62">
        <f t="shared" si="92"/>
        <v>89.01540797003031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301.84751999999997</v>
      </c>
      <c r="CA91" s="14">
        <f t="shared" si="93"/>
        <v>71.563636129190257</v>
      </c>
      <c r="CB91" s="22">
        <f t="shared" si="64"/>
        <v>650.35776359167301</v>
      </c>
      <c r="CC91" s="62">
        <f t="shared" si="65"/>
        <v>943.69109692500638</v>
      </c>
      <c r="CD91" s="62">
        <f ca="1">AVERAGE(OFFSET($CC$3,0,0,'Données projet'!$E$12+1,1))-AVERAGE(OFFSET($H$3,0,0,'Données projet'!$E$12+1,1))</f>
        <v>356.67776806450831</v>
      </c>
      <c r="CE91" s="62">
        <f t="shared" si="94"/>
        <v>215.70832007602809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273.37440000000009</v>
      </c>
      <c r="P92" s="14">
        <f t="shared" si="87"/>
        <v>65.564883644654444</v>
      </c>
      <c r="Q92" s="22">
        <f t="shared" si="54"/>
        <v>590.31925234777327</v>
      </c>
      <c r="R92" s="62">
        <f t="shared" si="55"/>
        <v>883.65258568110653</v>
      </c>
      <c r="S92" s="62">
        <f ca="1">AVERAGE(OFFSET($R$3,0,0,'Données projet'!$E$9+1,1))-AVERAGE(OFFSET($H$3,0,0,'Données projet'!$E$9+1,1))</f>
        <v>305.81218682025218</v>
      </c>
      <c r="T92" s="62">
        <f t="shared" si="88"/>
        <v>181.74776301853791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292.79327999999992</v>
      </c>
      <c r="AK92" s="14">
        <f t="shared" si="89"/>
        <v>69.663526761731433</v>
      </c>
      <c r="AL92" s="22">
        <f t="shared" si="58"/>
        <v>631.27893844334869</v>
      </c>
      <c r="AM92" s="62">
        <f t="shared" si="59"/>
        <v>924.61227177668206</v>
      </c>
      <c r="AN92" s="62">
        <f ca="1">AVERAGE(OFFSET($AM$3,0,0,'Données projet'!$E$10+1,1))-AVERAGE(OFFSET($H$3,0,0,'Données projet'!$E$10+1,1))</f>
        <v>336.10356472271712</v>
      </c>
      <c r="AO92" s="62">
        <f t="shared" si="90"/>
        <v>203.5274665601915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10</v>
      </c>
      <c r="BD92" s="13">
        <f>IF('Données projet'!$A$88&gt;35,BD91+BC92-BL91,IF(A92&lt;'Données projet'!$A$88,$BA$205^A92,IF(A92='Données projet'!$A$88,'Données projet'!$B$88,BD91+BC92-BL91)))</f>
        <v>365.99999999999972</v>
      </c>
      <c r="BE92" s="14">
        <f>BD92*VLOOKUP('Données projet'!$B$11,Paramètres!$A$1:$I$89,3,0)*VLOOKUP('Données projet'!$B$11,Paramètres!$A$1:$I$89,5,0)</f>
        <v>171.2879999999999</v>
      </c>
      <c r="BF92" s="14">
        <f t="shared" si="91"/>
        <v>43.378365895721338</v>
      </c>
      <c r="BG92" s="22">
        <f t="shared" si="61"/>
        <v>373.8772539350478</v>
      </c>
      <c r="BH92" s="62">
        <f t="shared" si="62"/>
        <v>667.21058726838112</v>
      </c>
      <c r="BI92" s="62">
        <f ca="1">AVERAGE(OFFSET($BH$3,0,0,'Données projet'!$E$11+1,1))-AVERAGE(OFFSET($H$3,0,0,'Données projet'!$E$11+1,1))</f>
        <v>189.32241328245374</v>
      </c>
      <c r="BJ92" s="62">
        <f t="shared" si="92"/>
        <v>89.01540797003031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307.93775999999997</v>
      </c>
      <c r="CA92" s="14">
        <f t="shared" si="93"/>
        <v>72.837985221060251</v>
      </c>
      <c r="CB92" s="22">
        <f t="shared" si="64"/>
        <v>663.18442292667987</v>
      </c>
      <c r="CC92" s="62">
        <f t="shared" si="65"/>
        <v>956.51775626001313</v>
      </c>
      <c r="CD92" s="62">
        <f ca="1">AVERAGE(OFFSET($CC$3,0,0,'Données projet'!$E$12+1,1))-AVERAGE(OFFSET($H$3,0,0,'Données projet'!$E$12+1,1))</f>
        <v>356.67776806450831</v>
      </c>
      <c r="CE92" s="62">
        <f t="shared" si="94"/>
        <v>215.70832007602809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278.85000000000008</v>
      </c>
      <c r="P93" s="14">
        <f t="shared" si="87"/>
        <v>66.723922641152967</v>
      </c>
      <c r="Q93" s="22">
        <f t="shared" si="54"/>
        <v>601.87458193334146</v>
      </c>
      <c r="R93" s="62">
        <f t="shared" si="55"/>
        <v>895.20791526667472</v>
      </c>
      <c r="S93" s="62">
        <f ca="1">AVERAGE(OFFSET($R$3,0,0,'Données projet'!$E$9+1,1))-AVERAGE(OFFSET($H$3,0,0,'Données projet'!$E$9+1,1))</f>
        <v>305.81218682025218</v>
      </c>
      <c r="T93" s="62">
        <f t="shared" si="88"/>
        <v>181.74776301853791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298.58399999999995</v>
      </c>
      <c r="AK93" s="14">
        <f t="shared" si="89"/>
        <v>70.879533797607607</v>
      </c>
      <c r="AL93" s="22">
        <f t="shared" si="58"/>
        <v>643.48232136416652</v>
      </c>
      <c r="AM93" s="62">
        <f t="shared" si="59"/>
        <v>936.81565469749989</v>
      </c>
      <c r="AN93" s="62">
        <f ca="1">AVERAGE(OFFSET($AM$3,0,0,'Données projet'!$E$10+1,1))-AVERAGE(OFFSET($H$3,0,0,'Données projet'!$E$10+1,1))</f>
        <v>336.10356472271712</v>
      </c>
      <c r="AO93" s="62">
        <f t="shared" si="90"/>
        <v>203.5274665601915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10</v>
      </c>
      <c r="BD93" s="13">
        <f>IF('Données projet'!$A$88&gt;35,BD92+BC93-BL92,IF(A93&lt;'Données projet'!$A$88,$BA$205^A93,IF(A93='Données projet'!$A$88,'Données projet'!$B$88,BD92+BC93-BL92)))</f>
        <v>375.99999999999972</v>
      </c>
      <c r="BE93" s="14">
        <f>BD93*VLOOKUP('Données projet'!$B$11,Paramètres!$A$1:$I$89,3,0)*VLOOKUP('Données projet'!$B$11,Paramètres!$A$1:$I$89,5,0)</f>
        <v>175.96799999999988</v>
      </c>
      <c r="BF93" s="14">
        <f t="shared" si="91"/>
        <v>44.423961125650585</v>
      </c>
      <c r="BG93" s="22">
        <f t="shared" si="61"/>
        <v>383.8493322938412</v>
      </c>
      <c r="BH93" s="62">
        <f t="shared" si="62"/>
        <v>677.18266562717452</v>
      </c>
      <c r="BI93" s="62">
        <f ca="1">AVERAGE(OFFSET($BH$3,0,0,'Données projet'!$E$11+1,1))-AVERAGE(OFFSET($H$3,0,0,'Données projet'!$E$11+1,1))</f>
        <v>189.32241328245374</v>
      </c>
      <c r="BJ93" s="62">
        <f t="shared" si="92"/>
        <v>89.01540797003031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314.02799999999996</v>
      </c>
      <c r="CA93" s="14">
        <f t="shared" si="93"/>
        <v>74.109403804428752</v>
      </c>
      <c r="CB93" s="22">
        <f t="shared" si="64"/>
        <v>676.00597829271317</v>
      </c>
      <c r="CC93" s="62">
        <f t="shared" si="65"/>
        <v>969.33931162604654</v>
      </c>
      <c r="CD93" s="62">
        <f ca="1">AVERAGE(OFFSET($CC$3,0,0,'Données projet'!$E$12+1,1))-AVERAGE(OFFSET($H$3,0,0,'Données projet'!$E$12+1,1))</f>
        <v>356.67776806450831</v>
      </c>
      <c r="CE93" s="62">
        <f t="shared" si="94"/>
        <v>215.70832007602809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262.62600000000009</v>
      </c>
      <c r="P94" s="14">
        <f t="shared" si="87"/>
        <v>63.281807230823453</v>
      </c>
      <c r="Q94" s="22">
        <f t="shared" si="54"/>
        <v>567.622764260351</v>
      </c>
      <c r="R94" s="62">
        <f t="shared" si="55"/>
        <v>860.95609759368426</v>
      </c>
      <c r="S94" s="62">
        <f ca="1">AVERAGE(OFFSET($R$3,0,0,'Données projet'!$E$9+1,1))-AVERAGE(OFFSET($H$3,0,0,'Données projet'!$E$9+1,1))</f>
        <v>305.81218682025218</v>
      </c>
      <c r="T94" s="62">
        <f t="shared" si="88"/>
        <v>181.74776301853791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</v>
      </c>
      <c r="AI94" s="14">
        <f>IF('Données projet'!$A$62&gt;35,AI93+AH94-AQ93,IF(A94&lt;'Données projet'!$A$62,$AF$205^A94,IF(A94='Données projet'!$A$62,'Données projet'!$B$62,AI93+AH94-AQ93)))</f>
        <v>307.99999999999994</v>
      </c>
      <c r="AJ94" s="14">
        <f>AI94*VLOOKUP('Données projet'!$B$10,Paramètres!$A$1:$I$89,3,0)*VLOOKUP('Données projet'!$B$10,Paramètres!$A$1:$I$89,5,0)</f>
        <v>278.67839999999995</v>
      </c>
      <c r="AK94" s="14">
        <f t="shared" si="89"/>
        <v>66.687639951856809</v>
      </c>
      <c r="AL94" s="22">
        <f t="shared" si="58"/>
        <v>601.51251958281716</v>
      </c>
      <c r="AM94" s="62">
        <f t="shared" si="59"/>
        <v>894.84585291615053</v>
      </c>
      <c r="AN94" s="62">
        <f ca="1">AVERAGE(OFFSET($AM$3,0,0,'Données projet'!$E$10+1,1))-AVERAGE(OFFSET($H$3,0,0,'Données projet'!$E$10+1,1))</f>
        <v>336.10356472271712</v>
      </c>
      <c r="AO94" s="62">
        <f t="shared" si="90"/>
        <v>203.5274665601915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10</v>
      </c>
      <c r="BD94" s="13">
        <f>IF('Données projet'!$A$88&gt;35,BD93+BC94-BL93,IF(A94&lt;'Données projet'!$A$88,$BA$205^A94,IF(A94='Données projet'!$A$88,'Données projet'!$B$88,BD93+BC94-BL93)))</f>
        <v>385.99999999999972</v>
      </c>
      <c r="BE94" s="14">
        <f>BD94*VLOOKUP('Données projet'!$B$11,Paramètres!$A$1:$I$89,3,0)*VLOOKUP('Données projet'!$B$11,Paramètres!$A$1:$I$89,5,0)</f>
        <v>180.64799999999988</v>
      </c>
      <c r="BF94" s="14">
        <f t="shared" si="91"/>
        <v>45.466324062169747</v>
      </c>
      <c r="BG94" s="22">
        <f t="shared" si="61"/>
        <v>393.81578107494539</v>
      </c>
      <c r="BH94" s="62">
        <f t="shared" si="62"/>
        <v>687.14911440827871</v>
      </c>
      <c r="BI94" s="62">
        <f ca="1">AVERAGE(OFFSET($BH$3,0,0,'Données projet'!$E$11+1,1))-AVERAGE(OFFSET($H$3,0,0,'Données projet'!$E$11+1,1))</f>
        <v>189.32241328245374</v>
      </c>
      <c r="BJ94" s="62">
        <f t="shared" si="92"/>
        <v>89.01540797003031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293.09279999999995</v>
      </c>
      <c r="CA94" s="14">
        <f t="shared" si="93"/>
        <v>69.726491882249377</v>
      </c>
      <c r="CB94" s="22">
        <f t="shared" si="64"/>
        <v>631.9102666949176</v>
      </c>
      <c r="CC94" s="62">
        <f t="shared" si="65"/>
        <v>925.24360002825097</v>
      </c>
      <c r="CD94" s="62">
        <f ca="1">AVERAGE(OFFSET($CC$3,0,0,'Données projet'!$E$12+1,1))-AVERAGE(OFFSET($H$3,0,0,'Données projet'!$E$12+1,1))</f>
        <v>356.67776806450831</v>
      </c>
      <c r="CE94" s="62">
        <f t="shared" si="94"/>
        <v>215.70832007602809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267.69600000000008</v>
      </c>
      <c r="P95" s="14">
        <f t="shared" si="87"/>
        <v>64.360058723585496</v>
      </c>
      <c r="Q95" s="22">
        <f t="shared" si="54"/>
        <v>578.33096894357823</v>
      </c>
      <c r="R95" s="62">
        <f t="shared" si="55"/>
        <v>871.66430227691149</v>
      </c>
      <c r="S95" s="62">
        <f ca="1">AVERAGE(OFFSET($R$3,0,0,'Données projet'!$E$9+1,1))-AVERAGE(OFFSET($H$3,0,0,'Données projet'!$E$9+1,1))</f>
        <v>305.81218682025218</v>
      </c>
      <c r="T95" s="62">
        <f t="shared" si="88"/>
        <v>181.74776301853791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</v>
      </c>
      <c r="AI95" s="14">
        <f>IF('Données projet'!$A$62&gt;35,AI94+AH95-AQ94,IF(A95&lt;'Données projet'!$A$62,$AF$205^A95,IF(A95='Données projet'!$A$62,'Données projet'!$B$62,AI94+AH95-AQ94)))</f>
        <v>313.99999999999994</v>
      </c>
      <c r="AJ95" s="14">
        <f>AI95*VLOOKUP('Données projet'!$B$10,Paramètres!$A$1:$I$89,3,0)*VLOOKUP('Données projet'!$B$10,Paramètres!$A$1:$I$89,5,0)</f>
        <v>284.10719999999992</v>
      </c>
      <c r="AK95" s="14">
        <f t="shared" si="89"/>
        <v>67.834241327943715</v>
      </c>
      <c r="AL95" s="22">
        <f t="shared" si="58"/>
        <v>612.96467697950186</v>
      </c>
      <c r="AM95" s="62">
        <f t="shared" si="59"/>
        <v>906.29801031283523</v>
      </c>
      <c r="AN95" s="62">
        <f ca="1">AVERAGE(OFFSET($AM$3,0,0,'Données projet'!$E$10+1,1))-AVERAGE(OFFSET($H$3,0,0,'Données projet'!$E$10+1,1))</f>
        <v>336.10356472271712</v>
      </c>
      <c r="AO95" s="62">
        <f t="shared" si="90"/>
        <v>203.5274665601915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10</v>
      </c>
      <c r="BD95" s="13">
        <f>IF('Données projet'!$A$88&gt;35,BD94+BC95-BL94,IF(A95&lt;'Données projet'!$A$88,$BA$205^A95,IF(A95='Données projet'!$A$88,'Données projet'!$B$88,BD94+BC95-BL94)))</f>
        <v>395.99999999999972</v>
      </c>
      <c r="BE95" s="14">
        <f>BD95*VLOOKUP('Données projet'!$B$11,Paramètres!$A$1:$I$89,3,0)*VLOOKUP('Données projet'!$B$11,Paramètres!$A$1:$I$89,5,0)</f>
        <v>185.32799999999986</v>
      </c>
      <c r="BF95" s="14">
        <f t="shared" si="91"/>
        <v>46.505548070897582</v>
      </c>
      <c r="BG95" s="22">
        <f t="shared" si="61"/>
        <v>403.77676289014636</v>
      </c>
      <c r="BH95" s="62">
        <f t="shared" si="62"/>
        <v>697.11009622347967</v>
      </c>
      <c r="BI95" s="62">
        <f ca="1">AVERAGE(OFFSET($BH$3,0,0,'Données projet'!$E$11+1,1))-AVERAGE(OFFSET($H$3,0,0,'Données projet'!$E$11+1,1))</f>
        <v>189.32241328245374</v>
      </c>
      <c r="BJ95" s="62">
        <f t="shared" si="92"/>
        <v>89.01540797003031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298.80239999999998</v>
      </c>
      <c r="CA95" s="14">
        <f t="shared" si="93"/>
        <v>70.925342097965753</v>
      </c>
      <c r="CB95" s="22">
        <f t="shared" si="64"/>
        <v>643.94248415395703</v>
      </c>
      <c r="CC95" s="62">
        <f t="shared" si="65"/>
        <v>937.2758174872904</v>
      </c>
      <c r="CD95" s="62">
        <f ca="1">AVERAGE(OFFSET($CC$3,0,0,'Données projet'!$E$12+1,1))-AVERAGE(OFFSET($H$3,0,0,'Données projet'!$E$12+1,1))</f>
        <v>356.67776806450831</v>
      </c>
      <c r="CE95" s="62">
        <f t="shared" si="94"/>
        <v>215.70832007602809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272.76600000000008</v>
      </c>
      <c r="P96" s="14">
        <f t="shared" si="87"/>
        <v>65.435935630087627</v>
      </c>
      <c r="Q96" s="22">
        <f t="shared" si="54"/>
        <v>589.03503788906926</v>
      </c>
      <c r="R96" s="62">
        <f t="shared" si="55"/>
        <v>882.36837122240263</v>
      </c>
      <c r="S96" s="62">
        <f ca="1">AVERAGE(OFFSET($R$3,0,0,'Données projet'!$E$9+1,1))-AVERAGE(OFFSET($H$3,0,0,'Données projet'!$E$9+1,1))</f>
        <v>305.81218682025218</v>
      </c>
      <c r="T96" s="62">
        <f t="shared" si="88"/>
        <v>181.74776301853791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</v>
      </c>
      <c r="AI96" s="14">
        <f>IF('Données projet'!$A$62&gt;35,AI95+AH96-AQ95,IF(A96&lt;'Données projet'!$A$62,$AF$205^A96,IF(A96='Données projet'!$A$62,'Données projet'!$B$62,AI95+AH96-AQ95)))</f>
        <v>319.99999999999994</v>
      </c>
      <c r="AJ96" s="14">
        <f>AI96*VLOOKUP('Données projet'!$B$10,Paramètres!$A$1:$I$89,3,0)*VLOOKUP('Données projet'!$B$10,Paramètres!$A$1:$I$89,5,0)</f>
        <v>289.53599999999994</v>
      </c>
      <c r="AK96" s="14">
        <f t="shared" si="89"/>
        <v>68.97829509904436</v>
      </c>
      <c r="AL96" s="22">
        <f t="shared" si="58"/>
        <v>624.41239729750214</v>
      </c>
      <c r="AM96" s="62">
        <f t="shared" si="59"/>
        <v>917.7457306308354</v>
      </c>
      <c r="AN96" s="62">
        <f ca="1">AVERAGE(OFFSET($AM$3,0,0,'Données projet'!$E$10+1,1))-AVERAGE(OFFSET($H$3,0,0,'Données projet'!$E$10+1,1))</f>
        <v>336.10356472271712</v>
      </c>
      <c r="AO96" s="62">
        <f t="shared" si="90"/>
        <v>203.5274665601915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10</v>
      </c>
      <c r="BD96" s="13">
        <f>IF('Données projet'!$A$88&gt;35,BD95+BC96-BL95,IF(A96&lt;'Données projet'!$A$88,$BA$205^A96,IF(A96='Données projet'!$A$88,'Données projet'!$B$88,BD95+BC96-BL95)))</f>
        <v>405.99999999999972</v>
      </c>
      <c r="BE96" s="14">
        <f>BD96*VLOOKUP('Données projet'!$B$11,Paramètres!$A$1:$I$89,3,0)*VLOOKUP('Données projet'!$B$11,Paramètres!$A$1:$I$89,5,0)</f>
        <v>190.00799999999987</v>
      </c>
      <c r="BF96" s="14">
        <f t="shared" si="91"/>
        <v>47.541721533308163</v>
      </c>
      <c r="BG96" s="22">
        <f t="shared" si="61"/>
        <v>413.73243167051146</v>
      </c>
      <c r="BH96" s="62">
        <f t="shared" si="62"/>
        <v>707.06576500384472</v>
      </c>
      <c r="BI96" s="62">
        <f ca="1">AVERAGE(OFFSET($BH$3,0,0,'Données projet'!$E$11+1,1))-AVERAGE(OFFSET($H$3,0,0,'Données projet'!$E$11+1,1))</f>
        <v>189.32241328245374</v>
      </c>
      <c r="BJ96" s="62">
        <f t="shared" si="92"/>
        <v>89.01540797003031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304.51199999999994</v>
      </c>
      <c r="CA96" s="14">
        <f t="shared" si="93"/>
        <v>72.121528618302861</v>
      </c>
      <c r="CB96" s="22">
        <f t="shared" si="64"/>
        <v>655.9700623435441</v>
      </c>
      <c r="CC96" s="62">
        <f t="shared" si="65"/>
        <v>949.30339567687747</v>
      </c>
      <c r="CD96" s="62">
        <f ca="1">AVERAGE(OFFSET($CC$3,0,0,'Données projet'!$E$12+1,1))-AVERAGE(OFFSET($H$3,0,0,'Données projet'!$E$12+1,1))</f>
        <v>356.67776806450831</v>
      </c>
      <c r="CE96" s="62">
        <f t="shared" si="94"/>
        <v>215.70832007602809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277.83600000000007</v>
      </c>
      <c r="P97" s="14">
        <f t="shared" si="87"/>
        <v>66.509487177652318</v>
      </c>
      <c r="Q97" s="22">
        <f t="shared" si="54"/>
        <v>599.73505683441124</v>
      </c>
      <c r="R97" s="62">
        <f t="shared" si="55"/>
        <v>893.06839016774461</v>
      </c>
      <c r="S97" s="62">
        <f ca="1">AVERAGE(OFFSET($R$3,0,0,'Données projet'!$E$9+1,1))-AVERAGE(OFFSET($H$3,0,0,'Données projet'!$E$9+1,1))</f>
        <v>305.81218682025218</v>
      </c>
      <c r="T97" s="62">
        <f t="shared" si="88"/>
        <v>181.74776301853791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</v>
      </c>
      <c r="AI97" s="14">
        <f>IF('Données projet'!$A$62&gt;35,AI96+AH97-AQ96,IF(A97&lt;'Données projet'!$A$62,$AF$205^A97,IF(A97='Données projet'!$A$62,'Données projet'!$B$62,AI96+AH97-AQ96)))</f>
        <v>325.99999999999994</v>
      </c>
      <c r="AJ97" s="14">
        <f>AI97*VLOOKUP('Données projet'!$B$10,Paramètres!$A$1:$I$89,3,0)*VLOOKUP('Données projet'!$B$10,Paramètres!$A$1:$I$89,5,0)</f>
        <v>294.96479999999997</v>
      </c>
      <c r="AK97" s="14">
        <f t="shared" si="89"/>
        <v>70.119854541045001</v>
      </c>
      <c r="AL97" s="22">
        <f t="shared" si="58"/>
        <v>635.85577332565333</v>
      </c>
      <c r="AM97" s="62">
        <f t="shared" si="59"/>
        <v>929.1891066589867</v>
      </c>
      <c r="AN97" s="62">
        <f ca="1">AVERAGE(OFFSET($AM$3,0,0,'Données projet'!$E$10+1,1))-AVERAGE(OFFSET($H$3,0,0,'Données projet'!$E$10+1,1))</f>
        <v>336.10356472271712</v>
      </c>
      <c r="AO97" s="62">
        <f t="shared" si="90"/>
        <v>203.5274665601915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10</v>
      </c>
      <c r="BD97" s="13">
        <f>IF('Données projet'!$A$88&gt;35,BD96+BC97-BL96,IF(A97&lt;'Données projet'!$A$88,$BA$205^A97,IF(A97='Données projet'!$A$88,'Données projet'!$B$88,BD96+BC97-BL96)))</f>
        <v>415.99999999999972</v>
      </c>
      <c r="BE97" s="14">
        <f>BD97*VLOOKUP('Données projet'!$B$11,Paramètres!$A$1:$I$89,3,0)*VLOOKUP('Données projet'!$B$11,Paramètres!$A$1:$I$89,5,0)</f>
        <v>194.68799999999987</v>
      </c>
      <c r="BF97" s="14">
        <f t="shared" si="91"/>
        <v>48.574928228914978</v>
      </c>
      <c r="BG97" s="22">
        <f t="shared" si="61"/>
        <v>423.68293333202672</v>
      </c>
      <c r="BH97" s="62">
        <f t="shared" si="62"/>
        <v>717.01626666536004</v>
      </c>
      <c r="BI97" s="62">
        <f ca="1">AVERAGE(OFFSET($BH$3,0,0,'Données projet'!$E$11+1,1))-AVERAGE(OFFSET($H$3,0,0,'Données projet'!$E$11+1,1))</f>
        <v>189.32241328245374</v>
      </c>
      <c r="BJ97" s="62">
        <f t="shared" si="92"/>
        <v>89.01540797003031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310.22159999999997</v>
      </c>
      <c r="CA97" s="14">
        <f t="shared" si="93"/>
        <v>73.315107146846231</v>
      </c>
      <c r="CB97" s="22">
        <f t="shared" si="64"/>
        <v>667.99309828075707</v>
      </c>
      <c r="CC97" s="62">
        <f t="shared" si="65"/>
        <v>961.32643161409032</v>
      </c>
      <c r="CD97" s="62">
        <f ca="1">AVERAGE(OFFSET($CC$3,0,0,'Données projet'!$E$12+1,1))-AVERAGE(OFFSET($H$3,0,0,'Données projet'!$E$12+1,1))</f>
        <v>356.67776806450831</v>
      </c>
      <c r="CE97" s="62">
        <f t="shared" si="94"/>
        <v>215.70832007602809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282.90600000000006</v>
      </c>
      <c r="P98" s="14">
        <f t="shared" si="87"/>
        <v>67.580760694123512</v>
      </c>
      <c r="Q98" s="22">
        <f t="shared" si="54"/>
        <v>610.43110820893185</v>
      </c>
      <c r="R98" s="62">
        <f t="shared" si="55"/>
        <v>903.7644415422651</v>
      </c>
      <c r="S98" s="62">
        <f ca="1">AVERAGE(OFFSET($R$3,0,0,'Données projet'!$E$9+1,1))-AVERAGE(OFFSET($H$3,0,0,'Données projet'!$E$9+1,1))</f>
        <v>305.81218682025218</v>
      </c>
      <c r="T98" s="62">
        <f t="shared" si="88"/>
        <v>181.74776301853791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332</v>
      </c>
      <c r="AG98" s="13">
        <f>VLOOKUP(A98,'Données projet'!$A$61:$I$81,9,0)</f>
        <v>6</v>
      </c>
      <c r="AH98" s="13">
        <f t="array" ref="AH98">INDEX(AG:AG,MIN(IF(ISNUMBER(AG98:AG294),ROW(AG98:AG294),"")))</f>
        <v>6</v>
      </c>
      <c r="AI98" s="14">
        <f>IF('Données projet'!$A$62&gt;35,AI97+AH98-AQ97,IF(A98&lt;'Données projet'!$A$62,$AF$205^A98,IF(A98='Données projet'!$A$62,'Données projet'!$B$62,AI97+AH98-AQ97)))</f>
        <v>331.99999999999994</v>
      </c>
      <c r="AJ98" s="14">
        <f>AI98*VLOOKUP('Données projet'!$B$10,Paramètres!$A$1:$I$89,3,0)*VLOOKUP('Données projet'!$B$10,Paramètres!$A$1:$I$89,5,0)</f>
        <v>300.39359999999994</v>
      </c>
      <c r="AK98" s="14">
        <f t="shared" si="89"/>
        <v>71.258970856492667</v>
      </c>
      <c r="AL98" s="22">
        <f t="shared" si="58"/>
        <v>647.29489424172459</v>
      </c>
      <c r="AM98" s="62">
        <f t="shared" si="59"/>
        <v>940.62822757505796</v>
      </c>
      <c r="AN98" s="62">
        <f ca="1">AVERAGE(OFFSET($AM$3,0,0,'Données projet'!$E$10+1,1))-AVERAGE(OFFSET($H$3,0,0,'Données projet'!$E$10+1,1))</f>
        <v>336.10356472271712</v>
      </c>
      <c r="AO98" s="62">
        <f t="shared" si="90"/>
        <v>203.5274665601915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10</v>
      </c>
      <c r="BD98" s="13">
        <f>IF('Données projet'!$A$88&gt;35,BD97+BC98-BL97,IF(A98&lt;'Données projet'!$A$88,$BA$205^A98,IF(A98='Données projet'!$A$88,'Données projet'!$B$88,BD97+BC98-BL97)))</f>
        <v>425.99999999999972</v>
      </c>
      <c r="BE98" s="14">
        <f>BD98*VLOOKUP('Données projet'!$B$11,Paramètres!$A$1:$I$89,3,0)*VLOOKUP('Données projet'!$B$11,Paramètres!$A$1:$I$89,5,0)</f>
        <v>199.36799999999988</v>
      </c>
      <c r="BF98" s="14">
        <f t="shared" si="91"/>
        <v>49.605247679671365</v>
      </c>
      <c r="BG98" s="22">
        <f t="shared" si="61"/>
        <v>433.62840637542746</v>
      </c>
      <c r="BH98" s="62">
        <f t="shared" si="62"/>
        <v>726.96173970876077</v>
      </c>
      <c r="BI98" s="62">
        <f ca="1">AVERAGE(OFFSET($BH$3,0,0,'Données projet'!$E$11+1,1))-AVERAGE(OFFSET($H$3,0,0,'Données projet'!$E$11+1,1))</f>
        <v>189.32241328245374</v>
      </c>
      <c r="BJ98" s="62">
        <f t="shared" si="92"/>
        <v>89.01540797003031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315.93119999999993</v>
      </c>
      <c r="CA98" s="14">
        <f t="shared" si="93"/>
        <v>74.506131219363056</v>
      </c>
      <c r="CB98" s="22">
        <f t="shared" si="64"/>
        <v>680.0116852070571</v>
      </c>
      <c r="CC98" s="62">
        <f t="shared" si="65"/>
        <v>973.34501854039036</v>
      </c>
      <c r="CD98" s="62">
        <f ca="1">AVERAGE(OFFSET($CC$3,0,0,'Données projet'!$E$12+1,1))-AVERAGE(OFFSET($H$3,0,0,'Données projet'!$E$12+1,1))</f>
        <v>356.67776806450831</v>
      </c>
      <c r="CE98" s="62">
        <f t="shared" si="94"/>
        <v>215.70832007602809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266.47920000000011</v>
      </c>
      <c r="P99" s="14">
        <f t="shared" si="87"/>
        <v>64.101496824889679</v>
      </c>
      <c r="Q99" s="22">
        <f t="shared" ref="Q99:Q130" si="107">(O99+P99)*0.475*44/12</f>
        <v>575.76138030334971</v>
      </c>
      <c r="R99" s="62">
        <f t="shared" si="55"/>
        <v>869.09471363668308</v>
      </c>
      <c r="S99" s="62">
        <f ca="1">AVERAGE(OFFSET($R$3,0,0,'Données projet'!$E$9+1,1))-AVERAGE(OFFSET($H$3,0,0,'Données projet'!$E$9+1,1))</f>
        <v>305.81218682025218</v>
      </c>
      <c r="T99" s="62">
        <f t="shared" si="88"/>
        <v>181.74776301853791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5.8</v>
      </c>
      <c r="AI99" s="14">
        <f>IF('Données projet'!$A$62&gt;35,AI98+AH99-AQ98,IF(A99&lt;'Données projet'!$A$62,$AF$205^A99,IF(A99='Données projet'!$A$62,'Données projet'!$B$62,AI98+AH99-AQ98)))</f>
        <v>309.79999999999995</v>
      </c>
      <c r="AJ99" s="14">
        <f>AI99*VLOOKUP('Données projet'!$B$10,Paramètres!$A$1:$I$89,3,0)*VLOOKUP('Données projet'!$B$10,Paramètres!$A$1:$I$89,5,0)</f>
        <v>280.30703999999997</v>
      </c>
      <c r="AK99" s="14">
        <f t="shared" si="89"/>
        <v>67.03189112007388</v>
      </c>
      <c r="AL99" s="22">
        <f t="shared" si="58"/>
        <v>604.94863836746197</v>
      </c>
      <c r="AM99" s="62">
        <f t="shared" si="59"/>
        <v>898.28197170079534</v>
      </c>
      <c r="AN99" s="62">
        <f ca="1">AVERAGE(OFFSET($AM$3,0,0,'Données projet'!$E$10+1,1))-AVERAGE(OFFSET($H$3,0,0,'Données projet'!$E$10+1,1))</f>
        <v>336.10356472271712</v>
      </c>
      <c r="AO99" s="62">
        <f t="shared" si="90"/>
        <v>203.5274665601915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10</v>
      </c>
      <c r="BD99" s="13">
        <f>IF('Données projet'!$A$88&gt;35,BD98+BC99-BL98,IF(A99&lt;'Données projet'!$A$88,$BA$205^A99,IF(A99='Données projet'!$A$88,'Données projet'!$B$88,BD98+BC99-BL98)))</f>
        <v>435.99999999999972</v>
      </c>
      <c r="BE99" s="14">
        <f>BD99*VLOOKUP('Données projet'!$B$11,Paramètres!$A$1:$I$89,3,0)*VLOOKUP('Données projet'!$B$11,Paramètres!$A$1:$I$89,5,0)</f>
        <v>204.04799999999986</v>
      </c>
      <c r="BF99" s="14">
        <f t="shared" si="91"/>
        <v>50.632755461121967</v>
      </c>
      <c r="BG99" s="22">
        <f t="shared" si="61"/>
        <v>443.56898242812048</v>
      </c>
      <c r="BH99" s="62">
        <f t="shared" si="62"/>
        <v>736.90231576145379</v>
      </c>
      <c r="BI99" s="62">
        <f ca="1">AVERAGE(OFFSET($BH$3,0,0,'Données projet'!$E$11+1,1))-AVERAGE(OFFSET($H$3,0,0,'Données projet'!$E$11+1,1))</f>
        <v>189.32241328245374</v>
      </c>
      <c r="BJ99" s="62">
        <f t="shared" si="92"/>
        <v>89.01540797003031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294.80568</v>
      </c>
      <c r="CA99" s="14">
        <f t="shared" si="93"/>
        <v>70.086430040256928</v>
      </c>
      <c r="CB99" s="22">
        <f t="shared" si="64"/>
        <v>635.52042498678077</v>
      </c>
      <c r="CC99" s="62">
        <f t="shared" si="65"/>
        <v>928.85375832011414</v>
      </c>
      <c r="CD99" s="62">
        <f ca="1">AVERAGE(OFFSET($CC$3,0,0,'Données projet'!$E$12+1,1))-AVERAGE(OFFSET($H$3,0,0,'Données projet'!$E$12+1,1))</f>
        <v>356.67776806450831</v>
      </c>
      <c r="CE99" s="62">
        <f t="shared" si="94"/>
        <v>215.70832007602809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271.34640000000007</v>
      </c>
      <c r="P100" s="14">
        <f t="shared" si="87"/>
        <v>65.134926573557365</v>
      </c>
      <c r="Q100" s="22">
        <f t="shared" si="107"/>
        <v>586.03831044894594</v>
      </c>
      <c r="R100" s="62">
        <f t="shared" si="55"/>
        <v>879.37164378227931</v>
      </c>
      <c r="S100" s="62">
        <f ca="1">AVERAGE(OFFSET($R$3,0,0,'Données projet'!$E$9+1,1))-AVERAGE(OFFSET($H$3,0,0,'Données projet'!$E$9+1,1))</f>
        <v>305.81218682025218</v>
      </c>
      <c r="T100" s="62">
        <f t="shared" si="88"/>
        <v>181.74776301853791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5.8</v>
      </c>
      <c r="AI100" s="14">
        <f>IF('Données projet'!$A$62&gt;35,AI99+AH100-AQ99,IF(A100&lt;'Données projet'!$A$62,$AF$205^A100,IF(A100='Données projet'!$A$62,'Données projet'!$B$62,AI99+AH100-AQ99)))</f>
        <v>315.59999999999997</v>
      </c>
      <c r="AJ100" s="14">
        <f>AI100*VLOOKUP('Données projet'!$B$10,Paramètres!$A$1:$I$89,3,0)*VLOOKUP('Données projet'!$B$10,Paramètres!$A$1:$I$89,5,0)</f>
        <v>285.55487999999997</v>
      </c>
      <c r="AK100" s="14">
        <f t="shared" si="89"/>
        <v>68.139569194998018</v>
      </c>
      <c r="AL100" s="22">
        <f t="shared" si="58"/>
        <v>616.01783234795482</v>
      </c>
      <c r="AM100" s="62">
        <f t="shared" si="59"/>
        <v>909.35116568128819</v>
      </c>
      <c r="AN100" s="62">
        <f ca="1">AVERAGE(OFFSET($AM$3,0,0,'Données projet'!$E$10+1,1))-AVERAGE(OFFSET($H$3,0,0,'Données projet'!$E$10+1,1))</f>
        <v>336.10356472271712</v>
      </c>
      <c r="AO100" s="62">
        <f t="shared" si="90"/>
        <v>203.5274665601915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>
        <f>VLOOKUP(A100,'Données projet'!$A$87:$I$107,2,0)</f>
        <v>446</v>
      </c>
      <c r="BB100" s="13">
        <f>VLOOKUP(A100,'Données projet'!$A$87:$I$107,9,0)</f>
        <v>10</v>
      </c>
      <c r="BC100" s="13">
        <f t="array" ref="BC100">INDEX(BB:BB,MIN(IF(ISNUMBER(BB100:BB296),ROW(BB100:BB296),"")))</f>
        <v>10</v>
      </c>
      <c r="BD100" s="13">
        <f>IF('Données projet'!$A$88&gt;35,BD99+BC100-BL99,IF(A100&lt;'Données projet'!$A$88,$BA$205^A100,IF(A100='Données projet'!$A$88,'Données projet'!$B$88,BD99+BC100-BL99)))</f>
        <v>445.99999999999972</v>
      </c>
      <c r="BE100" s="14">
        <f>BD100*VLOOKUP('Données projet'!$B$11,Paramètres!$A$1:$I$89,3,0)*VLOOKUP('Données projet'!$B$11,Paramètres!$A$1:$I$89,5,0)</f>
        <v>208.72799999999987</v>
      </c>
      <c r="BF100" s="14">
        <f t="shared" si="91"/>
        <v>51.657523484203345</v>
      </c>
      <c r="BG100" s="22">
        <f t="shared" si="61"/>
        <v>453.50478673498719</v>
      </c>
      <c r="BH100" s="62">
        <f t="shared" si="62"/>
        <v>746.83812006832045</v>
      </c>
      <c r="BI100" s="62">
        <f ca="1">AVERAGE(OFFSET($BH$3,0,0,'Données projet'!$E$11+1,1))-AVERAGE(OFFSET($H$3,0,0,'Données projet'!$E$11+1,1))</f>
        <v>189.32241328245374</v>
      </c>
      <c r="BJ100" s="62">
        <f t="shared" si="92"/>
        <v>89.01540797003031</v>
      </c>
      <c r="BK100" s="16">
        <f>IF(ISNA(VLOOKUP(A100,'Données projet'!$A$87:$I$107,3,0)),0,VLOOKUP(A100,'Données projet'!$A$87:$I$107,3,0))</f>
        <v>12</v>
      </c>
      <c r="BL100" s="16">
        <f>IF(ISNA(VLOOKUP(A100,'Données projet'!$A$87:$I$107,4,0)),0,VLOOKUP(A100,'Données projet'!$A$87:$I$107,4,0))</f>
        <v>90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300.32495999999998</v>
      </c>
      <c r="CA100" s="14">
        <f t="shared" si="93"/>
        <v>71.244583280574048</v>
      </c>
      <c r="CB100" s="22">
        <f t="shared" si="64"/>
        <v>647.15028788033305</v>
      </c>
      <c r="CC100" s="62">
        <f t="shared" si="65"/>
        <v>940.48362121366631</v>
      </c>
      <c r="CD100" s="62">
        <f ca="1">AVERAGE(OFFSET($CC$3,0,0,'Données projet'!$E$12+1,1))-AVERAGE(OFFSET($H$3,0,0,'Données projet'!$E$12+1,1))</f>
        <v>356.67776806450831</v>
      </c>
      <c r="CE100" s="62">
        <f t="shared" si="94"/>
        <v>215.70832007602809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276.2136000000001</v>
      </c>
      <c r="P101" s="14">
        <f t="shared" si="87"/>
        <v>66.166200760877473</v>
      </c>
      <c r="Q101" s="22">
        <f t="shared" si="107"/>
        <v>596.31148632519512</v>
      </c>
      <c r="R101" s="62">
        <f t="shared" si="55"/>
        <v>889.64481965852838</v>
      </c>
      <c r="S101" s="62">
        <f ca="1">AVERAGE(OFFSET($R$3,0,0,'Données projet'!$E$9+1,1))-AVERAGE(OFFSET($H$3,0,0,'Données projet'!$E$9+1,1))</f>
        <v>305.81218682025218</v>
      </c>
      <c r="T101" s="62">
        <f t="shared" si="88"/>
        <v>181.74776301853791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5.8</v>
      </c>
      <c r="AI101" s="14">
        <f>IF('Données projet'!$A$62&gt;35,AI100+AH101-AQ100,IF(A101&lt;'Données projet'!$A$62,$AF$205^A101,IF(A101='Données projet'!$A$62,'Données projet'!$B$62,AI100+AH101-AQ100)))</f>
        <v>321.39999999999998</v>
      </c>
      <c r="AJ101" s="14">
        <f>AI101*VLOOKUP('Données projet'!$B$10,Paramètres!$A$1:$I$89,3,0)*VLOOKUP('Données projet'!$B$10,Paramètres!$A$1:$I$89,5,0)</f>
        <v>290.80271999999997</v>
      </c>
      <c r="AK101" s="14">
        <f t="shared" si="89"/>
        <v>69.244880157128961</v>
      </c>
      <c r="AL101" s="22">
        <f t="shared" si="58"/>
        <v>627.08290360699959</v>
      </c>
      <c r="AM101" s="62">
        <f t="shared" si="59"/>
        <v>920.41623694033296</v>
      </c>
      <c r="AN101" s="62">
        <f ca="1">AVERAGE(OFFSET($AM$3,0,0,'Données projet'!$E$10+1,1))-AVERAGE(OFFSET($H$3,0,0,'Données projet'!$E$10+1,1))</f>
        <v>336.10356472271712</v>
      </c>
      <c r="AO101" s="62">
        <f t="shared" si="90"/>
        <v>203.5274665601915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>
        <f>VLOOKUP(A101,'Données projet'!$A$87:$I$107,2,0)</f>
        <v>366</v>
      </c>
      <c r="BB101" s="13">
        <f>VLOOKUP(A101,'Données projet'!$A$87:$I$107,9,0)</f>
        <v>10</v>
      </c>
      <c r="BC101" s="13">
        <f t="array" ref="BC101">INDEX(BB:BB,MIN(IF(ISNUMBER(BB101:BB297),ROW(BB101:BB297),"")))</f>
        <v>10</v>
      </c>
      <c r="BD101" s="13">
        <f>IF('Données projet'!$A$88&gt;35,BD100+BC101-BL100,IF(A101&lt;'Données projet'!$A$88,$BA$205^A101,IF(A101='Données projet'!$A$88,'Données projet'!$B$88,BD100+BC101-BL100)))</f>
        <v>365.99999999999972</v>
      </c>
      <c r="BE101" s="14">
        <f>BD101*VLOOKUP('Données projet'!$B$11,Paramètres!$A$1:$I$89,3,0)*VLOOKUP('Données projet'!$B$11,Paramètres!$A$1:$I$89,5,0)</f>
        <v>171.2879999999999</v>
      </c>
      <c r="BF101" s="14">
        <f t="shared" si="91"/>
        <v>43.378365895721338</v>
      </c>
      <c r="BG101" s="22">
        <f t="shared" si="61"/>
        <v>373.8772539350478</v>
      </c>
      <c r="BH101" s="62">
        <f t="shared" si="62"/>
        <v>667.21058726838112</v>
      </c>
      <c r="BI101" s="62">
        <f ca="1">AVERAGE(OFFSET($BH$3,0,0,'Données projet'!$E$11+1,1))-AVERAGE(OFFSET($H$3,0,0,'Données projet'!$E$11+1,1))</f>
        <v>189.32241328245374</v>
      </c>
      <c r="BJ101" s="62">
        <f t="shared" si="92"/>
        <v>89.01540797003031</v>
      </c>
      <c r="BK101" s="16">
        <f>IF(ISNA(VLOOKUP(A101,'Données projet'!$A$87:$I$107,3,0)),0,VLOOKUP(A101,'Données projet'!$A$87:$I$107,3,0))</f>
        <v>13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305.84423999999996</v>
      </c>
      <c r="CA101" s="14">
        <f t="shared" si="93"/>
        <v>72.400261542453194</v>
      </c>
      <c r="CB101" s="22">
        <f t="shared" si="64"/>
        <v>658.77584018643915</v>
      </c>
      <c r="CC101" s="62">
        <f t="shared" si="65"/>
        <v>952.10917351977241</v>
      </c>
      <c r="CD101" s="62">
        <f ca="1">AVERAGE(OFFSET($CC$3,0,0,'Données projet'!$E$12+1,1))-AVERAGE(OFFSET($H$3,0,0,'Données projet'!$E$12+1,1))</f>
        <v>356.67776806450831</v>
      </c>
      <c r="CE101" s="62">
        <f t="shared" si="94"/>
        <v>215.70832007602809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281.08080000000012</v>
      </c>
      <c r="P102" s="14">
        <f t="shared" si="87"/>
        <v>67.195361752546177</v>
      </c>
      <c r="Q102" s="22">
        <f t="shared" si="107"/>
        <v>606.58098171901804</v>
      </c>
      <c r="R102" s="62">
        <f t="shared" si="55"/>
        <v>899.91431505235141</v>
      </c>
      <c r="S102" s="62">
        <f ca="1">AVERAGE(OFFSET($R$3,0,0,'Données projet'!$E$9+1,1))-AVERAGE(OFFSET($H$3,0,0,'Données projet'!$E$9+1,1))</f>
        <v>305.81218682025218</v>
      </c>
      <c r="T102" s="62">
        <f t="shared" si="88"/>
        <v>181.74776301853791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5.8</v>
      </c>
      <c r="AI102" s="14">
        <f>IF('Données projet'!$A$62&gt;35,AI101+AH102-AQ101,IF(A102&lt;'Données projet'!$A$62,$AF$205^A102,IF(A102='Données projet'!$A$62,'Données projet'!$B$62,AI101+AH102-AQ101)))</f>
        <v>327.2</v>
      </c>
      <c r="AJ102" s="14">
        <f>AI102*VLOOKUP('Données projet'!$B$10,Paramètres!$A$1:$I$89,3,0)*VLOOKUP('Données projet'!$B$10,Paramètres!$A$1:$I$89,5,0)</f>
        <v>296.05055999999996</v>
      </c>
      <c r="AK102" s="14">
        <f t="shared" si="89"/>
        <v>70.34787165092402</v>
      </c>
      <c r="AL102" s="22">
        <f t="shared" si="58"/>
        <v>638.14393512535923</v>
      </c>
      <c r="AM102" s="62">
        <f t="shared" si="59"/>
        <v>931.47726845869261</v>
      </c>
      <c r="AN102" s="62">
        <f ca="1">AVERAGE(OFFSET($AM$3,0,0,'Données projet'!$E$10+1,1))-AVERAGE(OFFSET($H$3,0,0,'Données projet'!$E$10+1,1))</f>
        <v>336.10356472271712</v>
      </c>
      <c r="AO102" s="62">
        <f t="shared" si="90"/>
        <v>203.5274665601915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9</v>
      </c>
      <c r="BD102" s="13">
        <f>IF('Données projet'!$A$88&gt;35,BD101+BC102-BL101,IF(A102&lt;'Données projet'!$A$88,$BA$205^A102,IF(A102='Données projet'!$A$88,'Données projet'!$B$88,BD101+BC102-BL101)))</f>
        <v>374.99999999999972</v>
      </c>
      <c r="BE102" s="14">
        <f>BD102*VLOOKUP('Données projet'!$B$11,Paramètres!$A$1:$I$89,3,0)*VLOOKUP('Données projet'!$B$11,Paramètres!$A$1:$I$89,5,0)</f>
        <v>175.49999999999986</v>
      </c>
      <c r="BF102" s="14">
        <f t="shared" si="91"/>
        <v>44.319548641773864</v>
      </c>
      <c r="BG102" s="22">
        <f t="shared" si="61"/>
        <v>382.85238055108925</v>
      </c>
      <c r="BH102" s="62">
        <f t="shared" si="62"/>
        <v>676.18571388442251</v>
      </c>
      <c r="BI102" s="62">
        <f ca="1">AVERAGE(OFFSET($BH$3,0,0,'Données projet'!$E$11+1,1))-AVERAGE(OFFSET($H$3,0,0,'Données projet'!$E$11+1,1))</f>
        <v>189.32241328245374</v>
      </c>
      <c r="BJ102" s="62">
        <f t="shared" si="92"/>
        <v>89.01540797003031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311.36351999999999</v>
      </c>
      <c r="CA102" s="14">
        <f t="shared" si="93"/>
        <v>73.55351464143537</v>
      </c>
      <c r="CB102" s="22">
        <f t="shared" si="64"/>
        <v>670.39716866716651</v>
      </c>
      <c r="CC102" s="62">
        <f t="shared" si="65"/>
        <v>963.73050200049988</v>
      </c>
      <c r="CD102" s="62">
        <f ca="1">AVERAGE(OFFSET($CC$3,0,0,'Données projet'!$E$12+1,1))-AVERAGE(OFFSET($H$3,0,0,'Données projet'!$E$12+1,1))</f>
        <v>356.67776806450831</v>
      </c>
      <c r="CE102" s="62">
        <f t="shared" si="94"/>
        <v>215.70832007602809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285.94800000000009</v>
      </c>
      <c r="P103" s="14">
        <f t="shared" si="87"/>
        <v>68.222450362989363</v>
      </c>
      <c r="Q103" s="22">
        <f t="shared" si="107"/>
        <v>616.84686771553993</v>
      </c>
      <c r="R103" s="62">
        <f t="shared" si="55"/>
        <v>910.18020104887319</v>
      </c>
      <c r="S103" s="62">
        <f ca="1">AVERAGE(OFFSET($R$3,0,0,'Données projet'!$E$9+1,1))-AVERAGE(OFFSET($H$3,0,0,'Données projet'!$E$9+1,1))</f>
        <v>305.81218682025218</v>
      </c>
      <c r="T103" s="62">
        <f t="shared" si="88"/>
        <v>181.74776301853791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5.8</v>
      </c>
      <c r="AH103" s="13">
        <f t="array" ref="AH103">INDEX(AG:AG,MIN(IF(ISNUMBER(AG103:AG299),ROW(AG103:AG299),"")))</f>
        <v>5.8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301.29840000000002</v>
      </c>
      <c r="AK103" s="14">
        <f t="shared" si="89"/>
        <v>71.448589534990518</v>
      </c>
      <c r="AL103" s="22">
        <f t="shared" si="58"/>
        <v>649.2010067734418</v>
      </c>
      <c r="AM103" s="62">
        <f t="shared" si="59"/>
        <v>942.53434010677506</v>
      </c>
      <c r="AN103" s="62">
        <f ca="1">AVERAGE(OFFSET($AM$3,0,0,'Données projet'!$E$10+1,1))-AVERAGE(OFFSET($H$3,0,0,'Données projet'!$E$10+1,1))</f>
        <v>336.10356472271712</v>
      </c>
      <c r="AO103" s="62">
        <f t="shared" si="90"/>
        <v>203.5274665601915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9</v>
      </c>
      <c r="BD103" s="13">
        <f>IF('Données projet'!$A$88&gt;35,BD102+BC103-BL102,IF(A103&lt;'Données projet'!$A$88,$BA$205^A103,IF(A103='Données projet'!$A$88,'Données projet'!$B$88,BD102+BC103-BL102)))</f>
        <v>383.99999999999972</v>
      </c>
      <c r="BE103" s="14">
        <f>BD103*VLOOKUP('Données projet'!$B$11,Paramètres!$A$1:$I$89,3,0)*VLOOKUP('Données projet'!$B$11,Paramètres!$A$1:$I$89,5,0)</f>
        <v>179.71199999999988</v>
      </c>
      <c r="BF103" s="14">
        <f t="shared" si="91"/>
        <v>45.258105502458051</v>
      </c>
      <c r="BG103" s="22">
        <f t="shared" si="61"/>
        <v>391.82293375011415</v>
      </c>
      <c r="BH103" s="62">
        <f t="shared" si="62"/>
        <v>685.15626708344746</v>
      </c>
      <c r="BI103" s="62">
        <f ca="1">AVERAGE(OFFSET($BH$3,0,0,'Données projet'!$E$11+1,1))-AVERAGE(OFFSET($H$3,0,0,'Données projet'!$E$11+1,1))</f>
        <v>189.32241328245374</v>
      </c>
      <c r="BJ103" s="62">
        <f t="shared" si="92"/>
        <v>89.01540797003031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316.88280000000003</v>
      </c>
      <c r="CA103" s="14">
        <f t="shared" si="93"/>
        <v>74.70439052583346</v>
      </c>
      <c r="CB103" s="22">
        <f t="shared" si="64"/>
        <v>682.01435683249326</v>
      </c>
      <c r="CC103" s="62">
        <f t="shared" si="65"/>
        <v>975.34769016582663</v>
      </c>
      <c r="CD103" s="62">
        <f ca="1">AVERAGE(OFFSET($CC$3,0,0,'Données projet'!$E$12+1,1))-AVERAGE(OFFSET($H$3,0,0,'Données projet'!$E$12+1,1))</f>
        <v>356.67776806450831</v>
      </c>
      <c r="CE103" s="62">
        <f t="shared" si="94"/>
        <v>215.70832007602809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269.11560000000014</v>
      </c>
      <c r="P104" s="14">
        <f t="shared" si="87"/>
        <v>64.661541462287133</v>
      </c>
      <c r="Q104" s="22">
        <f t="shared" si="107"/>
        <v>581.32852138015028</v>
      </c>
      <c r="R104" s="62">
        <f t="shared" si="55"/>
        <v>874.66185471348354</v>
      </c>
      <c r="S104" s="62">
        <f ca="1">AVERAGE(OFFSET($R$3,0,0,'Données projet'!$E$9+1,1))-AVERAGE(OFFSET($H$3,0,0,'Données projet'!$E$9+1,1))</f>
        <v>305.81218682025218</v>
      </c>
      <c r="T104" s="62">
        <f t="shared" si="88"/>
        <v>181.74776301853791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281.75471999999996</v>
      </c>
      <c r="AK104" s="14">
        <f t="shared" si="89"/>
        <v>67.337696723120317</v>
      </c>
      <c r="AL104" s="22">
        <f t="shared" si="58"/>
        <v>608.00262579276773</v>
      </c>
      <c r="AM104" s="62">
        <f t="shared" si="59"/>
        <v>901.33595912610099</v>
      </c>
      <c r="AN104" s="62">
        <f ca="1">AVERAGE(OFFSET($AM$3,0,0,'Données projet'!$E$10+1,1))-AVERAGE(OFFSET($H$3,0,0,'Données projet'!$E$10+1,1))</f>
        <v>336.10356472271712</v>
      </c>
      <c r="AO104" s="62">
        <f t="shared" si="90"/>
        <v>203.5274665601915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9</v>
      </c>
      <c r="BD104" s="13">
        <f>IF('Données projet'!$A$88&gt;35,BD103+BC104-BL103,IF(A104&lt;'Données projet'!$A$88,$BA$205^A104,IF(A104='Données projet'!$A$88,'Données projet'!$B$88,BD103+BC104-BL103)))</f>
        <v>392.99999999999972</v>
      </c>
      <c r="BE104" s="14">
        <f>BD104*VLOOKUP('Données projet'!$B$11,Paramètres!$A$1:$I$89,3,0)*VLOOKUP('Données projet'!$B$11,Paramètres!$A$1:$I$89,5,0)</f>
        <v>183.92399999999989</v>
      </c>
      <c r="BF104" s="14">
        <f t="shared" si="91"/>
        <v>46.194105104770117</v>
      </c>
      <c r="BG104" s="22">
        <f t="shared" si="61"/>
        <v>400.7890330574744</v>
      </c>
      <c r="BH104" s="62">
        <f t="shared" si="62"/>
        <v>694.12236639080766</v>
      </c>
      <c r="BI104" s="62">
        <f ca="1">AVERAGE(OFFSET($BH$3,0,0,'Données projet'!$E$11+1,1))-AVERAGE(OFFSET($H$3,0,0,'Données projet'!$E$11+1,1))</f>
        <v>189.32241328245374</v>
      </c>
      <c r="BJ104" s="62">
        <f t="shared" si="92"/>
        <v>89.01540797003031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296.32823999999999</v>
      </c>
      <c r="CA104" s="14">
        <f t="shared" si="93"/>
        <v>70.406170728542762</v>
      </c>
      <c r="CB104" s="22">
        <f t="shared" si="64"/>
        <v>638.72909868554518</v>
      </c>
      <c r="CC104" s="62">
        <f t="shared" si="65"/>
        <v>932.06243201887855</v>
      </c>
      <c r="CD104" s="62">
        <f ca="1">AVERAGE(OFFSET($CC$3,0,0,'Données projet'!$E$12+1,1))-AVERAGE(OFFSET($H$3,0,0,'Données projet'!$E$12+1,1))</f>
        <v>356.67776806450831</v>
      </c>
      <c r="CE104" s="62">
        <f t="shared" si="94"/>
        <v>215.70832007602809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273.57720000000012</v>
      </c>
      <c r="P105" s="14">
        <f t="shared" si="87"/>
        <v>65.607858889915107</v>
      </c>
      <c r="Q105" s="22">
        <f t="shared" si="107"/>
        <v>590.74731089993566</v>
      </c>
      <c r="R105" s="62">
        <f t="shared" si="55"/>
        <v>884.08064423326891</v>
      </c>
      <c r="S105" s="62">
        <f ca="1">AVERAGE(OFFSET($R$3,0,0,'Données projet'!$E$9+1,1))-AVERAGE(OFFSET($H$3,0,0,'Données projet'!$E$9+1,1))</f>
        <v>305.81218682025218</v>
      </c>
      <c r="T105" s="62">
        <f t="shared" si="88"/>
        <v>181.74776301853791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286.64063999999996</v>
      </c>
      <c r="AK105" s="14">
        <f t="shared" si="89"/>
        <v>68.368446832003599</v>
      </c>
      <c r="AL105" s="22">
        <f t="shared" si="58"/>
        <v>618.30749289907283</v>
      </c>
      <c r="AM105" s="62">
        <f t="shared" si="59"/>
        <v>911.6408262324062</v>
      </c>
      <c r="AN105" s="62">
        <f ca="1">AVERAGE(OFFSET($AM$3,0,0,'Données projet'!$E$10+1,1))-AVERAGE(OFFSET($H$3,0,0,'Données projet'!$E$10+1,1))</f>
        <v>336.10356472271712</v>
      </c>
      <c r="AO105" s="62">
        <f t="shared" si="90"/>
        <v>203.5274665601915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9</v>
      </c>
      <c r="BD105" s="13">
        <f>IF('Données projet'!$A$88&gt;35,BD104+BC105-BL104,IF(A105&lt;'Données projet'!$A$88,$BA$205^A105,IF(A105='Données projet'!$A$88,'Données projet'!$B$88,BD104+BC105-BL104)))</f>
        <v>401.99999999999972</v>
      </c>
      <c r="BE105" s="14">
        <f>BD105*VLOOKUP('Données projet'!$B$11,Paramètres!$A$1:$I$89,3,0)*VLOOKUP('Données projet'!$B$11,Paramètres!$A$1:$I$89,5,0)</f>
        <v>188.13599999999985</v>
      </c>
      <c r="BF105" s="14">
        <f t="shared" si="91"/>
        <v>47.127612753105247</v>
      </c>
      <c r="BG105" s="22">
        <f t="shared" si="61"/>
        <v>409.75079221165805</v>
      </c>
      <c r="BH105" s="62">
        <f t="shared" si="62"/>
        <v>703.08412554499137</v>
      </c>
      <c r="BI105" s="62">
        <f ca="1">AVERAGE(OFFSET($BH$3,0,0,'Données projet'!$E$11+1,1))-AVERAGE(OFFSET($H$3,0,0,'Données projet'!$E$11+1,1))</f>
        <v>189.32241328245374</v>
      </c>
      <c r="BJ105" s="62">
        <f t="shared" si="92"/>
        <v>89.01540797003031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301.46687999999995</v>
      </c>
      <c r="CA105" s="14">
        <f t="shared" si="93"/>
        <v>71.483890515171325</v>
      </c>
      <c r="CB105" s="22">
        <f t="shared" si="64"/>
        <v>649.55592531392324</v>
      </c>
      <c r="CC105" s="62">
        <f t="shared" si="65"/>
        <v>942.88925864725661</v>
      </c>
      <c r="CD105" s="62">
        <f ca="1">AVERAGE(OFFSET($CC$3,0,0,'Données projet'!$E$12+1,1))-AVERAGE(OFFSET($H$3,0,0,'Données projet'!$E$12+1,1))</f>
        <v>356.67776806450831</v>
      </c>
      <c r="CE105" s="62">
        <f t="shared" si="94"/>
        <v>215.70832007602809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278.03880000000009</v>
      </c>
      <c r="P106" s="14">
        <f t="shared" si="87"/>
        <v>66.5523815477178</v>
      </c>
      <c r="Q106" s="22">
        <f t="shared" si="107"/>
        <v>600.16297452894207</v>
      </c>
      <c r="R106" s="62">
        <f t="shared" si="55"/>
        <v>893.49630786227544</v>
      </c>
      <c r="S106" s="62">
        <f ca="1">AVERAGE(OFFSET($R$3,0,0,'Données projet'!$E$9+1,1))-AVERAGE(OFFSET($H$3,0,0,'Données projet'!$E$9+1,1))</f>
        <v>305.81218682025218</v>
      </c>
      <c r="T106" s="62">
        <f t="shared" si="88"/>
        <v>181.74776301853791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291.5265599999999</v>
      </c>
      <c r="AK106" s="14">
        <f t="shared" si="89"/>
        <v>69.397153761857183</v>
      </c>
      <c r="AL106" s="22">
        <f t="shared" si="58"/>
        <v>628.60880146856778</v>
      </c>
      <c r="AM106" s="62">
        <f t="shared" si="59"/>
        <v>921.94213480190115</v>
      </c>
      <c r="AN106" s="62">
        <f ca="1">AVERAGE(OFFSET($AM$3,0,0,'Données projet'!$E$10+1,1))-AVERAGE(OFFSET($H$3,0,0,'Données projet'!$E$10+1,1))</f>
        <v>336.10356472271712</v>
      </c>
      <c r="AO106" s="62">
        <f t="shared" si="90"/>
        <v>203.5274665601915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9</v>
      </c>
      <c r="BD106" s="13">
        <f>IF('Données projet'!$A$88&gt;35,BD105+BC106-BL105,IF(A106&lt;'Données projet'!$A$88,$BA$205^A106,IF(A106='Données projet'!$A$88,'Données projet'!$B$88,BD105+BC106-BL105)))</f>
        <v>410.99999999999972</v>
      </c>
      <c r="BE106" s="14">
        <f>BD106*VLOOKUP('Données projet'!$B$11,Paramètres!$A$1:$I$89,3,0)*VLOOKUP('Données projet'!$B$11,Paramètres!$A$1:$I$89,5,0)</f>
        <v>192.34799999999987</v>
      </c>
      <c r="BF106" s="14">
        <f t="shared" si="91"/>
        <v>48.058690660851866</v>
      </c>
      <c r="BG106" s="22">
        <f t="shared" si="61"/>
        <v>418.70831956765005</v>
      </c>
      <c r="BH106" s="62">
        <f t="shared" si="62"/>
        <v>712.04165290098331</v>
      </c>
      <c r="BI106" s="62">
        <f ca="1">AVERAGE(OFFSET($BH$3,0,0,'Données projet'!$E$11+1,1))-AVERAGE(OFFSET($H$3,0,0,'Données projet'!$E$11+1,1))</f>
        <v>189.32241328245374</v>
      </c>
      <c r="BJ106" s="62">
        <f t="shared" si="92"/>
        <v>89.01540797003031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306.6055199999999</v>
      </c>
      <c r="CA106" s="14">
        <f t="shared" si="93"/>
        <v>72.559474018282785</v>
      </c>
      <c r="CB106" s="22">
        <f t="shared" si="64"/>
        <v>660.37903124850902</v>
      </c>
      <c r="CC106" s="62">
        <f t="shared" si="65"/>
        <v>953.71236458184239</v>
      </c>
      <c r="CD106" s="62">
        <f ca="1">AVERAGE(OFFSET($CC$3,0,0,'Données projet'!$E$12+1,1))-AVERAGE(OFFSET($H$3,0,0,'Données projet'!$E$12+1,1))</f>
        <v>356.67776806450831</v>
      </c>
      <c r="CE106" s="62">
        <f t="shared" si="94"/>
        <v>215.70832007602809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282.50040000000007</v>
      </c>
      <c r="P107" s="14">
        <f t="shared" si="87"/>
        <v>67.495141560894439</v>
      </c>
      <c r="Q107" s="22">
        <f t="shared" si="107"/>
        <v>609.57556821855781</v>
      </c>
      <c r="R107" s="62">
        <f t="shared" si="55"/>
        <v>902.90890155189118</v>
      </c>
      <c r="S107" s="62">
        <f ca="1">AVERAGE(OFFSET($R$3,0,0,'Données projet'!$E$9+1,1))-AVERAGE(OFFSET($H$3,0,0,'Données projet'!$E$9+1,1))</f>
        <v>305.81218682025218</v>
      </c>
      <c r="T107" s="62">
        <f t="shared" si="88"/>
        <v>181.74776301853791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296.4124799999999</v>
      </c>
      <c r="AK107" s="14">
        <f t="shared" si="89"/>
        <v>70.423855708154704</v>
      </c>
      <c r="AL107" s="22">
        <f t="shared" si="58"/>
        <v>638.90661802503598</v>
      </c>
      <c r="AM107" s="62">
        <f t="shared" si="59"/>
        <v>932.23995135836935</v>
      </c>
      <c r="AN107" s="62">
        <f ca="1">AVERAGE(OFFSET($AM$3,0,0,'Données projet'!$E$10+1,1))-AVERAGE(OFFSET($H$3,0,0,'Données projet'!$E$10+1,1))</f>
        <v>336.10356472271712</v>
      </c>
      <c r="AO107" s="62">
        <f t="shared" si="90"/>
        <v>203.5274665601915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9</v>
      </c>
      <c r="BD107" s="13">
        <f>IF('Données projet'!$A$88&gt;35,BD106+BC107-BL106,IF(A107&lt;'Données projet'!$A$88,$BA$205^A107,IF(A107='Données projet'!$A$88,'Données projet'!$B$88,BD106+BC107-BL106)))</f>
        <v>419.99999999999972</v>
      </c>
      <c r="BE107" s="14">
        <f>BD107*VLOOKUP('Données projet'!$B$11,Paramètres!$A$1:$I$89,3,0)*VLOOKUP('Données projet'!$B$11,Paramètres!$A$1:$I$89,5,0)</f>
        <v>196.55999999999989</v>
      </c>
      <c r="BF107" s="14">
        <f t="shared" si="91"/>
        <v>48.987398161128091</v>
      </c>
      <c r="BG107" s="22">
        <f t="shared" si="61"/>
        <v>427.66171846396452</v>
      </c>
      <c r="BH107" s="62">
        <f t="shared" si="62"/>
        <v>720.99505179729783</v>
      </c>
      <c r="BI107" s="62">
        <f ca="1">AVERAGE(OFFSET($BH$3,0,0,'Données projet'!$E$11+1,1))-AVERAGE(OFFSET($H$3,0,0,'Données projet'!$E$11+1,1))</f>
        <v>189.32241328245374</v>
      </c>
      <c r="BJ107" s="62">
        <f t="shared" si="92"/>
        <v>89.01540797003031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311.74415999999991</v>
      </c>
      <c r="CA107" s="14">
        <f t="shared" si="93"/>
        <v>73.632961173858902</v>
      </c>
      <c r="CB107" s="22">
        <f t="shared" si="64"/>
        <v>671.19848604447077</v>
      </c>
      <c r="CC107" s="62">
        <f t="shared" si="65"/>
        <v>964.53181937780414</v>
      </c>
      <c r="CD107" s="62">
        <f ca="1">AVERAGE(OFFSET($CC$3,0,0,'Données projet'!$E$12+1,1))-AVERAGE(OFFSET($H$3,0,0,'Données projet'!$E$12+1,1))</f>
        <v>356.67776806450831</v>
      </c>
      <c r="CE107" s="62">
        <f t="shared" si="94"/>
        <v>215.70832007602809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286.96200000000005</v>
      </c>
      <c r="P108" s="14">
        <f t="shared" si="87"/>
        <v>68.436169981717853</v>
      </c>
      <c r="Q108" s="22">
        <f t="shared" si="107"/>
        <v>618.98514605149205</v>
      </c>
      <c r="R108" s="62">
        <f t="shared" si="55"/>
        <v>912.31847938482542</v>
      </c>
      <c r="S108" s="62">
        <f ca="1">AVERAGE(OFFSET($R$3,0,0,'Données projet'!$E$9+1,1))-AVERAGE(OFFSET($H$3,0,0,'Données projet'!$E$9+1,1))</f>
        <v>305.81218682025218</v>
      </c>
      <c r="T108" s="62">
        <f t="shared" si="88"/>
        <v>181.74776301853791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301.2983999999999</v>
      </c>
      <c r="AK108" s="14">
        <f t="shared" si="89"/>
        <v>71.448589534990518</v>
      </c>
      <c r="AL108" s="22">
        <f t="shared" si="58"/>
        <v>649.20100677344158</v>
      </c>
      <c r="AM108" s="62">
        <f t="shared" si="59"/>
        <v>942.53434010677483</v>
      </c>
      <c r="AN108" s="62">
        <f ca="1">AVERAGE(OFFSET($AM$3,0,0,'Données projet'!$E$10+1,1))-AVERAGE(OFFSET($H$3,0,0,'Données projet'!$E$10+1,1))</f>
        <v>336.10356472271712</v>
      </c>
      <c r="AO108" s="62">
        <f t="shared" si="90"/>
        <v>203.5274665601915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9</v>
      </c>
      <c r="BD108" s="13">
        <f>IF('Données projet'!$A$88&gt;35,BD107+BC108-BL107,IF(A108&lt;'Données projet'!$A$88,$BA$205^A108,IF(A108='Données projet'!$A$88,'Données projet'!$B$88,BD107+BC108-BL107)))</f>
        <v>428.99999999999972</v>
      </c>
      <c r="BE108" s="14">
        <f>BD108*VLOOKUP('Données projet'!$B$11,Paramètres!$A$1:$I$89,3,0)*VLOOKUP('Données projet'!$B$11,Paramètres!$A$1:$I$89,5,0)</f>
        <v>200.77199999999985</v>
      </c>
      <c r="BF108" s="14">
        <f t="shared" si="91"/>
        <v>49.913791898945362</v>
      </c>
      <c r="BG108" s="22">
        <f t="shared" si="61"/>
        <v>436.61108755732954</v>
      </c>
      <c r="BH108" s="62">
        <f t="shared" si="62"/>
        <v>729.94442089066285</v>
      </c>
      <c r="BI108" s="62">
        <f ca="1">AVERAGE(OFFSET($BH$3,0,0,'Données projet'!$E$11+1,1))-AVERAGE(OFFSET($H$3,0,0,'Données projet'!$E$11+1,1))</f>
        <v>189.32241328245374</v>
      </c>
      <c r="BJ108" s="62">
        <f t="shared" si="92"/>
        <v>89.01540797003031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316.88279999999992</v>
      </c>
      <c r="CA108" s="14">
        <f t="shared" si="93"/>
        <v>74.70439052583346</v>
      </c>
      <c r="CB108" s="22">
        <f t="shared" si="64"/>
        <v>682.01435683249304</v>
      </c>
      <c r="CC108" s="62">
        <f t="shared" si="65"/>
        <v>975.34769016582641</v>
      </c>
      <c r="CD108" s="62">
        <f ca="1">AVERAGE(OFFSET($CC$3,0,0,'Données projet'!$E$12+1,1))-AVERAGE(OFFSET($H$3,0,0,'Données projet'!$E$12+1,1))</f>
        <v>356.67776806450831</v>
      </c>
      <c r="CE108" s="62">
        <f t="shared" si="94"/>
        <v>215.70832007602809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270.94080000000002</v>
      </c>
      <c r="P109" s="14">
        <f t="shared" si="87"/>
        <v>65.048890354155489</v>
      </c>
      <c r="Q109" s="22">
        <f t="shared" si="107"/>
        <v>585.1820440334875</v>
      </c>
      <c r="R109" s="62">
        <f t="shared" si="55"/>
        <v>878.51537736682076</v>
      </c>
      <c r="S109" s="62">
        <f ca="1">AVERAGE(OFFSET($R$3,0,0,'Données projet'!$E$9+1,1))-AVERAGE(OFFSET($H$3,0,0,'Données projet'!$E$9+1,1))</f>
        <v>305.81218682025218</v>
      </c>
      <c r="T109" s="62">
        <f t="shared" si="88"/>
        <v>181.74776301853791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282.29759999999987</v>
      </c>
      <c r="AK109" s="14">
        <f t="shared" si="89"/>
        <v>67.452326629470178</v>
      </c>
      <c r="AL109" s="22">
        <f t="shared" si="58"/>
        <v>609.14778887966042</v>
      </c>
      <c r="AM109" s="62">
        <f t="shared" si="59"/>
        <v>902.4811222129938</v>
      </c>
      <c r="AN109" s="62">
        <f ca="1">AVERAGE(OFFSET($AM$3,0,0,'Données projet'!$E$10+1,1))-AVERAGE(OFFSET($H$3,0,0,'Données projet'!$E$10+1,1))</f>
        <v>336.10356472271712</v>
      </c>
      <c r="AO109" s="62">
        <f t="shared" si="90"/>
        <v>203.5274665601915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9</v>
      </c>
      <c r="BD109" s="13">
        <f>IF('Données projet'!$A$88&gt;35,BD108+BC109-BL108,IF(A109&lt;'Données projet'!$A$88,$BA$205^A109,IF(A109='Données projet'!$A$88,'Données projet'!$B$88,BD108+BC109-BL108)))</f>
        <v>437.99999999999972</v>
      </c>
      <c r="BE109" s="14">
        <f>BD109*VLOOKUP('Données projet'!$B$11,Paramètres!$A$1:$I$89,3,0)*VLOOKUP('Données projet'!$B$11,Paramètres!$A$1:$I$89,5,0)</f>
        <v>204.98399999999987</v>
      </c>
      <c r="BF109" s="14">
        <f t="shared" si="91"/>
        <v>50.837926006791776</v>
      </c>
      <c r="BG109" s="22">
        <f t="shared" si="61"/>
        <v>445.55652112849543</v>
      </c>
      <c r="BH109" s="62">
        <f t="shared" si="62"/>
        <v>738.88985446182869</v>
      </c>
      <c r="BI109" s="62">
        <f ca="1">AVERAGE(OFFSET($BH$3,0,0,'Données projet'!$E$11+1,1))-AVERAGE(OFFSET($H$3,0,0,'Données projet'!$E$11+1,1))</f>
        <v>189.32241328245374</v>
      </c>
      <c r="BJ109" s="62">
        <f t="shared" si="92"/>
        <v>89.01540797003031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296.89919999999989</v>
      </c>
      <c r="CA109" s="14">
        <f t="shared" si="93"/>
        <v>70.526024141264102</v>
      </c>
      <c r="CB109" s="22">
        <f t="shared" si="64"/>
        <v>639.932265379368</v>
      </c>
      <c r="CC109" s="62">
        <f t="shared" si="65"/>
        <v>933.26559871270138</v>
      </c>
      <c r="CD109" s="62">
        <f ca="1">AVERAGE(OFFSET($CC$3,0,0,'Données projet'!$E$12+1,1))-AVERAGE(OFFSET($H$3,0,0,'Données projet'!$E$12+1,1))</f>
        <v>356.67776806450831</v>
      </c>
      <c r="CE109" s="62">
        <f t="shared" si="94"/>
        <v>215.70832007602809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275.19960000000003</v>
      </c>
      <c r="P110" s="14">
        <f t="shared" si="87"/>
        <v>65.951527620662617</v>
      </c>
      <c r="Q110" s="22">
        <f t="shared" si="107"/>
        <v>594.17154727265404</v>
      </c>
      <c r="R110" s="62">
        <f t="shared" si="55"/>
        <v>887.50488060598741</v>
      </c>
      <c r="S110" s="62">
        <f ca="1">AVERAGE(OFFSET($R$3,0,0,'Données projet'!$E$9+1,1))-AVERAGE(OFFSET($H$3,0,0,'Données projet'!$E$9+1,1))</f>
        <v>305.81218682025218</v>
      </c>
      <c r="T110" s="62">
        <f t="shared" si="88"/>
        <v>181.74776301853791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286.82159999999988</v>
      </c>
      <c r="AK110" s="14">
        <f t="shared" si="89"/>
        <v>68.406583284351413</v>
      </c>
      <c r="AL110" s="22">
        <f t="shared" si="58"/>
        <v>618.68908588691181</v>
      </c>
      <c r="AM110" s="62">
        <f t="shared" si="59"/>
        <v>912.02241922024518</v>
      </c>
      <c r="AN110" s="62">
        <f ca="1">AVERAGE(OFFSET($AM$3,0,0,'Données projet'!$E$10+1,1))-AVERAGE(OFFSET($H$3,0,0,'Données projet'!$E$10+1,1))</f>
        <v>336.10356472271712</v>
      </c>
      <c r="AO110" s="62">
        <f t="shared" si="90"/>
        <v>203.5274665601915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9</v>
      </c>
      <c r="BD110" s="13">
        <f>IF('Données projet'!$A$88&gt;35,BD109+BC110-BL109,IF(A110&lt;'Données projet'!$A$88,$BA$205^A110,IF(A110='Données projet'!$A$88,'Données projet'!$B$88,BD109+BC110-BL109)))</f>
        <v>446.99999999999972</v>
      </c>
      <c r="BE110" s="14">
        <f>BD110*VLOOKUP('Données projet'!$B$11,Paramètres!$A$1:$I$89,3,0)*VLOOKUP('Données projet'!$B$11,Paramètres!$A$1:$I$89,5,0)</f>
        <v>209.19599999999988</v>
      </c>
      <c r="BF110" s="14">
        <f t="shared" si="91"/>
        <v>51.759852265375784</v>
      </c>
      <c r="BG110" s="22">
        <f t="shared" si="61"/>
        <v>454.49810936219592</v>
      </c>
      <c r="BH110" s="62">
        <f t="shared" si="62"/>
        <v>747.83144269552918</v>
      </c>
      <c r="BI110" s="62">
        <f ca="1">AVERAGE(OFFSET($BH$3,0,0,'Données projet'!$E$11+1,1))-AVERAGE(OFFSET($H$3,0,0,'Données projet'!$E$11+1,1))</f>
        <v>189.32241328245374</v>
      </c>
      <c r="BJ110" s="62">
        <f t="shared" si="92"/>
        <v>89.01540797003031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301.65719999999988</v>
      </c>
      <c r="CA110" s="14">
        <f t="shared" si="93"/>
        <v>71.523764786280154</v>
      </c>
      <c r="CB110" s="22">
        <f t="shared" si="64"/>
        <v>649.95684700277104</v>
      </c>
      <c r="CC110" s="62">
        <f t="shared" si="65"/>
        <v>943.29018033610441</v>
      </c>
      <c r="CD110" s="62">
        <f ca="1">AVERAGE(OFFSET($CC$3,0,0,'Données projet'!$E$12+1,1))-AVERAGE(OFFSET($H$3,0,0,'Données projet'!$E$12+1,1))</f>
        <v>356.67776806450831</v>
      </c>
      <c r="CE110" s="62">
        <f t="shared" si="94"/>
        <v>215.70832007602809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279.45839999999998</v>
      </c>
      <c r="P111" s="14">
        <f t="shared" si="87"/>
        <v>66.852540337772723</v>
      </c>
      <c r="Q111" s="22">
        <f t="shared" si="107"/>
        <v>603.15822108828741</v>
      </c>
      <c r="R111" s="62">
        <f t="shared" si="55"/>
        <v>896.49155442162078</v>
      </c>
      <c r="S111" s="62">
        <f ca="1">AVERAGE(OFFSET($R$3,0,0,'Données projet'!$E$9+1,1))-AVERAGE(OFFSET($H$3,0,0,'Données projet'!$E$9+1,1))</f>
        <v>305.81218682025218</v>
      </c>
      <c r="T111" s="62">
        <f t="shared" si="88"/>
        <v>181.74776301853791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291.34559999999993</v>
      </c>
      <c r="AK111" s="14">
        <f t="shared" si="89"/>
        <v>69.359089490698707</v>
      </c>
      <c r="AL111" s="22">
        <f t="shared" si="58"/>
        <v>628.22733419630015</v>
      </c>
      <c r="AM111" s="62">
        <f t="shared" si="59"/>
        <v>921.56066752963352</v>
      </c>
      <c r="AN111" s="62">
        <f ca="1">AVERAGE(OFFSET($AM$3,0,0,'Données projet'!$E$10+1,1))-AVERAGE(OFFSET($H$3,0,0,'Données projet'!$E$10+1,1))</f>
        <v>336.10356472271712</v>
      </c>
      <c r="AO111" s="62">
        <f t="shared" si="90"/>
        <v>203.5274665601915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>
        <f>VLOOKUP(A111,'Données projet'!$A$87:$I$107,2,0)</f>
        <v>456</v>
      </c>
      <c r="BB111" s="13">
        <f>VLOOKUP(A111,'Données projet'!$A$87:$I$107,9,0)</f>
        <v>9</v>
      </c>
      <c r="BC111" s="13">
        <f t="array" ref="BC111">INDEX(BB:BB,MIN(IF(ISNUMBER(BB111:BB307),ROW(BB111:BB307),"")))</f>
        <v>9</v>
      </c>
      <c r="BD111" s="13">
        <f>IF('Données projet'!$A$88&gt;35,BD110+BC111-BL110,IF(A111&lt;'Données projet'!$A$88,$BA$205^A111,IF(A111='Données projet'!$A$88,'Données projet'!$B$88,BD110+BC111-BL110)))</f>
        <v>455.99999999999972</v>
      </c>
      <c r="BE111" s="14">
        <f>BD111*VLOOKUP('Données projet'!$B$11,Paramètres!$A$1:$I$89,3,0)*VLOOKUP('Données projet'!$B$11,Paramètres!$A$1:$I$89,5,0)</f>
        <v>213.40799999999984</v>
      </c>
      <c r="BF111" s="14">
        <f t="shared" si="91"/>
        <v>52.679620251058907</v>
      </c>
      <c r="BG111" s="22">
        <f t="shared" si="61"/>
        <v>463.4359386039273</v>
      </c>
      <c r="BH111" s="62">
        <f t="shared" si="62"/>
        <v>756.76927193726056</v>
      </c>
      <c r="BI111" s="62">
        <f ca="1">AVERAGE(OFFSET($BH$3,0,0,'Données projet'!$E$11+1,1))-AVERAGE(OFFSET($H$3,0,0,'Données projet'!$E$11+1,1))</f>
        <v>189.32241328245374</v>
      </c>
      <c r="BJ111" s="62">
        <f t="shared" si="92"/>
        <v>89.01540797003031</v>
      </c>
      <c r="BK111" s="16">
        <f>IF(ISNA(VLOOKUP(A111,'Données projet'!$A$87:$I$107,3,0)),0,VLOOKUP(A111,'Données projet'!$A$87:$I$107,3,0))</f>
        <v>14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306.41519999999991</v>
      </c>
      <c r="CA111" s="14">
        <f t="shared" si="93"/>
        <v>72.519675217547672</v>
      </c>
      <c r="CB111" s="22">
        <f t="shared" si="64"/>
        <v>659.97824100389539</v>
      </c>
      <c r="CC111" s="62">
        <f t="shared" si="65"/>
        <v>953.31157433722865</v>
      </c>
      <c r="CD111" s="62">
        <f ca="1">AVERAGE(OFFSET($CC$3,0,0,'Données projet'!$E$12+1,1))-AVERAGE(OFFSET($H$3,0,0,'Données projet'!$E$12+1,1))</f>
        <v>356.67776806450831</v>
      </c>
      <c r="CE111" s="62">
        <f t="shared" si="94"/>
        <v>215.70832007602809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283.71719999999999</v>
      </c>
      <c r="P112" s="14">
        <f t="shared" si="87"/>
        <v>67.751956122170697</v>
      </c>
      <c r="Q112" s="22">
        <f t="shared" si="107"/>
        <v>612.14211357944725</v>
      </c>
      <c r="R112" s="62">
        <f t="shared" si="55"/>
        <v>905.47544691278063</v>
      </c>
      <c r="S112" s="62">
        <f ca="1">AVERAGE(OFFSET($R$3,0,0,'Données projet'!$E$9+1,1))-AVERAGE(OFFSET($H$3,0,0,'Données projet'!$E$9+1,1))</f>
        <v>305.81218682025218</v>
      </c>
      <c r="T112" s="62">
        <f t="shared" si="88"/>
        <v>181.74776301853791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295.86959999999988</v>
      </c>
      <c r="AK112" s="14">
        <f t="shared" si="89"/>
        <v>70.309875568291218</v>
      </c>
      <c r="AL112" s="22">
        <f t="shared" si="58"/>
        <v>637.76258661477357</v>
      </c>
      <c r="AM112" s="62">
        <f t="shared" si="59"/>
        <v>931.09591994810694</v>
      </c>
      <c r="AN112" s="62">
        <f ca="1">AVERAGE(OFFSET($AM$3,0,0,'Données projet'!$E$10+1,1))-AVERAGE(OFFSET($H$3,0,0,'Données projet'!$E$10+1,1))</f>
        <v>336.10356472271712</v>
      </c>
      <c r="AO112" s="62">
        <f t="shared" si="90"/>
        <v>203.5274665601915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>
        <f>VLOOKUP(A112,'Données projet'!$A$87:$I$107,2,0)</f>
        <v>465</v>
      </c>
      <c r="BB112" s="13">
        <f>VLOOKUP(A112,'Données projet'!$A$87:$I$107,9,0)</f>
        <v>9</v>
      </c>
      <c r="BC112" s="13">
        <f t="array" ref="BC112">INDEX(BB:BB,MIN(IF(ISNUMBER(BB112:BB308),ROW(BB112:BB308),"")))</f>
        <v>9</v>
      </c>
      <c r="BD112" s="13">
        <f>IF('Données projet'!$A$88&gt;35,BD111+BC112-BL111,IF(A112&lt;'Données projet'!$A$88,$BA$205^A112,IF(A112='Données projet'!$A$88,'Données projet'!$B$88,BD111+BC112-BL111)))</f>
        <v>464.99999999999972</v>
      </c>
      <c r="BE112" s="14">
        <f>BD112*VLOOKUP('Données projet'!$B$11,Paramètres!$A$1:$I$89,3,0)*VLOOKUP('Données projet'!$B$11,Paramètres!$A$1:$I$89,5,0)</f>
        <v>217.61999999999986</v>
      </c>
      <c r="BF112" s="14">
        <f t="shared" si="91"/>
        <v>53.597277471320048</v>
      </c>
      <c r="BG112" s="22">
        <f t="shared" si="61"/>
        <v>472.37009159588212</v>
      </c>
      <c r="BH112" s="62">
        <f t="shared" si="62"/>
        <v>765.70342492921543</v>
      </c>
      <c r="BI112" s="62">
        <f ca="1">AVERAGE(OFFSET($BH$3,0,0,'Données projet'!$E$11+1,1))-AVERAGE(OFFSET($H$3,0,0,'Données projet'!$E$11+1,1))</f>
        <v>189.32241328245374</v>
      </c>
      <c r="BJ112" s="62">
        <f t="shared" si="92"/>
        <v>89.01540797003031</v>
      </c>
      <c r="BK112" s="16">
        <f>IF(ISNA(VLOOKUP(A112,'Données projet'!$A$87:$I$107,3,0)),0,VLOOKUP(A112,'Données projet'!$A$87:$I$107,3,0))</f>
        <v>15</v>
      </c>
      <c r="BL112" s="16">
        <f>IF(ISNA(VLOOKUP(A112,'Données projet'!$A$87:$I$107,4,0)),0,VLOOKUP(A112,'Données projet'!$A$87:$I$107,4,0))</f>
        <v>91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311.17319999999989</v>
      </c>
      <c r="CA112" s="14">
        <f t="shared" si="93"/>
        <v>73.513787136470953</v>
      </c>
      <c r="CB112" s="22">
        <f t="shared" si="64"/>
        <v>669.99650259602015</v>
      </c>
      <c r="CC112" s="62">
        <f t="shared" si="65"/>
        <v>963.32983592935352</v>
      </c>
      <c r="CD112" s="62">
        <f ca="1">AVERAGE(OFFSET($CC$3,0,0,'Données projet'!$E$12+1,1))-AVERAGE(OFFSET($H$3,0,0,'Données projet'!$E$12+1,1))</f>
        <v>356.67776806450831</v>
      </c>
      <c r="CE112" s="62">
        <f t="shared" si="94"/>
        <v>215.70832007602809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287.97599999999994</v>
      </c>
      <c r="P113" s="14">
        <f t="shared" si="87"/>
        <v>68.649801713863141</v>
      </c>
      <c r="Q113" s="22">
        <f t="shared" si="107"/>
        <v>621.12327131831148</v>
      </c>
      <c r="R113" s="62">
        <f t="shared" si="55"/>
        <v>914.45660465164474</v>
      </c>
      <c r="S113" s="62">
        <f ca="1">AVERAGE(OFFSET($R$3,0,0,'Données projet'!$E$9+1,1))-AVERAGE(OFFSET($H$3,0,0,'Données projet'!$E$9+1,1))</f>
        <v>305.81218682025218</v>
      </c>
      <c r="T113" s="62">
        <f t="shared" si="88"/>
        <v>181.74776301853791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300.39359999999988</v>
      </c>
      <c r="AK113" s="14">
        <f t="shared" si="89"/>
        <v>71.258970856492667</v>
      </c>
      <c r="AL113" s="22">
        <f t="shared" si="58"/>
        <v>647.29489424172459</v>
      </c>
      <c r="AM113" s="62">
        <f t="shared" si="59"/>
        <v>940.62822757505796</v>
      </c>
      <c r="AN113" s="62">
        <f ca="1">AVERAGE(OFFSET($AM$3,0,0,'Données projet'!$E$10+1,1))-AVERAGE(OFFSET($H$3,0,0,'Données projet'!$E$10+1,1))</f>
        <v>336.10356472271712</v>
      </c>
      <c r="AO113" s="62">
        <f t="shared" si="90"/>
        <v>203.5274665601915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383</v>
      </c>
      <c r="BB113" s="13">
        <f>VLOOKUP(A113,'Données projet'!$A$87:$I$107,9,0)</f>
        <v>9</v>
      </c>
      <c r="BC113" s="13">
        <f t="array" ref="BC113">INDEX(BB:BB,MIN(IF(ISNUMBER(BB113:BB309),ROW(BB113:BB309),"")))</f>
        <v>9</v>
      </c>
      <c r="BD113" s="13">
        <f>IF('Données projet'!$A$88&gt;35,BD112+BC113-BL112,IF(A113&lt;'Données projet'!$A$88,$BA$205^A113,IF(A113='Données projet'!$A$88,'Données projet'!$B$88,BD112+BC113-BL112)))</f>
        <v>382.99999999999972</v>
      </c>
      <c r="BE113" s="14">
        <f>BD113*VLOOKUP('Données projet'!$B$11,Paramètres!$A$1:$I$89,3,0)*VLOOKUP('Données projet'!$B$11,Paramètres!$A$1:$I$89,5,0)</f>
        <v>179.24399999999986</v>
      </c>
      <c r="BF113" s="14">
        <f t="shared" si="91"/>
        <v>45.153948916787321</v>
      </c>
      <c r="BG113" s="22">
        <f t="shared" si="61"/>
        <v>390.82642769673765</v>
      </c>
      <c r="BH113" s="62">
        <f t="shared" si="62"/>
        <v>684.15976103007097</v>
      </c>
      <c r="BI113" s="62">
        <f ca="1">AVERAGE(OFFSET($BH$3,0,0,'Données projet'!$E$11+1,1))-AVERAGE(OFFSET($H$3,0,0,'Données projet'!$E$11+1,1))</f>
        <v>189.32241328245374</v>
      </c>
      <c r="BJ113" s="62">
        <f t="shared" si="92"/>
        <v>89.01540797003031</v>
      </c>
      <c r="BK113" s="16">
        <f>IF(ISNA(VLOOKUP(A113,'Données projet'!$A$87:$I$107,3,0)),0,VLOOKUP(A113,'Données projet'!$A$87:$I$107,3,0))</f>
        <v>16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315.93119999999988</v>
      </c>
      <c r="CA113" s="14">
        <f t="shared" si="93"/>
        <v>74.506131219363056</v>
      </c>
      <c r="CB113" s="22">
        <f t="shared" si="64"/>
        <v>680.01168520705698</v>
      </c>
      <c r="CC113" s="62">
        <f t="shared" si="65"/>
        <v>973.34501854039036</v>
      </c>
      <c r="CD113" s="62">
        <f ca="1">AVERAGE(OFFSET($CC$3,0,0,'Données projet'!$E$12+1,1))-AVERAGE(OFFSET($H$3,0,0,'Données projet'!$E$12+1,1))</f>
        <v>356.67776806450831</v>
      </c>
      <c r="CE113" s="62">
        <f t="shared" si="94"/>
        <v>215.70832007602809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272.56319999999994</v>
      </c>
      <c r="P114" s="14">
        <f t="shared" si="87"/>
        <v>65.392945522034609</v>
      </c>
      <c r="Q114" s="22">
        <f t="shared" si="107"/>
        <v>588.60695345087686</v>
      </c>
      <c r="R114" s="62">
        <f t="shared" si="55"/>
        <v>881.94028678421023</v>
      </c>
      <c r="S114" s="62">
        <f ca="1">AVERAGE(OFFSET($R$3,0,0,'Données projet'!$E$9+1,1))-AVERAGE(OFFSET($H$3,0,0,'Données projet'!$E$9+1,1))</f>
        <v>305.81218682025218</v>
      </c>
      <c r="T114" s="62">
        <f t="shared" si="88"/>
        <v>181.74776301853791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4.5999999999999996</v>
      </c>
      <c r="AI114" s="14">
        <f>IF('Données projet'!$A$62&gt;35,AI113+AH114-AQ113,IF(A114&lt;'Données projet'!$A$62,$AF$205^A114,IF(A114='Données projet'!$A$62,'Données projet'!$B$62,AI113+AH114-AQ113)))</f>
        <v>311.59999999999991</v>
      </c>
      <c r="AJ114" s="14">
        <f>AI114*VLOOKUP('Données projet'!$B$10,Paramètres!$A$1:$I$89,3,0)*VLOOKUP('Données projet'!$B$10,Paramètres!$A$1:$I$89,5,0)</f>
        <v>281.93567999999988</v>
      </c>
      <c r="AK114" s="14">
        <f t="shared" si="89"/>
        <v>67.375909546040361</v>
      </c>
      <c r="AL114" s="22">
        <f t="shared" si="58"/>
        <v>608.38435179268674</v>
      </c>
      <c r="AM114" s="62">
        <f t="shared" si="59"/>
        <v>901.71768512602011</v>
      </c>
      <c r="AN114" s="62">
        <f ca="1">AVERAGE(OFFSET($AM$3,0,0,'Données projet'!$E$10+1,1))-AVERAGE(OFFSET($H$3,0,0,'Données projet'!$E$10+1,1))</f>
        <v>336.10356472271712</v>
      </c>
      <c r="AO114" s="62">
        <f t="shared" si="90"/>
        <v>203.5274665601915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8</v>
      </c>
      <c r="BD114" s="13">
        <f>IF('Données projet'!$A$88&gt;35,BD113+BC114-BL113,IF(A114&lt;'Données projet'!$A$88,$BA$205^A114,IF(A114='Données projet'!$A$88,'Données projet'!$B$88,BD113+BC114-BL113)))</f>
        <v>390.99999999999972</v>
      </c>
      <c r="BE114" s="14">
        <f>BD114*VLOOKUP('Données projet'!$B$11,Paramètres!$A$1:$I$89,3,0)*VLOOKUP('Données projet'!$B$11,Paramètres!$A$1:$I$89,5,0)</f>
        <v>182.98799999999989</v>
      </c>
      <c r="BF114" s="14">
        <f t="shared" si="91"/>
        <v>45.986322796524831</v>
      </c>
      <c r="BG114" s="22">
        <f t="shared" si="61"/>
        <v>398.79694553728058</v>
      </c>
      <c r="BH114" s="62">
        <f t="shared" si="62"/>
        <v>692.13027887061389</v>
      </c>
      <c r="BI114" s="62">
        <f ca="1">AVERAGE(OFFSET($BH$3,0,0,'Données projet'!$E$11+1,1))-AVERAGE(OFFSET($H$3,0,0,'Données projet'!$E$11+1,1))</f>
        <v>189.32241328245374</v>
      </c>
      <c r="BJ114" s="62">
        <f t="shared" si="92"/>
        <v>89.01540797003031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296.51855999999992</v>
      </c>
      <c r="CA114" s="14">
        <f t="shared" si="93"/>
        <v>70.446124850311946</v>
      </c>
      <c r="CB114" s="22">
        <f t="shared" si="64"/>
        <v>639.1301594476264</v>
      </c>
      <c r="CC114" s="62">
        <f t="shared" si="65"/>
        <v>932.46349278095977</v>
      </c>
      <c r="CD114" s="62">
        <f ca="1">AVERAGE(OFFSET($CC$3,0,0,'Données projet'!$E$12+1,1))-AVERAGE(OFFSET($H$3,0,0,'Données projet'!$E$12+1,1))</f>
        <v>356.67776806450831</v>
      </c>
      <c r="CE114" s="62">
        <f t="shared" si="94"/>
        <v>215.70832007602809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276.41640000000001</v>
      </c>
      <c r="P115" s="14">
        <f t="shared" si="87"/>
        <v>66.209124371313408</v>
      </c>
      <c r="Q115" s="22">
        <f t="shared" si="107"/>
        <v>596.7394549467042</v>
      </c>
      <c r="R115" s="62">
        <f t="shared" si="55"/>
        <v>890.07278828003746</v>
      </c>
      <c r="S115" s="62">
        <f ca="1">AVERAGE(OFFSET($R$3,0,0,'Données projet'!$E$9+1,1))-AVERAGE(OFFSET($H$3,0,0,'Données projet'!$E$9+1,1))</f>
        <v>305.81218682025218</v>
      </c>
      <c r="T115" s="62">
        <f t="shared" si="88"/>
        <v>181.74776301853791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4.5999999999999996</v>
      </c>
      <c r="AI115" s="14">
        <f>IF('Données projet'!$A$62&gt;35,AI114+AH115-AQ114,IF(A115&lt;'Données projet'!$A$62,$AF$205^A115,IF(A115='Données projet'!$A$62,'Données projet'!$B$62,AI114+AH115-AQ114)))</f>
        <v>316.19999999999993</v>
      </c>
      <c r="AJ115" s="14">
        <f>AI115*VLOOKUP('Données projet'!$B$10,Paramètres!$A$1:$I$89,3,0)*VLOOKUP('Données projet'!$B$10,Paramètres!$A$1:$I$89,5,0)</f>
        <v>286.09775999999994</v>
      </c>
      <c r="AK115" s="14">
        <f t="shared" si="89"/>
        <v>68.254020651723678</v>
      </c>
      <c r="AL115" s="22">
        <f t="shared" si="58"/>
        <v>617.16268463508527</v>
      </c>
      <c r="AM115" s="62">
        <f t="shared" si="59"/>
        <v>910.49601796841853</v>
      </c>
      <c r="AN115" s="62">
        <f ca="1">AVERAGE(OFFSET($AM$3,0,0,'Données projet'!$E$10+1,1))-AVERAGE(OFFSET($H$3,0,0,'Données projet'!$E$10+1,1))</f>
        <v>336.10356472271712</v>
      </c>
      <c r="AO115" s="62">
        <f t="shared" si="90"/>
        <v>203.5274665601915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8</v>
      </c>
      <c r="BD115" s="13">
        <f>IF('Données projet'!$A$88&gt;35,BD114+BC115-BL114,IF(A115&lt;'Données projet'!$A$88,$BA$205^A115,IF(A115='Données projet'!$A$88,'Données projet'!$B$88,BD114+BC115-BL114)))</f>
        <v>398.99999999999972</v>
      </c>
      <c r="BE115" s="14">
        <f>BD115*VLOOKUP('Données projet'!$B$11,Paramètres!$A$1:$I$89,3,0)*VLOOKUP('Données projet'!$B$11,Paramètres!$A$1:$I$89,5,0)</f>
        <v>186.73199999999989</v>
      </c>
      <c r="BF115" s="14">
        <f t="shared" si="91"/>
        <v>46.816716519231377</v>
      </c>
      <c r="BG115" s="22">
        <f t="shared" si="61"/>
        <v>406.76401460432777</v>
      </c>
      <c r="BH115" s="62">
        <f t="shared" si="62"/>
        <v>700.09734793766108</v>
      </c>
      <c r="BI115" s="62">
        <f ca="1">AVERAGE(OFFSET($BH$3,0,0,'Données projet'!$E$11+1,1))-AVERAGE(OFFSET($H$3,0,0,'Données projet'!$E$11+1,1))</f>
        <v>189.32241328245374</v>
      </c>
      <c r="BJ115" s="62">
        <f t="shared" si="92"/>
        <v>89.01540797003031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300.89591999999993</v>
      </c>
      <c r="CA115" s="14">
        <f t="shared" si="93"/>
        <v>71.364250111999624</v>
      </c>
      <c r="CB115" s="22">
        <f t="shared" si="64"/>
        <v>648.35312961173247</v>
      </c>
      <c r="CC115" s="62">
        <f t="shared" si="65"/>
        <v>941.68646294506584</v>
      </c>
      <c r="CD115" s="62">
        <f ca="1">AVERAGE(OFFSET($CC$3,0,0,'Données projet'!$E$12+1,1))-AVERAGE(OFFSET($H$3,0,0,'Données projet'!$E$12+1,1))</f>
        <v>356.67776806450831</v>
      </c>
      <c r="CE115" s="62">
        <f t="shared" si="94"/>
        <v>215.70832007602809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280.26960000000003</v>
      </c>
      <c r="P116" s="14">
        <f t="shared" si="87"/>
        <v>67.023979919595945</v>
      </c>
      <c r="Q116" s="22">
        <f t="shared" si="107"/>
        <v>604.8696516932963</v>
      </c>
      <c r="R116" s="62">
        <f t="shared" si="55"/>
        <v>898.20298502662968</v>
      </c>
      <c r="S116" s="62">
        <f ca="1">AVERAGE(OFFSET($R$3,0,0,'Données projet'!$E$9+1,1))-AVERAGE(OFFSET($H$3,0,0,'Données projet'!$E$9+1,1))</f>
        <v>305.81218682025218</v>
      </c>
      <c r="T116" s="62">
        <f t="shared" si="88"/>
        <v>181.74776301853791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4.5999999999999996</v>
      </c>
      <c r="AI116" s="14">
        <f>IF('Données projet'!$A$62&gt;35,AI115+AH116-AQ115,IF(A116&lt;'Données projet'!$A$62,$AF$205^A116,IF(A116='Données projet'!$A$62,'Données projet'!$B$62,AI115+AH116-AQ115)))</f>
        <v>320.79999999999995</v>
      </c>
      <c r="AJ116" s="14">
        <f>AI116*VLOOKUP('Données projet'!$B$10,Paramètres!$A$1:$I$89,3,0)*VLOOKUP('Données projet'!$B$10,Paramètres!$A$1:$I$89,5,0)</f>
        <v>290.25983999999994</v>
      </c>
      <c r="AK116" s="14">
        <f t="shared" si="89"/>
        <v>69.130646003237317</v>
      </c>
      <c r="AL116" s="22">
        <f t="shared" si="58"/>
        <v>625.93842978897146</v>
      </c>
      <c r="AM116" s="62">
        <f t="shared" si="59"/>
        <v>919.27176312230472</v>
      </c>
      <c r="AN116" s="62">
        <f ca="1">AVERAGE(OFFSET($AM$3,0,0,'Données projet'!$E$10+1,1))-AVERAGE(OFFSET($H$3,0,0,'Données projet'!$E$10+1,1))</f>
        <v>336.10356472271712</v>
      </c>
      <c r="AO116" s="62">
        <f t="shared" si="90"/>
        <v>203.5274665601915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8</v>
      </c>
      <c r="BD116" s="13">
        <f>IF('Données projet'!$A$88&gt;35,BD115+BC116-BL115,IF(A116&lt;'Données projet'!$A$88,$BA$205^A116,IF(A116='Données projet'!$A$88,'Données projet'!$B$88,BD115+BC116-BL115)))</f>
        <v>406.99999999999972</v>
      </c>
      <c r="BE116" s="14">
        <f>BD116*VLOOKUP('Données projet'!$B$11,Paramètres!$A$1:$I$89,3,0)*VLOOKUP('Données projet'!$B$11,Paramètres!$A$1:$I$89,5,0)</f>
        <v>190.47599999999989</v>
      </c>
      <c r="BF116" s="14">
        <f t="shared" si="91"/>
        <v>47.645174362968312</v>
      </c>
      <c r="BG116" s="22">
        <f t="shared" si="61"/>
        <v>414.7277120155029</v>
      </c>
      <c r="BH116" s="62">
        <f t="shared" si="62"/>
        <v>708.06104534883616</v>
      </c>
      <c r="BI116" s="62">
        <f ca="1">AVERAGE(OFFSET($BH$3,0,0,'Données projet'!$E$11+1,1))-AVERAGE(OFFSET($H$3,0,0,'Données projet'!$E$11+1,1))</f>
        <v>189.32241328245374</v>
      </c>
      <c r="BJ116" s="62">
        <f t="shared" si="92"/>
        <v>89.01540797003031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305.27327999999994</v>
      </c>
      <c r="CA116" s="14">
        <f t="shared" si="93"/>
        <v>72.280821916013338</v>
      </c>
      <c r="CB116" s="22">
        <f t="shared" si="64"/>
        <v>657.57339417038975</v>
      </c>
      <c r="CC116" s="62">
        <f t="shared" si="65"/>
        <v>950.906727503723</v>
      </c>
      <c r="CD116" s="62">
        <f ca="1">AVERAGE(OFFSET($CC$3,0,0,'Données projet'!$E$12+1,1))-AVERAGE(OFFSET($H$3,0,0,'Données projet'!$E$12+1,1))</f>
        <v>356.67776806450831</v>
      </c>
      <c r="CE116" s="62">
        <f t="shared" si="94"/>
        <v>215.70832007602809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284.12279999999998</v>
      </c>
      <c r="P117" s="14">
        <f t="shared" si="87"/>
        <v>67.837532462585557</v>
      </c>
      <c r="Q117" s="22">
        <f t="shared" si="107"/>
        <v>612.99757903900309</v>
      </c>
      <c r="R117" s="62">
        <f t="shared" si="55"/>
        <v>906.33091237233634</v>
      </c>
      <c r="S117" s="62">
        <f ca="1">AVERAGE(OFFSET($R$3,0,0,'Données projet'!$E$9+1,1))-AVERAGE(OFFSET($H$3,0,0,'Données projet'!$E$9+1,1))</f>
        <v>305.81218682025218</v>
      </c>
      <c r="T117" s="62">
        <f t="shared" si="88"/>
        <v>181.74776301853791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4.5999999999999996</v>
      </c>
      <c r="AI117" s="14">
        <f>IF('Données projet'!$A$62&gt;35,AI116+AH117-AQ116,IF(A117&lt;'Données projet'!$A$62,$AF$205^A117,IF(A117='Données projet'!$A$62,'Données projet'!$B$62,AI116+AH117-AQ116)))</f>
        <v>325.39999999999998</v>
      </c>
      <c r="AJ117" s="14">
        <f>AI117*VLOOKUP('Données projet'!$B$10,Paramètres!$A$1:$I$89,3,0)*VLOOKUP('Données projet'!$B$10,Paramètres!$A$1:$I$89,5,0)</f>
        <v>294.42191999999994</v>
      </c>
      <c r="AK117" s="14">
        <f t="shared" si="89"/>
        <v>70.005809366676559</v>
      </c>
      <c r="AL117" s="22">
        <f t="shared" si="58"/>
        <v>634.71162864696146</v>
      </c>
      <c r="AM117" s="62">
        <f t="shared" si="59"/>
        <v>928.04496198029483</v>
      </c>
      <c r="AN117" s="62">
        <f ca="1">AVERAGE(OFFSET($AM$3,0,0,'Données projet'!$E$10+1,1))-AVERAGE(OFFSET($H$3,0,0,'Données projet'!$E$10+1,1))</f>
        <v>336.10356472271712</v>
      </c>
      <c r="AO117" s="62">
        <f t="shared" si="90"/>
        <v>203.5274665601915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8</v>
      </c>
      <c r="BD117" s="13">
        <f>IF('Données projet'!$A$88&gt;35,BD116+BC117-BL116,IF(A117&lt;'Données projet'!$A$88,$BA$205^A117,IF(A117='Données projet'!$A$88,'Données projet'!$B$88,BD116+BC117-BL116)))</f>
        <v>414.99999999999972</v>
      </c>
      <c r="BE117" s="14">
        <f>BD117*VLOOKUP('Données projet'!$B$11,Paramètres!$A$1:$I$89,3,0)*VLOOKUP('Données projet'!$B$11,Paramètres!$A$1:$I$89,5,0)</f>
        <v>194.21999999999986</v>
      </c>
      <c r="BF117" s="14">
        <f t="shared" si="91"/>
        <v>48.471738765579786</v>
      </c>
      <c r="BG117" s="22">
        <f t="shared" si="61"/>
        <v>422.68811168338453</v>
      </c>
      <c r="BH117" s="62">
        <f t="shared" si="62"/>
        <v>716.02144501671785</v>
      </c>
      <c r="BI117" s="62">
        <f ca="1">AVERAGE(OFFSET($BH$3,0,0,'Données projet'!$E$11+1,1))-AVERAGE(OFFSET($H$3,0,0,'Données projet'!$E$11+1,1))</f>
        <v>189.32241328245374</v>
      </c>
      <c r="BJ117" s="62">
        <f t="shared" si="92"/>
        <v>89.01540797003031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309.65063999999995</v>
      </c>
      <c r="CA117" s="14">
        <f t="shared" si="93"/>
        <v>73.195865111432241</v>
      </c>
      <c r="CB117" s="22">
        <f t="shared" si="64"/>
        <v>666.790996402411</v>
      </c>
      <c r="CC117" s="62">
        <f t="shared" si="65"/>
        <v>960.12432973574437</v>
      </c>
      <c r="CD117" s="62">
        <f ca="1">AVERAGE(OFFSET($CC$3,0,0,'Données projet'!$E$12+1,1))-AVERAGE(OFFSET($H$3,0,0,'Données projet'!$E$12+1,1))</f>
        <v>356.67776806450831</v>
      </c>
      <c r="CE117" s="62">
        <f t="shared" si="94"/>
        <v>215.70832007602809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287.976</v>
      </c>
      <c r="P118" s="14">
        <f t="shared" si="87"/>
        <v>68.649801713863141</v>
      </c>
      <c r="Q118" s="22">
        <f t="shared" si="107"/>
        <v>621.12327131831159</v>
      </c>
      <c r="R118" s="62">
        <f t="shared" si="55"/>
        <v>914.45660465164497</v>
      </c>
      <c r="S118" s="62">
        <f ca="1">AVERAGE(OFFSET($R$3,0,0,'Données projet'!$E$9+1,1))-AVERAGE(OFFSET($H$3,0,0,'Données projet'!$E$9+1,1))</f>
        <v>305.81218682025218</v>
      </c>
      <c r="T118" s="62">
        <f t="shared" si="88"/>
        <v>181.74776301853791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330</v>
      </c>
      <c r="AG118" s="13">
        <f>VLOOKUP(A118,'Données projet'!$A$61:$I$81,9,0)</f>
        <v>4.5999999999999996</v>
      </c>
      <c r="AH118" s="13">
        <f t="array" ref="AH118">INDEX(AG:AG,MIN(IF(ISNUMBER(AG118:AG314),ROW(AG118:AG314),"")))</f>
        <v>4.5999999999999996</v>
      </c>
      <c r="AI118" s="14">
        <f>IF('Données projet'!$A$62&gt;35,AI117+AH118-AQ117,IF(A118&lt;'Données projet'!$A$62,$AF$205^A118,IF(A118='Données projet'!$A$62,'Données projet'!$B$62,AI117+AH118-AQ117)))</f>
        <v>330</v>
      </c>
      <c r="AJ118" s="14">
        <f>AI118*VLOOKUP('Données projet'!$B$10,Paramètres!$A$1:$I$89,3,0)*VLOOKUP('Données projet'!$B$10,Paramètres!$A$1:$I$89,5,0)</f>
        <v>298.58399999999995</v>
      </c>
      <c r="AK118" s="14">
        <f t="shared" si="89"/>
        <v>70.879533797607607</v>
      </c>
      <c r="AL118" s="22">
        <f t="shared" si="58"/>
        <v>643.48232136416652</v>
      </c>
      <c r="AM118" s="62">
        <f t="shared" si="59"/>
        <v>936.81565469749989</v>
      </c>
      <c r="AN118" s="62">
        <f ca="1">AVERAGE(OFFSET($AM$3,0,0,'Données projet'!$E$10+1,1))-AVERAGE(OFFSET($H$3,0,0,'Données projet'!$E$10+1,1))</f>
        <v>336.10356472271712</v>
      </c>
      <c r="AO118" s="62">
        <f t="shared" si="90"/>
        <v>203.5274665601915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330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8</v>
      </c>
      <c r="BD118" s="13">
        <f>IF('Données projet'!$A$88&gt;35,BD117+BC118-BL117,IF(A118&lt;'Données projet'!$A$88,$BA$205^A118,IF(A118='Données projet'!$A$88,'Données projet'!$B$88,BD117+BC118-BL117)))</f>
        <v>422.99999999999972</v>
      </c>
      <c r="BE118" s="14">
        <f>BD118*VLOOKUP('Données projet'!$B$11,Paramètres!$A$1:$I$89,3,0)*VLOOKUP('Données projet'!$B$11,Paramètres!$A$1:$I$89,5,0)</f>
        <v>197.96399999999986</v>
      </c>
      <c r="BF118" s="14">
        <f t="shared" si="91"/>
        <v>49.296450435147719</v>
      </c>
      <c r="BG118" s="22">
        <f t="shared" si="61"/>
        <v>430.64528450788202</v>
      </c>
      <c r="BH118" s="62">
        <f t="shared" si="62"/>
        <v>723.97861784121528</v>
      </c>
      <c r="BI118" s="62">
        <f ca="1">AVERAGE(OFFSET($BH$3,0,0,'Données projet'!$E$11+1,1))-AVERAGE(OFFSET($H$3,0,0,'Données projet'!$E$11+1,1))</f>
        <v>189.32241328245374</v>
      </c>
      <c r="BJ118" s="62">
        <f t="shared" si="92"/>
        <v>89.01540797003031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314.02799999999996</v>
      </c>
      <c r="CA118" s="14">
        <f t="shared" si="93"/>
        <v>74.109403804428752</v>
      </c>
      <c r="CB118" s="22">
        <f t="shared" si="64"/>
        <v>676.00597829271317</v>
      </c>
      <c r="CC118" s="62">
        <f t="shared" si="65"/>
        <v>969.33931162604654</v>
      </c>
      <c r="CD118" s="62">
        <f ca="1">AVERAGE(OFFSET($CC$3,0,0,'Données projet'!$E$12+1,1))-AVERAGE(OFFSET($H$3,0,0,'Données projet'!$E$12+1,1))</f>
        <v>356.67776806450831</v>
      </c>
      <c r="CE118" s="62">
        <f t="shared" si="94"/>
        <v>215.70832007602809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273.37440000000004</v>
      </c>
      <c r="P119" s="14">
        <f t="shared" si="87"/>
        <v>65.564883644654444</v>
      </c>
      <c r="Q119" s="22">
        <f t="shared" si="107"/>
        <v>590.31925234777316</v>
      </c>
      <c r="R119" s="62">
        <f t="shared" si="55"/>
        <v>883.65258568110653</v>
      </c>
      <c r="S119" s="62">
        <f ca="1">AVERAGE(OFFSET($R$3,0,0,'Données projet'!$E$9+1,1))-AVERAGE(OFFSET($H$3,0,0,'Données projet'!$E$9+1,1))</f>
        <v>305.81218682025218</v>
      </c>
      <c r="T119" s="62">
        <f t="shared" si="88"/>
        <v>181.74776301853791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336.10356472271712</v>
      </c>
      <c r="AO119" s="62">
        <f t="shared" si="90"/>
        <v>203.5274665601915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8</v>
      </c>
      <c r="BD119" s="13">
        <f>IF('Données projet'!$A$88&gt;35,BD118+BC119-BL118,IF(A119&lt;'Données projet'!$A$88,$BA$205^A119,IF(A119='Données projet'!$A$88,'Données projet'!$B$88,BD118+BC119-BL118)))</f>
        <v>430.99999999999972</v>
      </c>
      <c r="BE119" s="14">
        <f>BD119*VLOOKUP('Données projet'!$B$11,Paramètres!$A$1:$I$89,3,0)*VLOOKUP('Données projet'!$B$11,Paramètres!$A$1:$I$89,5,0)</f>
        <v>201.70799999999986</v>
      </c>
      <c r="BF119" s="14">
        <f t="shared" si="91"/>
        <v>50.119348451854243</v>
      </c>
      <c r="BG119" s="22">
        <f t="shared" si="61"/>
        <v>438.59929855364589</v>
      </c>
      <c r="BH119" s="62">
        <f t="shared" si="62"/>
        <v>731.93263188697915</v>
      </c>
      <c r="BI119" s="62">
        <f ca="1">AVERAGE(OFFSET($BH$3,0,0,'Données projet'!$E$11+1,1))-AVERAGE(OFFSET($H$3,0,0,'Données projet'!$E$11+1,1))</f>
        <v>189.32241328245374</v>
      </c>
      <c r="BJ119" s="62">
        <f t="shared" si="92"/>
        <v>89.01540797003031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356.67776806450831</v>
      </c>
      <c r="CE119" s="62">
        <f t="shared" si="94"/>
        <v>215.70832007602809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277.02480000000008</v>
      </c>
      <c r="P120" s="14">
        <f t="shared" si="87"/>
        <v>66.337873221533528</v>
      </c>
      <c r="Q120" s="22">
        <f t="shared" si="107"/>
        <v>598.02332252750432</v>
      </c>
      <c r="R120" s="62">
        <f t="shared" si="55"/>
        <v>891.35665586083769</v>
      </c>
      <c r="S120" s="62">
        <f ca="1">AVERAGE(OFFSET($R$3,0,0,'Données projet'!$E$9+1,1))-AVERAGE(OFFSET($H$3,0,0,'Données projet'!$E$9+1,1))</f>
        <v>305.81218682025218</v>
      </c>
      <c r="T120" s="62">
        <f t="shared" si="88"/>
        <v>181.74776301853791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336.10356472271712</v>
      </c>
      <c r="AO120" s="62">
        <f t="shared" si="90"/>
        <v>203.5274665601915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8</v>
      </c>
      <c r="BD120" s="13">
        <f>IF('Données projet'!$A$88&gt;35,BD119+BC120-BL119,IF(A120&lt;'Données projet'!$A$88,$BA$205^A120,IF(A120='Données projet'!$A$88,'Données projet'!$B$88,BD119+BC120-BL119)))</f>
        <v>438.99999999999972</v>
      </c>
      <c r="BE120" s="14">
        <f>BD120*VLOOKUP('Données projet'!$B$11,Paramètres!$A$1:$I$89,3,0)*VLOOKUP('Données projet'!$B$11,Paramètres!$A$1:$I$89,5,0)</f>
        <v>205.45199999999986</v>
      </c>
      <c r="BF120" s="14">
        <f t="shared" si="91"/>
        <v>50.940470362067636</v>
      </c>
      <c r="BG120" s="22">
        <f t="shared" si="61"/>
        <v>446.55021921393427</v>
      </c>
      <c r="BH120" s="62">
        <f t="shared" si="62"/>
        <v>739.88355254726753</v>
      </c>
      <c r="BI120" s="62">
        <f ca="1">AVERAGE(OFFSET($BH$3,0,0,'Données projet'!$E$11+1,1))-AVERAGE(OFFSET($H$3,0,0,'Données projet'!$E$11+1,1))</f>
        <v>189.32241328245374</v>
      </c>
      <c r="BJ120" s="62">
        <f t="shared" si="92"/>
        <v>89.01540797003031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356.67776806450831</v>
      </c>
      <c r="CE120" s="62">
        <f t="shared" si="94"/>
        <v>215.70832007602809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280.67520000000007</v>
      </c>
      <c r="P121" s="14">
        <f t="shared" si="87"/>
        <v>67.109678043026491</v>
      </c>
      <c r="Q121" s="22">
        <f t="shared" si="107"/>
        <v>605.72532925827124</v>
      </c>
      <c r="R121" s="62">
        <f t="shared" si="55"/>
        <v>899.05866259160462</v>
      </c>
      <c r="S121" s="62">
        <f ca="1">AVERAGE(OFFSET($R$3,0,0,'Données projet'!$E$9+1,1))-AVERAGE(OFFSET($H$3,0,0,'Données projet'!$E$9+1,1))</f>
        <v>305.81218682025218</v>
      </c>
      <c r="T121" s="62">
        <f t="shared" si="88"/>
        <v>181.74776301853791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336.10356472271712</v>
      </c>
      <c r="AO121" s="62">
        <f t="shared" si="90"/>
        <v>203.5274665601915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8</v>
      </c>
      <c r="BD121" s="13">
        <f>IF('Données projet'!$A$88&gt;35,BD120+BC121-BL120,IF(A121&lt;'Données projet'!$A$88,$BA$205^A121,IF(A121='Données projet'!$A$88,'Données projet'!$B$88,BD120+BC121-BL120)))</f>
        <v>446.99999999999972</v>
      </c>
      <c r="BE121" s="14">
        <f>BD121*VLOOKUP('Données projet'!$B$11,Paramètres!$A$1:$I$89,3,0)*VLOOKUP('Données projet'!$B$11,Paramètres!$A$1:$I$89,5,0)</f>
        <v>209.19599999999988</v>
      </c>
      <c r="BF121" s="14">
        <f t="shared" si="91"/>
        <v>51.759852265375784</v>
      </c>
      <c r="BG121" s="22">
        <f t="shared" si="61"/>
        <v>454.49810936219592</v>
      </c>
      <c r="BH121" s="62">
        <f t="shared" si="62"/>
        <v>747.83144269552918</v>
      </c>
      <c r="BI121" s="62">
        <f ca="1">AVERAGE(OFFSET($BH$3,0,0,'Données projet'!$E$11+1,1))-AVERAGE(OFFSET($H$3,0,0,'Données projet'!$E$11+1,1))</f>
        <v>189.32241328245374</v>
      </c>
      <c r="BJ121" s="62">
        <f t="shared" si="92"/>
        <v>89.01540797003031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356.67776806450831</v>
      </c>
      <c r="CE121" s="62">
        <f t="shared" si="94"/>
        <v>215.70832007602809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284.32560000000012</v>
      </c>
      <c r="P122" s="14">
        <f t="shared" si="87"/>
        <v>67.880315299331201</v>
      </c>
      <c r="Q122" s="22">
        <f t="shared" si="107"/>
        <v>613.42530247966863</v>
      </c>
      <c r="R122" s="62">
        <f t="shared" si="55"/>
        <v>906.758635813002</v>
      </c>
      <c r="S122" s="62">
        <f ca="1">AVERAGE(OFFSET($R$3,0,0,'Données projet'!$E$9+1,1))-AVERAGE(OFFSET($H$3,0,0,'Données projet'!$E$9+1,1))</f>
        <v>305.81218682025218</v>
      </c>
      <c r="T122" s="62">
        <f t="shared" si="88"/>
        <v>181.74776301853791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336.10356472271712</v>
      </c>
      <c r="AO122" s="62">
        <f t="shared" si="90"/>
        <v>203.5274665601915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8</v>
      </c>
      <c r="BD122" s="13">
        <f>IF('Données projet'!$A$88&gt;35,BD121+BC122-BL121,IF(A122&lt;'Données projet'!$A$88,$BA$205^A122,IF(A122='Données projet'!$A$88,'Données projet'!$B$88,BD121+BC122-BL121)))</f>
        <v>454.99999999999972</v>
      </c>
      <c r="BE122" s="14">
        <f>BD122*VLOOKUP('Données projet'!$B$11,Paramètres!$A$1:$I$89,3,0)*VLOOKUP('Données projet'!$B$11,Paramètres!$A$1:$I$89,5,0)</f>
        <v>212.93999999999988</v>
      </c>
      <c r="BF122" s="14">
        <f t="shared" si="91"/>
        <v>52.577528895212815</v>
      </c>
      <c r="BG122" s="22">
        <f t="shared" si="61"/>
        <v>462.44302949249544</v>
      </c>
      <c r="BH122" s="62">
        <f t="shared" si="62"/>
        <v>755.77636282582876</v>
      </c>
      <c r="BI122" s="62">
        <f ca="1">AVERAGE(OFFSET($BH$3,0,0,'Données projet'!$E$11+1,1))-AVERAGE(OFFSET($H$3,0,0,'Données projet'!$E$11+1,1))</f>
        <v>189.32241328245374</v>
      </c>
      <c r="BJ122" s="62">
        <f t="shared" si="92"/>
        <v>89.01540797003031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356.67776806450831</v>
      </c>
      <c r="CE122" s="62">
        <f t="shared" si="94"/>
        <v>215.70832007602809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287.97600000000011</v>
      </c>
      <c r="P123" s="14">
        <f t="shared" si="87"/>
        <v>68.649801713863141</v>
      </c>
      <c r="Q123" s="22">
        <f t="shared" si="107"/>
        <v>621.12327131831182</v>
      </c>
      <c r="R123" s="62">
        <f t="shared" si="55"/>
        <v>914.45660465164519</v>
      </c>
      <c r="S123" s="62">
        <f ca="1">AVERAGE(OFFSET($R$3,0,0,'Données projet'!$E$9+1,1))-AVERAGE(OFFSET($H$3,0,0,'Données projet'!$E$9+1,1))</f>
        <v>305.81218682025218</v>
      </c>
      <c r="T123" s="62">
        <f t="shared" si="88"/>
        <v>181.74776301853791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336.10356472271712</v>
      </c>
      <c r="AO123" s="62">
        <f t="shared" si="90"/>
        <v>203.5274665601915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463</v>
      </c>
      <c r="BB123" s="13">
        <f>VLOOKUP(A123,'Données projet'!$A$87:$I$107,9,0)</f>
        <v>8</v>
      </c>
      <c r="BC123" s="13">
        <f t="array" ref="BC123">INDEX(BB:BB,MIN(IF(ISNUMBER(BB123:BB319),ROW(BB123:BB319),"")))</f>
        <v>8</v>
      </c>
      <c r="BD123" s="13">
        <f>IF('Données projet'!$A$88&gt;35,BD122+BC123-BL122,IF(A123&lt;'Données projet'!$A$88,$BA$205^A123,IF(A123='Données projet'!$A$88,'Données projet'!$B$88,BD122+BC123-BL122)))</f>
        <v>462.99999999999972</v>
      </c>
      <c r="BE123" s="14">
        <f>BD123*VLOOKUP('Données projet'!$B$11,Paramètres!$A$1:$I$89,3,0)*VLOOKUP('Données projet'!$B$11,Paramètres!$A$1:$I$89,5,0)</f>
        <v>216.68399999999986</v>
      </c>
      <c r="BF123" s="14">
        <f t="shared" si="91"/>
        <v>53.393533693654852</v>
      </c>
      <c r="BG123" s="22">
        <f t="shared" si="61"/>
        <v>470.3850378497819</v>
      </c>
      <c r="BH123" s="62">
        <f t="shared" si="62"/>
        <v>763.71837118311521</v>
      </c>
      <c r="BI123" s="62">
        <f ca="1">AVERAGE(OFFSET($BH$3,0,0,'Données projet'!$E$11+1,1))-AVERAGE(OFFSET($H$3,0,0,'Données projet'!$E$11+1,1))</f>
        <v>189.32241328245374</v>
      </c>
      <c r="BJ123" s="62">
        <f t="shared" si="92"/>
        <v>89.01540797003031</v>
      </c>
      <c r="BK123" s="16">
        <f>IF(ISNA(VLOOKUP(A123,'Données projet'!$A$87:$I$107,3,0)),0,VLOOKUP(A123,'Données projet'!$A$87:$I$107,3,0))</f>
        <v>17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356.67776806450831</v>
      </c>
      <c r="CE123" s="62">
        <f t="shared" si="94"/>
        <v>215.70832007602809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1.1527845344971866E-13</v>
      </c>
      <c r="P124" s="14">
        <f t="shared" si="87"/>
        <v>1.7033846239409443E-12</v>
      </c>
      <c r="Q124" s="22">
        <f t="shared" si="107"/>
        <v>3.1675048597887374E-12</v>
      </c>
      <c r="R124" s="62">
        <f t="shared" si="55"/>
        <v>293.3333333333365</v>
      </c>
      <c r="S124" s="62">
        <f ca="1">AVERAGE(OFFSET($R$3,0,0,'Données projet'!$E$9+1,1))-AVERAGE(OFFSET($H$3,0,0,'Données projet'!$E$9+1,1))</f>
        <v>305.81218682025218</v>
      </c>
      <c r="T124" s="62">
        <f t="shared" si="88"/>
        <v>181.74776301853791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336.10356472271712</v>
      </c>
      <c r="AO124" s="62">
        <f t="shared" si="90"/>
        <v>203.5274665601915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>
        <f>VLOOKUP(A124,'Données projet'!$A$87:$I$107,2,0)</f>
        <v>471</v>
      </c>
      <c r="BB124" s="13">
        <f>VLOOKUP(A124,'Données projet'!$A$87:$I$107,9,0)</f>
        <v>8</v>
      </c>
      <c r="BC124" s="13">
        <f t="array" ref="BC124">INDEX(BB:BB,MIN(IF(ISNUMBER(BB124:BB320),ROW(BB124:BB320),"")))</f>
        <v>8</v>
      </c>
      <c r="BD124" s="13">
        <f>IF('Données projet'!$A$88&gt;35,BD123+BC124-BL123,IF(A124&lt;'Données projet'!$A$88,$BA$205^A124,IF(A124='Données projet'!$A$88,'Données projet'!$B$88,BD123+BC124-BL123)))</f>
        <v>470.99999999999972</v>
      </c>
      <c r="BE124" s="14">
        <f>BD124*VLOOKUP('Données projet'!$B$11,Paramètres!$A$1:$I$89,3,0)*VLOOKUP('Données projet'!$B$11,Paramètres!$A$1:$I$89,5,0)</f>
        <v>220.42799999999986</v>
      </c>
      <c r="BF124" s="14">
        <f t="shared" si="91"/>
        <v>54.207898880899513</v>
      </c>
      <c r="BG124" s="22">
        <f t="shared" si="61"/>
        <v>478.3241905508998</v>
      </c>
      <c r="BH124" s="62">
        <f t="shared" si="62"/>
        <v>771.65752388423311</v>
      </c>
      <c r="BI124" s="62">
        <f ca="1">AVERAGE(OFFSET($BH$3,0,0,'Données projet'!$E$11+1,1))-AVERAGE(OFFSET($H$3,0,0,'Données projet'!$E$11+1,1))</f>
        <v>189.32241328245374</v>
      </c>
      <c r="BJ124" s="62">
        <f t="shared" si="92"/>
        <v>89.01540797003031</v>
      </c>
      <c r="BK124" s="16">
        <f>IF(ISNA(VLOOKUP(A124,'Données projet'!$A$87:$I$107,3,0)),0,VLOOKUP(A124,'Données projet'!$A$87:$I$107,3,0))</f>
        <v>18</v>
      </c>
      <c r="BL124" s="16">
        <f>IF(ISNA(VLOOKUP(A124,'Données projet'!$A$87:$I$107,4,0)),0,VLOOKUP(A124,'Données projet'!$A$87:$I$107,4,0))</f>
        <v>234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356.67776806450831</v>
      </c>
      <c r="CE124" s="62">
        <f t="shared" si="94"/>
        <v>215.70832007602809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1.1527845344971866E-13</v>
      </c>
      <c r="P125" s="14">
        <f t="shared" si="87"/>
        <v>1.7033846239409443E-12</v>
      </c>
      <c r="Q125" s="22">
        <f t="shared" si="107"/>
        <v>3.1675048597887374E-12</v>
      </c>
      <c r="R125" s="62">
        <f t="shared" si="55"/>
        <v>293.3333333333365</v>
      </c>
      <c r="S125" s="62">
        <f ca="1">AVERAGE(OFFSET($R$3,0,0,'Données projet'!$E$9+1,1))-AVERAGE(OFFSET($H$3,0,0,'Données projet'!$E$9+1,1))</f>
        <v>305.81218682025218</v>
      </c>
      <c r="T125" s="62">
        <f t="shared" si="88"/>
        <v>181.74776301853791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336.10356472271712</v>
      </c>
      <c r="AO125" s="62">
        <f t="shared" si="90"/>
        <v>203.5274665601915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>
        <f>VLOOKUP(A125,'Données projet'!$A$87:$I$107,2,0)</f>
        <v>247</v>
      </c>
      <c r="BB125" s="13">
        <f>VLOOKUP(A125,'Données projet'!$A$87:$I$107,9,0)</f>
        <v>10</v>
      </c>
      <c r="BC125" s="13">
        <f t="array" ref="BC125">INDEX(BB:BB,MIN(IF(ISNUMBER(BB125:BB321),ROW(BB125:BB321),"")))</f>
        <v>10</v>
      </c>
      <c r="BD125" s="13">
        <f>IF('Données projet'!$A$88&gt;35,BD124+BC125-BL124,IF(A125&lt;'Données projet'!$A$88,$BA$205^A125,IF(A125='Données projet'!$A$88,'Données projet'!$B$88,BD124+BC125-BL124)))</f>
        <v>246.99999999999972</v>
      </c>
      <c r="BE125" s="14">
        <f>BD125*VLOOKUP('Données projet'!$B$11,Paramètres!$A$1:$I$89,3,0)*VLOOKUP('Données projet'!$B$11,Paramètres!$A$1:$I$89,5,0)</f>
        <v>115.59599999999986</v>
      </c>
      <c r="BF125" s="14">
        <f t="shared" si="91"/>
        <v>30.645614103483851</v>
      </c>
      <c r="BG125" s="22">
        <f t="shared" si="61"/>
        <v>254.70414456356741</v>
      </c>
      <c r="BH125" s="62">
        <f t="shared" si="62"/>
        <v>548.03747789690078</v>
      </c>
      <c r="BI125" s="62">
        <f ca="1">AVERAGE(OFFSET($BH$3,0,0,'Données projet'!$E$11+1,1))-AVERAGE(OFFSET($H$3,0,0,'Données projet'!$E$11+1,1))</f>
        <v>189.32241328245374</v>
      </c>
      <c r="BJ125" s="62">
        <f t="shared" si="92"/>
        <v>89.01540797003031</v>
      </c>
      <c r="BK125" s="16">
        <f>IF(ISNA(VLOOKUP(A125,'Données projet'!$A$87:$I$107,3,0)),0,VLOOKUP(A125,'Données projet'!$A$87:$I$107,3,0))</f>
        <v>19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356.67776806450831</v>
      </c>
      <c r="CE125" s="62">
        <f t="shared" si="94"/>
        <v>215.70832007602809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1.1527845344971866E-13</v>
      </c>
      <c r="P126" s="14">
        <f t="shared" si="87"/>
        <v>1.7033846239409443E-12</v>
      </c>
      <c r="Q126" s="22">
        <f t="shared" si="107"/>
        <v>3.1675048597887374E-12</v>
      </c>
      <c r="R126" s="62">
        <f t="shared" si="55"/>
        <v>293.3333333333365</v>
      </c>
      <c r="S126" s="62">
        <f ca="1">AVERAGE(OFFSET($R$3,0,0,'Données projet'!$E$9+1,1))-AVERAGE(OFFSET($H$3,0,0,'Données projet'!$E$9+1,1))</f>
        <v>305.81218682025218</v>
      </c>
      <c r="T126" s="62">
        <f t="shared" si="88"/>
        <v>181.74776301853791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336.10356472271712</v>
      </c>
      <c r="AO126" s="62">
        <f t="shared" si="90"/>
        <v>203.5274665601915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5.2222222222222223</v>
      </c>
      <c r="BD126" s="13">
        <f>IF('Données projet'!$A$88&gt;35,BD125+BC126-BL125,IF(A126&lt;'Données projet'!$A$88,$BA$205^A126,IF(A126='Données projet'!$A$88,'Données projet'!$B$88,BD125+BC126-BL125)))</f>
        <v>252.22222222222194</v>
      </c>
      <c r="BE126" s="14">
        <f>BD126*VLOOKUP('Données projet'!$B$11,Paramètres!$A$1:$I$89,3,0)*VLOOKUP('Données projet'!$B$11,Paramètres!$A$1:$I$89,5,0)</f>
        <v>118.03999999999986</v>
      </c>
      <c r="BF126" s="14">
        <f t="shared" si="91"/>
        <v>31.217424261406951</v>
      </c>
      <c r="BG126" s="22">
        <f t="shared" si="61"/>
        <v>259.95668058861685</v>
      </c>
      <c r="BH126" s="62">
        <f t="shared" si="62"/>
        <v>553.29001392195016</v>
      </c>
      <c r="BI126" s="62">
        <f ca="1">AVERAGE(OFFSET($BH$3,0,0,'Données projet'!$E$11+1,1))-AVERAGE(OFFSET($H$3,0,0,'Données projet'!$E$11+1,1))</f>
        <v>189.32241328245374</v>
      </c>
      <c r="BJ126" s="62">
        <f t="shared" si="92"/>
        <v>89.01540797003031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356.67776806450831</v>
      </c>
      <c r="CE126" s="62">
        <f t="shared" si="94"/>
        <v>215.70832007602809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1.1527845344971866E-13</v>
      </c>
      <c r="P127" s="14">
        <f t="shared" si="87"/>
        <v>1.7033846239409443E-12</v>
      </c>
      <c r="Q127" s="22">
        <f t="shared" si="107"/>
        <v>3.1675048597887374E-12</v>
      </c>
      <c r="R127" s="62">
        <f t="shared" si="55"/>
        <v>293.3333333333365</v>
      </c>
      <c r="S127" s="62">
        <f ca="1">AVERAGE(OFFSET($R$3,0,0,'Données projet'!$E$9+1,1))-AVERAGE(OFFSET($H$3,0,0,'Données projet'!$E$9+1,1))</f>
        <v>305.81218682025218</v>
      </c>
      <c r="T127" s="62">
        <f t="shared" si="88"/>
        <v>181.74776301853791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336.10356472271712</v>
      </c>
      <c r="AO127" s="62">
        <f t="shared" si="90"/>
        <v>203.5274665601915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5.2222222222222223</v>
      </c>
      <c r="BD127" s="13">
        <f>IF('Données projet'!$A$88&gt;35,BD126+BC127-BL126,IF(A127&lt;'Données projet'!$A$88,$BA$205^A127,IF(A127='Données projet'!$A$88,'Données projet'!$B$88,BD126+BC127-BL126)))</f>
        <v>257.44444444444417</v>
      </c>
      <c r="BE127" s="14">
        <f>BD127*VLOOKUP('Données projet'!$B$11,Paramètres!$A$1:$I$89,3,0)*VLOOKUP('Données projet'!$B$11,Paramètres!$A$1:$I$89,5,0)</f>
        <v>120.48399999999987</v>
      </c>
      <c r="BF127" s="14">
        <f t="shared" si="91"/>
        <v>31.787857886991802</v>
      </c>
      <c r="BG127" s="22">
        <f t="shared" si="61"/>
        <v>265.20681915317715</v>
      </c>
      <c r="BH127" s="62">
        <f t="shared" si="62"/>
        <v>558.54015248651046</v>
      </c>
      <c r="BI127" s="62">
        <f ca="1">AVERAGE(OFFSET($BH$3,0,0,'Données projet'!$E$11+1,1))-AVERAGE(OFFSET($H$3,0,0,'Données projet'!$E$11+1,1))</f>
        <v>189.32241328245374</v>
      </c>
      <c r="BJ127" s="62">
        <f t="shared" si="92"/>
        <v>89.01540797003031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356.67776806450831</v>
      </c>
      <c r="CE127" s="62">
        <f t="shared" si="94"/>
        <v>215.70832007602809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1.1527845344971866E-13</v>
      </c>
      <c r="P128" s="14">
        <f t="shared" si="87"/>
        <v>1.7033846239409443E-12</v>
      </c>
      <c r="Q128" s="22">
        <f t="shared" si="107"/>
        <v>3.1675048597887374E-12</v>
      </c>
      <c r="R128" s="62">
        <f t="shared" si="55"/>
        <v>293.3333333333365</v>
      </c>
      <c r="S128" s="62">
        <f ca="1">AVERAGE(OFFSET($R$3,0,0,'Données projet'!$E$9+1,1))-AVERAGE(OFFSET($H$3,0,0,'Données projet'!$E$9+1,1))</f>
        <v>305.81218682025218</v>
      </c>
      <c r="T128" s="62">
        <f t="shared" si="88"/>
        <v>181.74776301853791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336.10356472271712</v>
      </c>
      <c r="AO128" s="62">
        <f t="shared" si="90"/>
        <v>203.5274665601915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5.2222222222222223</v>
      </c>
      <c r="BD128" s="13">
        <f>IF('Données projet'!$A$88&gt;35,BD127+BC128-BL127,IF(A128&lt;'Données projet'!$A$88,$BA$205^A128,IF(A128='Données projet'!$A$88,'Données projet'!$B$88,BD127+BC128-BL127)))</f>
        <v>262.6666666666664</v>
      </c>
      <c r="BE128" s="14">
        <f>BD128*VLOOKUP('Données projet'!$B$11,Paramètres!$A$1:$I$89,3,0)*VLOOKUP('Données projet'!$B$11,Paramètres!$A$1:$I$89,5,0)</f>
        <v>122.92799999999988</v>
      </c>
      <c r="BF128" s="14">
        <f t="shared" si="91"/>
        <v>32.356946120737881</v>
      </c>
      <c r="BG128" s="22">
        <f t="shared" si="61"/>
        <v>270.45461449361824</v>
      </c>
      <c r="BH128" s="62">
        <f t="shared" si="62"/>
        <v>563.78794782695149</v>
      </c>
      <c r="BI128" s="62">
        <f ca="1">AVERAGE(OFFSET($BH$3,0,0,'Données projet'!$E$11+1,1))-AVERAGE(OFFSET($H$3,0,0,'Données projet'!$E$11+1,1))</f>
        <v>189.32241328245374</v>
      </c>
      <c r="BJ128" s="62">
        <f t="shared" si="92"/>
        <v>89.01540797003031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356.67776806450831</v>
      </c>
      <c r="CE128" s="62">
        <f t="shared" si="94"/>
        <v>215.70832007602809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1.1527845344971866E-13</v>
      </c>
      <c r="P129" s="14">
        <f t="shared" si="87"/>
        <v>1.7033846239409443E-12</v>
      </c>
      <c r="Q129" s="22">
        <f t="shared" si="107"/>
        <v>3.1675048597887374E-12</v>
      </c>
      <c r="R129" s="62">
        <f t="shared" si="55"/>
        <v>293.3333333333365</v>
      </c>
      <c r="S129" s="62">
        <f ca="1">AVERAGE(OFFSET($R$3,0,0,'Données projet'!$E$9+1,1))-AVERAGE(OFFSET($H$3,0,0,'Données projet'!$E$9+1,1))</f>
        <v>305.81218682025218</v>
      </c>
      <c r="T129" s="62">
        <f t="shared" si="88"/>
        <v>181.74776301853791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336.10356472271712</v>
      </c>
      <c r="AO129" s="62">
        <f t="shared" si="90"/>
        <v>203.5274665601915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5.2222222222222223</v>
      </c>
      <c r="BD129" s="13">
        <f>IF('Données projet'!$A$88&gt;35,BD128+BC129-BL128,IF(A129&lt;'Données projet'!$A$88,$BA$205^A129,IF(A129='Données projet'!$A$88,'Données projet'!$B$88,BD128+BC129-BL128)))</f>
        <v>267.88888888888863</v>
      </c>
      <c r="BE129" s="14">
        <f>BD129*VLOOKUP('Données projet'!$B$11,Paramètres!$A$1:$I$89,3,0)*VLOOKUP('Données projet'!$B$11,Paramètres!$A$1:$I$89,5,0)</f>
        <v>125.37199999999987</v>
      </c>
      <c r="BF129" s="14">
        <f t="shared" si="91"/>
        <v>32.92471879409225</v>
      </c>
      <c r="BG129" s="22">
        <f t="shared" si="61"/>
        <v>275.70011856637711</v>
      </c>
      <c r="BH129" s="62">
        <f t="shared" si="62"/>
        <v>569.03345189971037</v>
      </c>
      <c r="BI129" s="62">
        <f ca="1">AVERAGE(OFFSET($BH$3,0,0,'Données projet'!$E$11+1,1))-AVERAGE(OFFSET($H$3,0,0,'Données projet'!$E$11+1,1))</f>
        <v>189.32241328245374</v>
      </c>
      <c r="BJ129" s="62">
        <f t="shared" si="92"/>
        <v>89.01540797003031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356.67776806450831</v>
      </c>
      <c r="CE129" s="62">
        <f t="shared" si="94"/>
        <v>215.70832007602809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1.1527845344971866E-13</v>
      </c>
      <c r="P130" s="14">
        <f t="shared" si="87"/>
        <v>1.7033846239409443E-12</v>
      </c>
      <c r="Q130" s="22">
        <f t="shared" si="107"/>
        <v>3.1675048597887374E-12</v>
      </c>
      <c r="R130" s="62">
        <f t="shared" si="55"/>
        <v>293.3333333333365</v>
      </c>
      <c r="S130" s="62">
        <f ca="1">AVERAGE(OFFSET($R$3,0,0,'Données projet'!$E$9+1,1))-AVERAGE(OFFSET($H$3,0,0,'Données projet'!$E$9+1,1))</f>
        <v>305.81218682025218</v>
      </c>
      <c r="T130" s="62">
        <f t="shared" si="88"/>
        <v>181.74776301853791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336.10356472271712</v>
      </c>
      <c r="AO130" s="62">
        <f t="shared" si="90"/>
        <v>203.5274665601915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5.2222222222222223</v>
      </c>
      <c r="BD130" s="13">
        <f>IF('Données projet'!$A$88&gt;35,BD129+BC130-BL129,IF(A130&lt;'Données projet'!$A$88,$BA$205^A130,IF(A130='Données projet'!$A$88,'Données projet'!$B$88,BD129+BC130-BL129)))</f>
        <v>273.11111111111086</v>
      </c>
      <c r="BE130" s="14">
        <f>BD130*VLOOKUP('Données projet'!$B$11,Paramètres!$A$1:$I$89,3,0)*VLOOKUP('Données projet'!$B$11,Paramètres!$A$1:$I$89,5,0)</f>
        <v>127.81599999999989</v>
      </c>
      <c r="BF130" s="14">
        <f t="shared" si="91"/>
        <v>33.491204508905533</v>
      </c>
      <c r="BG130" s="22">
        <f t="shared" si="61"/>
        <v>280.94338118634357</v>
      </c>
      <c r="BH130" s="62">
        <f t="shared" si="62"/>
        <v>574.27671451967694</v>
      </c>
      <c r="BI130" s="62">
        <f ca="1">AVERAGE(OFFSET($BH$3,0,0,'Données projet'!$E$11+1,1))-AVERAGE(OFFSET($H$3,0,0,'Données projet'!$E$11+1,1))</f>
        <v>189.32241328245374</v>
      </c>
      <c r="BJ130" s="62">
        <f t="shared" si="92"/>
        <v>89.01540797003031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356.67776806450831</v>
      </c>
      <c r="CE130" s="62">
        <f t="shared" si="94"/>
        <v>215.70832007602809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1.1527845344971866E-13</v>
      </c>
      <c r="P131" s="14">
        <f t="shared" si="87"/>
        <v>1.7033846239409443E-12</v>
      </c>
      <c r="Q131" s="22">
        <f t="shared" ref="Q131:Q153" si="108">(O131+P131)*0.475*44/12</f>
        <v>3.1675048597887374E-12</v>
      </c>
      <c r="R131" s="62">
        <f t="shared" ref="R131:R194" si="109">Q131+(I131+J131)*44/12</f>
        <v>293.3333333333365</v>
      </c>
      <c r="S131" s="62">
        <f ca="1">AVERAGE(OFFSET($R$3,0,0,'Données projet'!$E$9+1,1))-AVERAGE(OFFSET($H$3,0,0,'Données projet'!$E$9+1,1))</f>
        <v>305.81218682025218</v>
      </c>
      <c r="T131" s="62">
        <f t="shared" si="88"/>
        <v>181.74776301853791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336.10356472271712</v>
      </c>
      <c r="AO131" s="62">
        <f t="shared" si="90"/>
        <v>203.5274665601915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5.2222222222222223</v>
      </c>
      <c r="BD131" s="13">
        <f>IF('Données projet'!$A$88&gt;35,BD130+BC131-BL130,IF(A131&lt;'Données projet'!$A$88,$BA$205^A131,IF(A131='Données projet'!$A$88,'Données projet'!$B$88,BD130+BC131-BL130)))</f>
        <v>278.33333333333309</v>
      </c>
      <c r="BE131" s="14">
        <f>BD131*VLOOKUP('Données projet'!$B$11,Paramètres!$A$1:$I$89,3,0)*VLOOKUP('Données projet'!$B$11,Paramètres!$A$1:$I$89,5,0)</f>
        <v>130.25999999999988</v>
      </c>
      <c r="BF131" s="14">
        <f t="shared" si="91"/>
        <v>34.05643071063929</v>
      </c>
      <c r="BG131" s="22">
        <f t="shared" si="61"/>
        <v>286.18445015436322</v>
      </c>
      <c r="BH131" s="62">
        <f t="shared" si="62"/>
        <v>579.51778348769653</v>
      </c>
      <c r="BI131" s="62">
        <f ca="1">AVERAGE(OFFSET($BH$3,0,0,'Données projet'!$E$11+1,1))-AVERAGE(OFFSET($H$3,0,0,'Données projet'!$E$11+1,1))</f>
        <v>189.32241328245374</v>
      </c>
      <c r="BJ131" s="62">
        <f t="shared" si="92"/>
        <v>89.01540797003031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356.67776806450831</v>
      </c>
      <c r="CE131" s="62">
        <f t="shared" si="94"/>
        <v>215.70832007602809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1.1527845344971866E-13</v>
      </c>
      <c r="P132" s="14">
        <f t="shared" si="87"/>
        <v>1.7033846239409443E-12</v>
      </c>
      <c r="Q132" s="22">
        <f t="shared" si="108"/>
        <v>3.1675048597887374E-12</v>
      </c>
      <c r="R132" s="62">
        <f t="shared" si="109"/>
        <v>293.3333333333365</v>
      </c>
      <c r="S132" s="62">
        <f ca="1">AVERAGE(OFFSET($R$3,0,0,'Données projet'!$E$9+1,1))-AVERAGE(OFFSET($H$3,0,0,'Données projet'!$E$9+1,1))</f>
        <v>305.81218682025218</v>
      </c>
      <c r="T132" s="62">
        <f t="shared" si="88"/>
        <v>181.74776301853791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336.10356472271712</v>
      </c>
      <c r="AO132" s="62">
        <f t="shared" si="90"/>
        <v>203.5274665601915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5.2222222222222223</v>
      </c>
      <c r="BD132" s="13">
        <f>IF('Données projet'!$A$88&gt;35,BD131+BC132-BL131,IF(A132&lt;'Données projet'!$A$88,$BA$205^A132,IF(A132='Données projet'!$A$88,'Données projet'!$B$88,BD131+BC132-BL131)))</f>
        <v>283.55555555555532</v>
      </c>
      <c r="BE132" s="14">
        <f>BD132*VLOOKUP('Données projet'!$B$11,Paramètres!$A$1:$I$89,3,0)*VLOOKUP('Données projet'!$B$11,Paramètres!$A$1:$I$89,5,0)</f>
        <v>132.70399999999989</v>
      </c>
      <c r="BF132" s="14">
        <f t="shared" si="91"/>
        <v>34.620423755923817</v>
      </c>
      <c r="BG132" s="22">
        <f t="shared" ref="BG132:BG153" si="115">(BE132+BF132)*0.475*44/12</f>
        <v>291.42337137490046</v>
      </c>
      <c r="BH132" s="62">
        <f t="shared" ref="BH132:BH195" si="116">BG132+(AY132+AZ132)*44/12</f>
        <v>584.75670470823377</v>
      </c>
      <c r="BI132" s="62">
        <f ca="1">AVERAGE(OFFSET($BH$3,0,0,'Données projet'!$E$11+1,1))-AVERAGE(OFFSET($H$3,0,0,'Données projet'!$E$11+1,1))</f>
        <v>189.32241328245374</v>
      </c>
      <c r="BJ132" s="62">
        <f t="shared" si="92"/>
        <v>89.01540797003031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356.67776806450831</v>
      </c>
      <c r="CE132" s="62">
        <f t="shared" si="94"/>
        <v>215.70832007602809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1.1527845344971866E-13</v>
      </c>
      <c r="P133" s="14">
        <f t="shared" ref="P133:P196" si="141">EXP(-1.0587+0.8836*LN(O133)+0.284)</f>
        <v>1.7033846239409443E-12</v>
      </c>
      <c r="Q133" s="22">
        <f t="shared" si="108"/>
        <v>3.1675048597887374E-12</v>
      </c>
      <c r="R133" s="62">
        <f t="shared" si="109"/>
        <v>293.3333333333365</v>
      </c>
      <c r="S133" s="62">
        <f ca="1">AVERAGE(OFFSET($R$3,0,0,'Données projet'!$E$9+1,1))-AVERAGE(OFFSET($H$3,0,0,'Données projet'!$E$9+1,1))</f>
        <v>305.81218682025218</v>
      </c>
      <c r="T133" s="62">
        <f t="shared" ref="T133:T196" si="142">$T$3</f>
        <v>181.74776301853791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336.10356472271712</v>
      </c>
      <c r="AO133" s="62">
        <f t="shared" ref="AO133:AO196" si="144">$AO$3</f>
        <v>203.5274665601915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5.2222222222222223</v>
      </c>
      <c r="BD133" s="13">
        <f>IF('Données projet'!$A$88&gt;35,BD132+BC133-BL132,IF(A133&lt;'Données projet'!$A$88,$BA$205^A133,IF(A133='Données projet'!$A$88,'Données projet'!$B$88,BD132+BC133-BL132)))</f>
        <v>288.77777777777754</v>
      </c>
      <c r="BE133" s="14">
        <f>BD133*VLOOKUP('Données projet'!$B$11,Paramètres!$A$1:$I$89,3,0)*VLOOKUP('Données projet'!$B$11,Paramètres!$A$1:$I$89,5,0)</f>
        <v>135.14799999999988</v>
      </c>
      <c r="BF133" s="14">
        <f t="shared" ref="BF133:BF153" si="145">EXP(-1.0587+0.8836*LN(BE133)+0.284)</f>
        <v>35.183208974998145</v>
      </c>
      <c r="BG133" s="22">
        <f t="shared" si="115"/>
        <v>296.66018896478818</v>
      </c>
      <c r="BH133" s="62">
        <f t="shared" si="116"/>
        <v>589.99352229812143</v>
      </c>
      <c r="BI133" s="62">
        <f ca="1">AVERAGE(OFFSET($BH$3,0,0,'Données projet'!$E$11+1,1))-AVERAGE(OFFSET($H$3,0,0,'Données projet'!$E$11+1,1))</f>
        <v>189.32241328245374</v>
      </c>
      <c r="BJ133" s="62">
        <f t="shared" ref="BJ133:BJ196" si="146">$BJ$3</f>
        <v>89.01540797003031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356.67776806450831</v>
      </c>
      <c r="CE133" s="62">
        <f t="shared" ref="CE133:CE196" si="148">$CE$3</f>
        <v>215.70832007602809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1.1527845344971866E-13</v>
      </c>
      <c r="P134" s="14">
        <f t="shared" si="141"/>
        <v>1.7033846239409443E-12</v>
      </c>
      <c r="Q134" s="22">
        <f t="shared" si="108"/>
        <v>3.1675048597887374E-12</v>
      </c>
      <c r="R134" s="62">
        <f t="shared" si="109"/>
        <v>293.3333333333365</v>
      </c>
      <c r="S134" s="62">
        <f ca="1">AVERAGE(OFFSET($R$3,0,0,'Données projet'!$E$9+1,1))-AVERAGE(OFFSET($H$3,0,0,'Données projet'!$E$9+1,1))</f>
        <v>305.81218682025218</v>
      </c>
      <c r="T134" s="62">
        <f t="shared" si="142"/>
        <v>181.74776301853791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336.10356472271712</v>
      </c>
      <c r="AO134" s="62">
        <f t="shared" si="144"/>
        <v>203.5274665601915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>
        <f>VLOOKUP(A134,'Données projet'!$A$87:$I$107,2,0)</f>
        <v>294</v>
      </c>
      <c r="BB134" s="13">
        <f>VLOOKUP(A134,'Données projet'!$A$87:$I$107,9,0)</f>
        <v>5.2222222222222223</v>
      </c>
      <c r="BC134" s="13">
        <f t="array" ref="BC134">INDEX(BB:BB,MIN(IF(ISNUMBER(BB134:BB330),ROW(BB134:BB330),"")))</f>
        <v>5.2222222222222223</v>
      </c>
      <c r="BD134" s="13">
        <f>IF('Données projet'!$A$88&gt;35,BD133+BC134-BL133,IF(A134&lt;'Données projet'!$A$88,$BA$205^A134,IF(A134='Données projet'!$A$88,'Données projet'!$B$88,BD133+BC134-BL133)))</f>
        <v>293.99999999999977</v>
      </c>
      <c r="BE134" s="14">
        <f>BD134*VLOOKUP('Données projet'!$B$11,Paramètres!$A$1:$I$89,3,0)*VLOOKUP('Données projet'!$B$11,Paramètres!$A$1:$I$89,5,0)</f>
        <v>137.5919999999999</v>
      </c>
      <c r="BF134" s="14">
        <f t="shared" si="145"/>
        <v>35.744810729505772</v>
      </c>
      <c r="BG134" s="22">
        <f t="shared" si="115"/>
        <v>301.894945353889</v>
      </c>
      <c r="BH134" s="62">
        <f t="shared" si="116"/>
        <v>595.22827868722231</v>
      </c>
      <c r="BI134" s="62">
        <f ca="1">AVERAGE(OFFSET($BH$3,0,0,'Données projet'!$E$11+1,1))-AVERAGE(OFFSET($H$3,0,0,'Données projet'!$E$11+1,1))</f>
        <v>189.32241328245374</v>
      </c>
      <c r="BJ134" s="62">
        <f t="shared" si="146"/>
        <v>89.01540797003031</v>
      </c>
      <c r="BK134" s="16">
        <f>IF(ISNA(VLOOKUP(A134,'Données projet'!$A$87:$I$107,3,0)),0,VLOOKUP(A134,'Données projet'!$A$87:$I$107,3,0))</f>
        <v>20</v>
      </c>
      <c r="BL134" s="16">
        <f>IF(ISNA(VLOOKUP(A134,'Données projet'!$A$87:$I$107,4,0)),0,VLOOKUP(A134,'Données projet'!$A$87:$I$107,4,0))</f>
        <v>294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356.67776806450831</v>
      </c>
      <c r="CE134" s="62">
        <f t="shared" si="148"/>
        <v>215.70832007602809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1.1527845344971866E-13</v>
      </c>
      <c r="P135" s="14">
        <f t="shared" si="141"/>
        <v>1.7033846239409443E-12</v>
      </c>
      <c r="Q135" s="22">
        <f t="shared" si="108"/>
        <v>3.1675048597887374E-12</v>
      </c>
      <c r="R135" s="62">
        <f t="shared" si="109"/>
        <v>293.3333333333365</v>
      </c>
      <c r="S135" s="62">
        <f ca="1">AVERAGE(OFFSET($R$3,0,0,'Données projet'!$E$9+1,1))-AVERAGE(OFFSET($H$3,0,0,'Données projet'!$E$9+1,1))</f>
        <v>305.81218682025218</v>
      </c>
      <c r="T135" s="62">
        <f t="shared" si="142"/>
        <v>181.74776301853791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336.10356472271712</v>
      </c>
      <c r="AO135" s="62">
        <f t="shared" si="144"/>
        <v>203.5274665601915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-1.064108801074326E-13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189.32241328245374</v>
      </c>
      <c r="BJ135" s="62">
        <f t="shared" si="146"/>
        <v>89.01540797003031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356.67776806450831</v>
      </c>
      <c r="CE135" s="62">
        <f t="shared" si="148"/>
        <v>215.70832007602809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1.1527845344971866E-13</v>
      </c>
      <c r="P136" s="14">
        <f t="shared" si="141"/>
        <v>1.7033846239409443E-12</v>
      </c>
      <c r="Q136" s="22">
        <f t="shared" si="108"/>
        <v>3.1675048597887374E-12</v>
      </c>
      <c r="R136" s="62">
        <f t="shared" si="109"/>
        <v>293.3333333333365</v>
      </c>
      <c r="S136" s="62">
        <f ca="1">AVERAGE(OFFSET($R$3,0,0,'Données projet'!$E$9+1,1))-AVERAGE(OFFSET($H$3,0,0,'Données projet'!$E$9+1,1))</f>
        <v>305.81218682025218</v>
      </c>
      <c r="T136" s="62">
        <f t="shared" si="142"/>
        <v>181.74776301853791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336.10356472271712</v>
      </c>
      <c r="AO136" s="62">
        <f t="shared" si="144"/>
        <v>203.5274665601915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-1.064108801074326E-13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189.32241328245374</v>
      </c>
      <c r="BJ136" s="62">
        <f t="shared" si="146"/>
        <v>89.01540797003031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356.67776806450831</v>
      </c>
      <c r="CE136" s="62">
        <f t="shared" si="148"/>
        <v>215.70832007602809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1.1527845344971866E-13</v>
      </c>
      <c r="P137" s="14">
        <f t="shared" si="141"/>
        <v>1.7033846239409443E-12</v>
      </c>
      <c r="Q137" s="22">
        <f t="shared" si="108"/>
        <v>3.1675048597887374E-12</v>
      </c>
      <c r="R137" s="62">
        <f t="shared" si="109"/>
        <v>293.3333333333365</v>
      </c>
      <c r="S137" s="62">
        <f ca="1">AVERAGE(OFFSET($R$3,0,0,'Données projet'!$E$9+1,1))-AVERAGE(OFFSET($H$3,0,0,'Données projet'!$E$9+1,1))</f>
        <v>305.81218682025218</v>
      </c>
      <c r="T137" s="62">
        <f t="shared" si="142"/>
        <v>181.74776301853791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336.10356472271712</v>
      </c>
      <c r="AO137" s="62">
        <f t="shared" si="144"/>
        <v>203.5274665601915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-1.064108801074326E-13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189.32241328245374</v>
      </c>
      <c r="BJ137" s="62">
        <f t="shared" si="146"/>
        <v>89.01540797003031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356.67776806450831</v>
      </c>
      <c r="CE137" s="62">
        <f t="shared" si="148"/>
        <v>215.70832007602809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1.1527845344971866E-13</v>
      </c>
      <c r="P138" s="14">
        <f t="shared" si="141"/>
        <v>1.7033846239409443E-12</v>
      </c>
      <c r="Q138" s="22">
        <f t="shared" si="108"/>
        <v>3.1675048597887374E-12</v>
      </c>
      <c r="R138" s="62">
        <f t="shared" si="109"/>
        <v>293.3333333333365</v>
      </c>
      <c r="S138" s="62">
        <f ca="1">AVERAGE(OFFSET($R$3,0,0,'Données projet'!$E$9+1,1))-AVERAGE(OFFSET($H$3,0,0,'Données projet'!$E$9+1,1))</f>
        <v>305.81218682025218</v>
      </c>
      <c r="T138" s="62">
        <f t="shared" si="142"/>
        <v>181.74776301853791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336.10356472271712</v>
      </c>
      <c r="AO138" s="62">
        <f t="shared" si="144"/>
        <v>203.5274665601915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-1.064108801074326E-13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189.32241328245374</v>
      </c>
      <c r="BJ138" s="62">
        <f t="shared" si="146"/>
        <v>89.01540797003031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356.67776806450831</v>
      </c>
      <c r="CE138" s="62">
        <f t="shared" si="148"/>
        <v>215.70832007602809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1.1527845344971866E-13</v>
      </c>
      <c r="P139" s="14">
        <f t="shared" si="141"/>
        <v>1.7033846239409443E-12</v>
      </c>
      <c r="Q139" s="22">
        <f t="shared" si="108"/>
        <v>3.1675048597887374E-12</v>
      </c>
      <c r="R139" s="62">
        <f t="shared" si="109"/>
        <v>293.3333333333365</v>
      </c>
      <c r="S139" s="62">
        <f ca="1">AVERAGE(OFFSET($R$3,0,0,'Données projet'!$E$9+1,1))-AVERAGE(OFFSET($H$3,0,0,'Données projet'!$E$9+1,1))</f>
        <v>305.81218682025218</v>
      </c>
      <c r="T139" s="62">
        <f t="shared" si="142"/>
        <v>181.74776301853791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336.10356472271712</v>
      </c>
      <c r="AO139" s="62">
        <f t="shared" si="144"/>
        <v>203.5274665601915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-1.064108801074326E-13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189.32241328245374</v>
      </c>
      <c r="BJ139" s="62">
        <f t="shared" si="146"/>
        <v>89.01540797003031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356.67776806450831</v>
      </c>
      <c r="CE139" s="62">
        <f t="shared" si="148"/>
        <v>215.70832007602809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1.1527845344971866E-13</v>
      </c>
      <c r="P140" s="14">
        <f t="shared" si="141"/>
        <v>1.7033846239409443E-12</v>
      </c>
      <c r="Q140" s="22">
        <f t="shared" si="108"/>
        <v>3.1675048597887374E-12</v>
      </c>
      <c r="R140" s="62">
        <f t="shared" si="109"/>
        <v>293.3333333333365</v>
      </c>
      <c r="S140" s="62">
        <f ca="1">AVERAGE(OFFSET($R$3,0,0,'Données projet'!$E$9+1,1))-AVERAGE(OFFSET($H$3,0,0,'Données projet'!$E$9+1,1))</f>
        <v>305.81218682025218</v>
      </c>
      <c r="T140" s="62">
        <f t="shared" si="142"/>
        <v>181.74776301853791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336.10356472271712</v>
      </c>
      <c r="AO140" s="62">
        <f t="shared" si="144"/>
        <v>203.5274665601915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-1.064108801074326E-13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189.32241328245374</v>
      </c>
      <c r="BJ140" s="62">
        <f t="shared" si="146"/>
        <v>89.01540797003031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356.67776806450831</v>
      </c>
      <c r="CE140" s="62">
        <f t="shared" si="148"/>
        <v>215.70832007602809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1.1527845344971866E-13</v>
      </c>
      <c r="P141" s="14">
        <f t="shared" si="141"/>
        <v>1.7033846239409443E-12</v>
      </c>
      <c r="Q141" s="22">
        <f t="shared" si="108"/>
        <v>3.1675048597887374E-12</v>
      </c>
      <c r="R141" s="62">
        <f t="shared" si="109"/>
        <v>293.3333333333365</v>
      </c>
      <c r="S141" s="62">
        <f ca="1">AVERAGE(OFFSET($R$3,0,0,'Données projet'!$E$9+1,1))-AVERAGE(OFFSET($H$3,0,0,'Données projet'!$E$9+1,1))</f>
        <v>305.81218682025218</v>
      </c>
      <c r="T141" s="62">
        <f t="shared" si="142"/>
        <v>181.74776301853791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336.10356472271712</v>
      </c>
      <c r="AO141" s="62">
        <f t="shared" si="144"/>
        <v>203.5274665601915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-1.064108801074326E-13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189.32241328245374</v>
      </c>
      <c r="BJ141" s="62">
        <f t="shared" si="146"/>
        <v>89.01540797003031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356.67776806450831</v>
      </c>
      <c r="CE141" s="62">
        <f t="shared" si="148"/>
        <v>215.70832007602809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1.1527845344971866E-13</v>
      </c>
      <c r="P142" s="14">
        <f t="shared" si="141"/>
        <v>1.7033846239409443E-12</v>
      </c>
      <c r="Q142" s="22">
        <f t="shared" si="108"/>
        <v>3.1675048597887374E-12</v>
      </c>
      <c r="R142" s="62">
        <f t="shared" si="109"/>
        <v>293.3333333333365</v>
      </c>
      <c r="S142" s="62">
        <f ca="1">AVERAGE(OFFSET($R$3,0,0,'Données projet'!$E$9+1,1))-AVERAGE(OFFSET($H$3,0,0,'Données projet'!$E$9+1,1))</f>
        <v>305.81218682025218</v>
      </c>
      <c r="T142" s="62">
        <f t="shared" si="142"/>
        <v>181.74776301853791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336.10356472271712</v>
      </c>
      <c r="AO142" s="62">
        <f t="shared" si="144"/>
        <v>203.5274665601915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-1.064108801074326E-13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189.32241328245374</v>
      </c>
      <c r="BJ142" s="62">
        <f t="shared" si="146"/>
        <v>89.01540797003031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356.67776806450831</v>
      </c>
      <c r="CE142" s="62">
        <f t="shared" si="148"/>
        <v>215.70832007602809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1.1527845344971866E-13</v>
      </c>
      <c r="P143" s="14">
        <f t="shared" si="141"/>
        <v>1.7033846239409443E-12</v>
      </c>
      <c r="Q143" s="22">
        <f t="shared" si="108"/>
        <v>3.1675048597887374E-12</v>
      </c>
      <c r="R143" s="62">
        <f t="shared" si="109"/>
        <v>293.3333333333365</v>
      </c>
      <c r="S143" s="62">
        <f ca="1">AVERAGE(OFFSET($R$3,0,0,'Données projet'!$E$9+1,1))-AVERAGE(OFFSET($H$3,0,0,'Données projet'!$E$9+1,1))</f>
        <v>305.81218682025218</v>
      </c>
      <c r="T143" s="62">
        <f t="shared" si="142"/>
        <v>181.74776301853791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336.10356472271712</v>
      </c>
      <c r="AO143" s="62">
        <f t="shared" si="144"/>
        <v>203.5274665601915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-1.064108801074326E-13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189.32241328245374</v>
      </c>
      <c r="BJ143" s="62">
        <f t="shared" si="146"/>
        <v>89.01540797003031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356.67776806450831</v>
      </c>
      <c r="CE143" s="62">
        <f t="shared" si="148"/>
        <v>215.70832007602809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1.1527845344971866E-13</v>
      </c>
      <c r="P144" s="14">
        <f t="shared" si="141"/>
        <v>1.7033846239409443E-12</v>
      </c>
      <c r="Q144" s="22">
        <f t="shared" si="108"/>
        <v>3.1675048597887374E-12</v>
      </c>
      <c r="R144" s="62">
        <f t="shared" si="109"/>
        <v>293.3333333333365</v>
      </c>
      <c r="S144" s="62">
        <f ca="1">AVERAGE(OFFSET($R$3,0,0,'Données projet'!$E$9+1,1))-AVERAGE(OFFSET($H$3,0,0,'Données projet'!$E$9+1,1))</f>
        <v>305.81218682025218</v>
      </c>
      <c r="T144" s="62">
        <f t="shared" si="142"/>
        <v>181.74776301853791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336.10356472271712</v>
      </c>
      <c r="AO144" s="62">
        <f t="shared" si="144"/>
        <v>203.5274665601915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-1.064108801074326E-13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189.32241328245374</v>
      </c>
      <c r="BJ144" s="62">
        <f t="shared" si="146"/>
        <v>89.01540797003031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356.67776806450831</v>
      </c>
      <c r="CE144" s="62">
        <f t="shared" si="148"/>
        <v>215.70832007602809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1.1527845344971866E-13</v>
      </c>
      <c r="P145" s="14">
        <f t="shared" si="141"/>
        <v>1.7033846239409443E-12</v>
      </c>
      <c r="Q145" s="22">
        <f t="shared" si="108"/>
        <v>3.1675048597887374E-12</v>
      </c>
      <c r="R145" s="62">
        <f t="shared" si="109"/>
        <v>293.3333333333365</v>
      </c>
      <c r="S145" s="62">
        <f ca="1">AVERAGE(OFFSET($R$3,0,0,'Données projet'!$E$9+1,1))-AVERAGE(OFFSET($H$3,0,0,'Données projet'!$E$9+1,1))</f>
        <v>305.81218682025218</v>
      </c>
      <c r="T145" s="62">
        <f t="shared" si="142"/>
        <v>181.74776301853791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336.10356472271712</v>
      </c>
      <c r="AO145" s="62">
        <f t="shared" si="144"/>
        <v>203.5274665601915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-1.064108801074326E-13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189.32241328245374</v>
      </c>
      <c r="BJ145" s="62">
        <f t="shared" si="146"/>
        <v>89.01540797003031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356.67776806450831</v>
      </c>
      <c r="CE145" s="62">
        <f t="shared" si="148"/>
        <v>215.70832007602809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1.1527845344971866E-13</v>
      </c>
      <c r="P146" s="14">
        <f t="shared" si="141"/>
        <v>1.7033846239409443E-12</v>
      </c>
      <c r="Q146" s="22">
        <f t="shared" si="108"/>
        <v>3.1675048597887374E-12</v>
      </c>
      <c r="R146" s="62">
        <f t="shared" si="109"/>
        <v>293.3333333333365</v>
      </c>
      <c r="S146" s="62">
        <f ca="1">AVERAGE(OFFSET($R$3,0,0,'Données projet'!$E$9+1,1))-AVERAGE(OFFSET($H$3,0,0,'Données projet'!$E$9+1,1))</f>
        <v>305.81218682025218</v>
      </c>
      <c r="T146" s="62">
        <f t="shared" si="142"/>
        <v>181.74776301853791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336.10356472271712</v>
      </c>
      <c r="AO146" s="62">
        <f t="shared" si="144"/>
        <v>203.5274665601915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-1.064108801074326E-13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189.32241328245374</v>
      </c>
      <c r="BJ146" s="62">
        <f t="shared" si="146"/>
        <v>89.01540797003031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356.67776806450831</v>
      </c>
      <c r="CE146" s="62">
        <f t="shared" si="148"/>
        <v>215.70832007602809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1.1527845344971866E-13</v>
      </c>
      <c r="P147" s="14">
        <f t="shared" si="141"/>
        <v>1.7033846239409443E-12</v>
      </c>
      <c r="Q147" s="22">
        <f t="shared" si="108"/>
        <v>3.1675048597887374E-12</v>
      </c>
      <c r="R147" s="62">
        <f t="shared" si="109"/>
        <v>293.3333333333365</v>
      </c>
      <c r="S147" s="62">
        <f ca="1">AVERAGE(OFFSET($R$3,0,0,'Données projet'!$E$9+1,1))-AVERAGE(OFFSET($H$3,0,0,'Données projet'!$E$9+1,1))</f>
        <v>305.81218682025218</v>
      </c>
      <c r="T147" s="62">
        <f t="shared" si="142"/>
        <v>181.74776301853791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336.10356472271712</v>
      </c>
      <c r="AO147" s="62">
        <f t="shared" si="144"/>
        <v>203.5274665601915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-1.064108801074326E-13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189.32241328245374</v>
      </c>
      <c r="BJ147" s="62">
        <f t="shared" si="146"/>
        <v>89.01540797003031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356.67776806450831</v>
      </c>
      <c r="CE147" s="62">
        <f t="shared" si="148"/>
        <v>215.70832007602809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1.1527845344971866E-13</v>
      </c>
      <c r="P148" s="14">
        <f t="shared" si="141"/>
        <v>1.7033846239409443E-12</v>
      </c>
      <c r="Q148" s="22">
        <f t="shared" si="108"/>
        <v>3.1675048597887374E-12</v>
      </c>
      <c r="R148" s="62">
        <f t="shared" si="109"/>
        <v>293.3333333333365</v>
      </c>
      <c r="S148" s="62">
        <f ca="1">AVERAGE(OFFSET($R$3,0,0,'Données projet'!$E$9+1,1))-AVERAGE(OFFSET($H$3,0,0,'Données projet'!$E$9+1,1))</f>
        <v>305.81218682025218</v>
      </c>
      <c r="T148" s="62">
        <f t="shared" si="142"/>
        <v>181.74776301853791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336.10356472271712</v>
      </c>
      <c r="AO148" s="62">
        <f t="shared" si="144"/>
        <v>203.5274665601915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-1.064108801074326E-13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189.32241328245374</v>
      </c>
      <c r="BJ148" s="62">
        <f t="shared" si="146"/>
        <v>89.01540797003031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356.67776806450831</v>
      </c>
      <c r="CE148" s="62">
        <f t="shared" si="148"/>
        <v>215.70832007602809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1.1527845344971866E-13</v>
      </c>
      <c r="P149" s="14">
        <f t="shared" si="141"/>
        <v>1.7033846239409443E-12</v>
      </c>
      <c r="Q149" s="22">
        <f t="shared" si="108"/>
        <v>3.1675048597887374E-12</v>
      </c>
      <c r="R149" s="62">
        <f t="shared" si="109"/>
        <v>293.3333333333365</v>
      </c>
      <c r="S149" s="62">
        <f ca="1">AVERAGE(OFFSET($R$3,0,0,'Données projet'!$E$9+1,1))-AVERAGE(OFFSET($H$3,0,0,'Données projet'!$E$9+1,1))</f>
        <v>305.81218682025218</v>
      </c>
      <c r="T149" s="62">
        <f t="shared" si="142"/>
        <v>181.74776301853791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336.10356472271712</v>
      </c>
      <c r="AO149" s="62">
        <f t="shared" si="144"/>
        <v>203.5274665601915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-1.064108801074326E-13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189.32241328245374</v>
      </c>
      <c r="BJ149" s="62">
        <f t="shared" si="146"/>
        <v>89.01540797003031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356.67776806450831</v>
      </c>
      <c r="CE149" s="62">
        <f t="shared" si="148"/>
        <v>215.70832007602809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1.1527845344971866E-13</v>
      </c>
      <c r="P150" s="14">
        <f t="shared" si="141"/>
        <v>1.7033846239409443E-12</v>
      </c>
      <c r="Q150" s="22">
        <f t="shared" si="108"/>
        <v>3.1675048597887374E-12</v>
      </c>
      <c r="R150" s="62">
        <f t="shared" si="109"/>
        <v>293.3333333333365</v>
      </c>
      <c r="S150" s="62">
        <f ca="1">AVERAGE(OFFSET($R$3,0,0,'Données projet'!$E$9+1,1))-AVERAGE(OFFSET($H$3,0,0,'Données projet'!$E$9+1,1))</f>
        <v>305.81218682025218</v>
      </c>
      <c r="T150" s="62">
        <f t="shared" si="142"/>
        <v>181.74776301853791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336.10356472271712</v>
      </c>
      <c r="AO150" s="62">
        <f t="shared" si="144"/>
        <v>203.5274665601915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-1.064108801074326E-13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189.32241328245374</v>
      </c>
      <c r="BJ150" s="62">
        <f t="shared" si="146"/>
        <v>89.01540797003031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356.67776806450831</v>
      </c>
      <c r="CE150" s="62">
        <f t="shared" si="148"/>
        <v>215.70832007602809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1.1527845344971866E-13</v>
      </c>
      <c r="P151" s="14">
        <f t="shared" si="141"/>
        <v>1.7033846239409443E-12</v>
      </c>
      <c r="Q151" s="22">
        <f t="shared" si="108"/>
        <v>3.1675048597887374E-12</v>
      </c>
      <c r="R151" s="62">
        <f t="shared" si="109"/>
        <v>293.3333333333365</v>
      </c>
      <c r="S151" s="62">
        <f ca="1">AVERAGE(OFFSET($R$3,0,0,'Données projet'!$E$9+1,1))-AVERAGE(OFFSET($H$3,0,0,'Données projet'!$E$9+1,1))</f>
        <v>305.81218682025218</v>
      </c>
      <c r="T151" s="62">
        <f t="shared" si="142"/>
        <v>181.74776301853791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336.10356472271712</v>
      </c>
      <c r="AO151" s="62">
        <f t="shared" si="144"/>
        <v>203.5274665601915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-1.064108801074326E-13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189.32241328245374</v>
      </c>
      <c r="BJ151" s="62">
        <f t="shared" si="146"/>
        <v>89.01540797003031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356.67776806450831</v>
      </c>
      <c r="CE151" s="62">
        <f t="shared" si="148"/>
        <v>215.70832007602809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1.1527845344971866E-13</v>
      </c>
      <c r="P152" s="14">
        <f t="shared" si="141"/>
        <v>1.7033846239409443E-12</v>
      </c>
      <c r="Q152" s="22">
        <f t="shared" si="108"/>
        <v>3.1675048597887374E-12</v>
      </c>
      <c r="R152" s="62">
        <f t="shared" si="109"/>
        <v>293.3333333333365</v>
      </c>
      <c r="S152" s="62">
        <f ca="1">AVERAGE(OFFSET($R$3,0,0,'Données projet'!$E$9+1,1))-AVERAGE(OFFSET($H$3,0,0,'Données projet'!$E$9+1,1))</f>
        <v>305.81218682025218</v>
      </c>
      <c r="T152" s="62">
        <f t="shared" si="142"/>
        <v>181.74776301853791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336.10356472271712</v>
      </c>
      <c r="AO152" s="62">
        <f t="shared" si="144"/>
        <v>203.5274665601915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-1.064108801074326E-13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189.32241328245374</v>
      </c>
      <c r="BJ152" s="62">
        <f t="shared" si="146"/>
        <v>89.01540797003031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356.67776806450831</v>
      </c>
      <c r="CE152" s="62">
        <f t="shared" si="148"/>
        <v>215.70832007602809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1.1527845344971866E-13</v>
      </c>
      <c r="P153" s="14">
        <f t="shared" si="141"/>
        <v>1.7033846239409443E-12</v>
      </c>
      <c r="Q153" s="22">
        <f t="shared" si="108"/>
        <v>3.1675048597887374E-12</v>
      </c>
      <c r="R153" s="62">
        <f t="shared" si="109"/>
        <v>293.3333333333365</v>
      </c>
      <c r="S153" s="62">
        <f ca="1">AVERAGE(OFFSET($R$3,0,0,'Données projet'!$E$9+1,1))-AVERAGE(OFFSET($H$3,0,0,'Données projet'!$E$9+1,1))</f>
        <v>305.81218682025218</v>
      </c>
      <c r="T153" s="62">
        <f t="shared" si="142"/>
        <v>181.74776301853791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336.10356472271712</v>
      </c>
      <c r="AO153" s="62">
        <f t="shared" si="144"/>
        <v>203.5274665601915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-1.064108801074326E-13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189.32241328245374</v>
      </c>
      <c r="BJ153" s="62">
        <f t="shared" si="146"/>
        <v>89.01540797003031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356.67776806450831</v>
      </c>
      <c r="CE153" s="62">
        <f t="shared" si="148"/>
        <v>215.70832007602809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1.1527845344971866E-13</v>
      </c>
      <c r="P154" s="14">
        <f t="shared" si="141"/>
        <v>1.7033846239409443E-12</v>
      </c>
      <c r="Q154" s="22">
        <f t="shared" ref="Q154:Q203" si="162">(O154+P154)*0.475*44/12</f>
        <v>3.1675048597887374E-12</v>
      </c>
      <c r="R154" s="62">
        <f t="shared" si="109"/>
        <v>293.3333333333365</v>
      </c>
      <c r="S154" s="62">
        <f ca="1">AVERAGE(OFFSET($R$3,0,0,'Données projet'!$E$9+1,1))-AVERAGE(OFFSET($H$3,0,0,'Données projet'!$E$9+1,1))</f>
        <v>305.81218682025218</v>
      </c>
      <c r="T154" s="62">
        <f t="shared" si="142"/>
        <v>181.74776301853791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336.10356472271712</v>
      </c>
      <c r="AO154" s="62">
        <f t="shared" si="144"/>
        <v>203.5274665601915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-1.064108801074326E-13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189.32241328245374</v>
      </c>
      <c r="BJ154" s="62">
        <f t="shared" si="146"/>
        <v>89.01540797003031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356.67776806450831</v>
      </c>
      <c r="CE154" s="62">
        <f t="shared" si="148"/>
        <v>215.70832007602809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1.1527845344971866E-13</v>
      </c>
      <c r="P155" s="14">
        <f t="shared" si="141"/>
        <v>1.7033846239409443E-12</v>
      </c>
      <c r="Q155" s="22">
        <f t="shared" si="162"/>
        <v>3.1675048597887374E-12</v>
      </c>
      <c r="R155" s="62">
        <f t="shared" si="109"/>
        <v>293.3333333333365</v>
      </c>
      <c r="S155" s="62">
        <f ca="1">AVERAGE(OFFSET($R$3,0,0,'Données projet'!$E$9+1,1))-AVERAGE(OFFSET($H$3,0,0,'Données projet'!$E$9+1,1))</f>
        <v>305.81218682025218</v>
      </c>
      <c r="T155" s="62">
        <f t="shared" si="142"/>
        <v>181.74776301853791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336.10356472271712</v>
      </c>
      <c r="AO155" s="62">
        <f t="shared" si="144"/>
        <v>203.5274665601915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-1.064108801074326E-13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189.32241328245374</v>
      </c>
      <c r="BJ155" s="62">
        <f t="shared" si="146"/>
        <v>89.01540797003031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356.67776806450831</v>
      </c>
      <c r="CE155" s="62">
        <f t="shared" si="148"/>
        <v>215.70832007602809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1.1527845344971866E-13</v>
      </c>
      <c r="P156" s="14">
        <f t="shared" si="141"/>
        <v>1.7033846239409443E-12</v>
      </c>
      <c r="Q156" s="22">
        <f t="shared" si="162"/>
        <v>3.1675048597887374E-12</v>
      </c>
      <c r="R156" s="62">
        <f t="shared" si="109"/>
        <v>293.3333333333365</v>
      </c>
      <c r="S156" s="62">
        <f ca="1">AVERAGE(OFFSET($R$3,0,0,'Données projet'!$E$9+1,1))-AVERAGE(OFFSET($H$3,0,0,'Données projet'!$E$9+1,1))</f>
        <v>305.81218682025218</v>
      </c>
      <c r="T156" s="62">
        <f t="shared" si="142"/>
        <v>181.74776301853791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336.10356472271712</v>
      </c>
      <c r="AO156" s="62">
        <f t="shared" si="144"/>
        <v>203.5274665601915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-1.064108801074326E-13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189.32241328245374</v>
      </c>
      <c r="BJ156" s="62">
        <f t="shared" si="146"/>
        <v>89.01540797003031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356.67776806450831</v>
      </c>
      <c r="CE156" s="62">
        <f t="shared" si="148"/>
        <v>215.70832007602809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1.1527845344971866E-13</v>
      </c>
      <c r="P157" s="14">
        <f t="shared" si="141"/>
        <v>1.7033846239409443E-12</v>
      </c>
      <c r="Q157" s="22">
        <f t="shared" si="162"/>
        <v>3.1675048597887374E-12</v>
      </c>
      <c r="R157" s="62">
        <f t="shared" si="109"/>
        <v>293.3333333333365</v>
      </c>
      <c r="S157" s="62">
        <f ca="1">AVERAGE(OFFSET($R$3,0,0,'Données projet'!$E$9+1,1))-AVERAGE(OFFSET($H$3,0,0,'Données projet'!$E$9+1,1))</f>
        <v>305.81218682025218</v>
      </c>
      <c r="T157" s="62">
        <f t="shared" si="142"/>
        <v>181.74776301853791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336.10356472271712</v>
      </c>
      <c r="AO157" s="62">
        <f t="shared" si="144"/>
        <v>203.5274665601915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-1.064108801074326E-13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189.32241328245374</v>
      </c>
      <c r="BJ157" s="62">
        <f t="shared" si="146"/>
        <v>89.01540797003031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356.67776806450831</v>
      </c>
      <c r="CE157" s="62">
        <f t="shared" si="148"/>
        <v>215.70832007602809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1.1527845344971866E-13</v>
      </c>
      <c r="P158" s="14">
        <f t="shared" si="141"/>
        <v>1.7033846239409443E-12</v>
      </c>
      <c r="Q158" s="22">
        <f t="shared" si="162"/>
        <v>3.1675048597887374E-12</v>
      </c>
      <c r="R158" s="62">
        <f t="shared" si="109"/>
        <v>293.3333333333365</v>
      </c>
      <c r="S158" s="62">
        <f ca="1">AVERAGE(OFFSET($R$3,0,0,'Données projet'!$E$9+1,1))-AVERAGE(OFFSET($H$3,0,0,'Données projet'!$E$9+1,1))</f>
        <v>305.81218682025218</v>
      </c>
      <c r="T158" s="62">
        <f t="shared" si="142"/>
        <v>181.74776301853791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336.10356472271712</v>
      </c>
      <c r="AO158" s="62">
        <f t="shared" si="144"/>
        <v>203.5274665601915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-1.064108801074326E-13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189.32241328245374</v>
      </c>
      <c r="BJ158" s="62">
        <f t="shared" si="146"/>
        <v>89.01540797003031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356.67776806450831</v>
      </c>
      <c r="CE158" s="62">
        <f t="shared" si="148"/>
        <v>215.70832007602809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1.1527845344971866E-13</v>
      </c>
      <c r="P159" s="14">
        <f t="shared" si="141"/>
        <v>1.7033846239409443E-12</v>
      </c>
      <c r="Q159" s="22">
        <f t="shared" si="162"/>
        <v>3.1675048597887374E-12</v>
      </c>
      <c r="R159" s="62">
        <f t="shared" si="109"/>
        <v>293.3333333333365</v>
      </c>
      <c r="S159" s="62">
        <f ca="1">AVERAGE(OFFSET($R$3,0,0,'Données projet'!$E$9+1,1))-AVERAGE(OFFSET($H$3,0,0,'Données projet'!$E$9+1,1))</f>
        <v>305.81218682025218</v>
      </c>
      <c r="T159" s="62">
        <f t="shared" si="142"/>
        <v>181.74776301853791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336.10356472271712</v>
      </c>
      <c r="AO159" s="62">
        <f t="shared" si="144"/>
        <v>203.5274665601915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-1.064108801074326E-13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189.32241328245374</v>
      </c>
      <c r="BJ159" s="62">
        <f t="shared" si="146"/>
        <v>89.01540797003031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356.67776806450831</v>
      </c>
      <c r="CE159" s="62">
        <f t="shared" si="148"/>
        <v>215.70832007602809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1.1527845344971866E-13</v>
      </c>
      <c r="P160" s="14">
        <f t="shared" si="141"/>
        <v>1.7033846239409443E-12</v>
      </c>
      <c r="Q160" s="22">
        <f t="shared" si="162"/>
        <v>3.1675048597887374E-12</v>
      </c>
      <c r="R160" s="62">
        <f t="shared" si="109"/>
        <v>293.3333333333365</v>
      </c>
      <c r="S160" s="62">
        <f ca="1">AVERAGE(OFFSET($R$3,0,0,'Données projet'!$E$9+1,1))-AVERAGE(OFFSET($H$3,0,0,'Données projet'!$E$9+1,1))</f>
        <v>305.81218682025218</v>
      </c>
      <c r="T160" s="62">
        <f t="shared" si="142"/>
        <v>181.74776301853791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336.10356472271712</v>
      </c>
      <c r="AO160" s="62">
        <f t="shared" si="144"/>
        <v>203.5274665601915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-1.064108801074326E-13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189.32241328245374</v>
      </c>
      <c r="BJ160" s="62">
        <f t="shared" si="146"/>
        <v>89.01540797003031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356.67776806450831</v>
      </c>
      <c r="CE160" s="62">
        <f t="shared" si="148"/>
        <v>215.70832007602809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1.1527845344971866E-13</v>
      </c>
      <c r="P161" s="14">
        <f t="shared" si="141"/>
        <v>1.7033846239409443E-12</v>
      </c>
      <c r="Q161" s="22">
        <f t="shared" si="162"/>
        <v>3.1675048597887374E-12</v>
      </c>
      <c r="R161" s="62">
        <f t="shared" si="109"/>
        <v>293.3333333333365</v>
      </c>
      <c r="S161" s="62">
        <f ca="1">AVERAGE(OFFSET($R$3,0,0,'Données projet'!$E$9+1,1))-AVERAGE(OFFSET($H$3,0,0,'Données projet'!$E$9+1,1))</f>
        <v>305.81218682025218</v>
      </c>
      <c r="T161" s="62">
        <f t="shared" si="142"/>
        <v>181.74776301853791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336.10356472271712</v>
      </c>
      <c r="AO161" s="62">
        <f t="shared" si="144"/>
        <v>203.5274665601915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-1.064108801074326E-13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189.32241328245374</v>
      </c>
      <c r="BJ161" s="62">
        <f t="shared" si="146"/>
        <v>89.01540797003031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356.67776806450831</v>
      </c>
      <c r="CE161" s="62">
        <f t="shared" si="148"/>
        <v>215.70832007602809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1.1527845344971866E-13</v>
      </c>
      <c r="P162" s="14">
        <f t="shared" si="141"/>
        <v>1.7033846239409443E-12</v>
      </c>
      <c r="Q162" s="22">
        <f t="shared" si="162"/>
        <v>3.1675048597887374E-12</v>
      </c>
      <c r="R162" s="62">
        <f t="shared" si="109"/>
        <v>293.3333333333365</v>
      </c>
      <c r="S162" s="62">
        <f ca="1">AVERAGE(OFFSET($R$3,0,0,'Données projet'!$E$9+1,1))-AVERAGE(OFFSET($H$3,0,0,'Données projet'!$E$9+1,1))</f>
        <v>305.81218682025218</v>
      </c>
      <c r="T162" s="62">
        <f t="shared" si="142"/>
        <v>181.74776301853791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336.10356472271712</v>
      </c>
      <c r="AO162" s="62">
        <f t="shared" si="144"/>
        <v>203.5274665601915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-1.064108801074326E-13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189.32241328245374</v>
      </c>
      <c r="BJ162" s="62">
        <f t="shared" si="146"/>
        <v>89.01540797003031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356.67776806450831</v>
      </c>
      <c r="CE162" s="62">
        <f t="shared" si="148"/>
        <v>215.70832007602809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1.1527845344971866E-13</v>
      </c>
      <c r="P163" s="14">
        <f t="shared" si="141"/>
        <v>1.7033846239409443E-12</v>
      </c>
      <c r="Q163" s="22">
        <f t="shared" si="162"/>
        <v>3.1675048597887374E-12</v>
      </c>
      <c r="R163" s="62">
        <f t="shared" si="109"/>
        <v>293.3333333333365</v>
      </c>
      <c r="S163" s="62">
        <f ca="1">AVERAGE(OFFSET($R$3,0,0,'Données projet'!$E$9+1,1))-AVERAGE(OFFSET($H$3,0,0,'Données projet'!$E$9+1,1))</f>
        <v>305.81218682025218</v>
      </c>
      <c r="T163" s="62">
        <f t="shared" si="142"/>
        <v>181.74776301853791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336.10356472271712</v>
      </c>
      <c r="AO163" s="62">
        <f t="shared" si="144"/>
        <v>203.5274665601915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-1.064108801074326E-13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189.32241328245374</v>
      </c>
      <c r="BJ163" s="62">
        <f t="shared" si="146"/>
        <v>89.01540797003031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356.67776806450831</v>
      </c>
      <c r="CE163" s="62">
        <f t="shared" si="148"/>
        <v>215.70832007602809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1.1527845344971866E-13</v>
      </c>
      <c r="P164" s="14">
        <f t="shared" si="141"/>
        <v>1.7033846239409443E-12</v>
      </c>
      <c r="Q164" s="22">
        <f t="shared" si="162"/>
        <v>3.1675048597887374E-12</v>
      </c>
      <c r="R164" s="62">
        <f t="shared" si="109"/>
        <v>293.3333333333365</v>
      </c>
      <c r="S164" s="62">
        <f ca="1">AVERAGE(OFFSET($R$3,0,0,'Données projet'!$E$9+1,1))-AVERAGE(OFFSET($H$3,0,0,'Données projet'!$E$9+1,1))</f>
        <v>305.81218682025218</v>
      </c>
      <c r="T164" s="62">
        <f t="shared" si="142"/>
        <v>181.74776301853791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336.10356472271712</v>
      </c>
      <c r="AO164" s="62">
        <f t="shared" si="144"/>
        <v>203.5274665601915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-1.064108801074326E-13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189.32241328245374</v>
      </c>
      <c r="BJ164" s="62">
        <f t="shared" si="146"/>
        <v>89.01540797003031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356.67776806450831</v>
      </c>
      <c r="CE164" s="62">
        <f t="shared" si="148"/>
        <v>215.70832007602809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1.1527845344971866E-13</v>
      </c>
      <c r="P165" s="14">
        <f t="shared" si="141"/>
        <v>1.7033846239409443E-12</v>
      </c>
      <c r="Q165" s="22">
        <f t="shared" si="162"/>
        <v>3.1675048597887374E-12</v>
      </c>
      <c r="R165" s="62">
        <f t="shared" si="109"/>
        <v>293.3333333333365</v>
      </c>
      <c r="S165" s="62">
        <f ca="1">AVERAGE(OFFSET($R$3,0,0,'Données projet'!$E$9+1,1))-AVERAGE(OFFSET($H$3,0,0,'Données projet'!$E$9+1,1))</f>
        <v>305.81218682025218</v>
      </c>
      <c r="T165" s="62">
        <f t="shared" si="142"/>
        <v>181.74776301853791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336.10356472271712</v>
      </c>
      <c r="AO165" s="62">
        <f t="shared" si="144"/>
        <v>203.5274665601915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-1.064108801074326E-13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189.32241328245374</v>
      </c>
      <c r="BJ165" s="62">
        <f t="shared" si="146"/>
        <v>89.01540797003031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356.67776806450831</v>
      </c>
      <c r="CE165" s="62">
        <f t="shared" si="148"/>
        <v>215.70832007602809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1.1527845344971866E-13</v>
      </c>
      <c r="P166" s="14">
        <f t="shared" si="141"/>
        <v>1.7033846239409443E-12</v>
      </c>
      <c r="Q166" s="22">
        <f t="shared" si="162"/>
        <v>3.1675048597887374E-12</v>
      </c>
      <c r="R166" s="62">
        <f t="shared" si="109"/>
        <v>293.3333333333365</v>
      </c>
      <c r="S166" s="62">
        <f ca="1">AVERAGE(OFFSET($R$3,0,0,'Données projet'!$E$9+1,1))-AVERAGE(OFFSET($H$3,0,0,'Données projet'!$E$9+1,1))</f>
        <v>305.81218682025218</v>
      </c>
      <c r="T166" s="62">
        <f t="shared" si="142"/>
        <v>181.74776301853791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336.10356472271712</v>
      </c>
      <c r="AO166" s="62">
        <f t="shared" si="144"/>
        <v>203.5274665601915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-1.064108801074326E-13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189.32241328245374</v>
      </c>
      <c r="BJ166" s="62">
        <f t="shared" si="146"/>
        <v>89.01540797003031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356.67776806450831</v>
      </c>
      <c r="CE166" s="62">
        <f t="shared" si="148"/>
        <v>215.70832007602809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1.1527845344971866E-13</v>
      </c>
      <c r="P167" s="14">
        <f t="shared" si="141"/>
        <v>1.7033846239409443E-12</v>
      </c>
      <c r="Q167" s="22">
        <f t="shared" si="162"/>
        <v>3.1675048597887374E-12</v>
      </c>
      <c r="R167" s="62">
        <f t="shared" si="109"/>
        <v>293.3333333333365</v>
      </c>
      <c r="S167" s="62">
        <f ca="1">AVERAGE(OFFSET($R$3,0,0,'Données projet'!$E$9+1,1))-AVERAGE(OFFSET($H$3,0,0,'Données projet'!$E$9+1,1))</f>
        <v>305.81218682025218</v>
      </c>
      <c r="T167" s="62">
        <f t="shared" si="142"/>
        <v>181.74776301853791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336.10356472271712</v>
      </c>
      <c r="AO167" s="62">
        <f t="shared" si="144"/>
        <v>203.5274665601915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-1.064108801074326E-13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189.32241328245374</v>
      </c>
      <c r="BJ167" s="62">
        <f t="shared" si="146"/>
        <v>89.01540797003031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356.67776806450831</v>
      </c>
      <c r="CE167" s="62">
        <f t="shared" si="148"/>
        <v>215.70832007602809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1.1527845344971866E-13</v>
      </c>
      <c r="P168" s="14">
        <f t="shared" si="141"/>
        <v>1.7033846239409443E-12</v>
      </c>
      <c r="Q168" s="22">
        <f t="shared" si="162"/>
        <v>3.1675048597887374E-12</v>
      </c>
      <c r="R168" s="62">
        <f t="shared" si="109"/>
        <v>293.3333333333365</v>
      </c>
      <c r="S168" s="62">
        <f ca="1">AVERAGE(OFFSET($R$3,0,0,'Données projet'!$E$9+1,1))-AVERAGE(OFFSET($H$3,0,0,'Données projet'!$E$9+1,1))</f>
        <v>305.81218682025218</v>
      </c>
      <c r="T168" s="62">
        <f t="shared" si="142"/>
        <v>181.74776301853791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336.10356472271712</v>
      </c>
      <c r="AO168" s="62">
        <f t="shared" si="144"/>
        <v>203.5274665601915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-1.064108801074326E-13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189.32241328245374</v>
      </c>
      <c r="BJ168" s="62">
        <f t="shared" si="146"/>
        <v>89.01540797003031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356.67776806450831</v>
      </c>
      <c r="CE168" s="62">
        <f t="shared" si="148"/>
        <v>215.70832007602809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1.1527845344971866E-13</v>
      </c>
      <c r="P169" s="14">
        <f t="shared" si="141"/>
        <v>1.7033846239409443E-12</v>
      </c>
      <c r="Q169" s="22">
        <f t="shared" si="162"/>
        <v>3.1675048597887374E-12</v>
      </c>
      <c r="R169" s="62">
        <f t="shared" si="109"/>
        <v>293.3333333333365</v>
      </c>
      <c r="S169" s="62">
        <f ca="1">AVERAGE(OFFSET($R$3,0,0,'Données projet'!$E$9+1,1))-AVERAGE(OFFSET($H$3,0,0,'Données projet'!$E$9+1,1))</f>
        <v>305.81218682025218</v>
      </c>
      <c r="T169" s="62">
        <f t="shared" si="142"/>
        <v>181.74776301853791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336.10356472271712</v>
      </c>
      <c r="AO169" s="62">
        <f t="shared" si="144"/>
        <v>203.5274665601915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-1.064108801074326E-13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189.32241328245374</v>
      </c>
      <c r="BJ169" s="62">
        <f t="shared" si="146"/>
        <v>89.01540797003031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356.67776806450831</v>
      </c>
      <c r="CE169" s="62">
        <f t="shared" si="148"/>
        <v>215.70832007602809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1.1527845344971866E-13</v>
      </c>
      <c r="P170" s="14">
        <f t="shared" si="141"/>
        <v>1.7033846239409443E-12</v>
      </c>
      <c r="Q170" s="22">
        <f t="shared" si="162"/>
        <v>3.1675048597887374E-12</v>
      </c>
      <c r="R170" s="62">
        <f t="shared" si="109"/>
        <v>293.3333333333365</v>
      </c>
      <c r="S170" s="62">
        <f ca="1">AVERAGE(OFFSET($R$3,0,0,'Données projet'!$E$9+1,1))-AVERAGE(OFFSET($H$3,0,0,'Données projet'!$E$9+1,1))</f>
        <v>305.81218682025218</v>
      </c>
      <c r="T170" s="62">
        <f t="shared" si="142"/>
        <v>181.74776301853791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336.10356472271712</v>
      </c>
      <c r="AO170" s="62">
        <f t="shared" si="144"/>
        <v>203.5274665601915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-1.064108801074326E-13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189.32241328245374</v>
      </c>
      <c r="BJ170" s="62">
        <f t="shared" si="146"/>
        <v>89.01540797003031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356.67776806450831</v>
      </c>
      <c r="CE170" s="62">
        <f t="shared" si="148"/>
        <v>215.70832007602809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1.1527845344971866E-13</v>
      </c>
      <c r="P171" s="14">
        <f t="shared" si="141"/>
        <v>1.7033846239409443E-12</v>
      </c>
      <c r="Q171" s="22">
        <f t="shared" si="162"/>
        <v>3.1675048597887374E-12</v>
      </c>
      <c r="R171" s="62">
        <f t="shared" si="109"/>
        <v>293.3333333333365</v>
      </c>
      <c r="S171" s="62">
        <f ca="1">AVERAGE(OFFSET($R$3,0,0,'Données projet'!$E$9+1,1))-AVERAGE(OFFSET($H$3,0,0,'Données projet'!$E$9+1,1))</f>
        <v>305.81218682025218</v>
      </c>
      <c r="T171" s="62">
        <f t="shared" si="142"/>
        <v>181.74776301853791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336.10356472271712</v>
      </c>
      <c r="AO171" s="62">
        <f t="shared" si="144"/>
        <v>203.5274665601915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-1.064108801074326E-13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189.32241328245374</v>
      </c>
      <c r="BJ171" s="62">
        <f t="shared" si="146"/>
        <v>89.01540797003031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356.67776806450831</v>
      </c>
      <c r="CE171" s="62">
        <f t="shared" si="148"/>
        <v>215.70832007602809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1.1527845344971866E-13</v>
      </c>
      <c r="P172" s="14">
        <f t="shared" si="141"/>
        <v>1.7033846239409443E-12</v>
      </c>
      <c r="Q172" s="22">
        <f t="shared" si="162"/>
        <v>3.1675048597887374E-12</v>
      </c>
      <c r="R172" s="62">
        <f t="shared" si="109"/>
        <v>293.3333333333365</v>
      </c>
      <c r="S172" s="62">
        <f ca="1">AVERAGE(OFFSET($R$3,0,0,'Données projet'!$E$9+1,1))-AVERAGE(OFFSET($H$3,0,0,'Données projet'!$E$9+1,1))</f>
        <v>305.81218682025218</v>
      </c>
      <c r="T172" s="62">
        <f t="shared" si="142"/>
        <v>181.74776301853791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336.10356472271712</v>
      </c>
      <c r="AO172" s="62">
        <f t="shared" si="144"/>
        <v>203.5274665601915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-1.064108801074326E-13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189.32241328245374</v>
      </c>
      <c r="BJ172" s="62">
        <f t="shared" si="146"/>
        <v>89.01540797003031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356.67776806450831</v>
      </c>
      <c r="CE172" s="62">
        <f t="shared" si="148"/>
        <v>215.70832007602809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1.1527845344971866E-13</v>
      </c>
      <c r="P173" s="14">
        <f t="shared" si="141"/>
        <v>1.7033846239409443E-12</v>
      </c>
      <c r="Q173" s="22">
        <f t="shared" si="162"/>
        <v>3.1675048597887374E-12</v>
      </c>
      <c r="R173" s="62">
        <f t="shared" si="109"/>
        <v>293.3333333333365</v>
      </c>
      <c r="S173" s="62">
        <f ca="1">AVERAGE(OFFSET($R$3,0,0,'Données projet'!$E$9+1,1))-AVERAGE(OFFSET($H$3,0,0,'Données projet'!$E$9+1,1))</f>
        <v>305.81218682025218</v>
      </c>
      <c r="T173" s="62">
        <f t="shared" si="142"/>
        <v>181.74776301853791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336.10356472271712</v>
      </c>
      <c r="AO173" s="62">
        <f t="shared" si="144"/>
        <v>203.5274665601915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-1.064108801074326E-13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189.32241328245374</v>
      </c>
      <c r="BJ173" s="62">
        <f t="shared" si="146"/>
        <v>89.01540797003031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356.67776806450831</v>
      </c>
      <c r="CE173" s="62">
        <f t="shared" si="148"/>
        <v>215.70832007602809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1.1527845344971866E-13</v>
      </c>
      <c r="P174" s="14">
        <f t="shared" si="141"/>
        <v>1.7033846239409443E-12</v>
      </c>
      <c r="Q174" s="22">
        <f t="shared" si="162"/>
        <v>3.1675048597887374E-12</v>
      </c>
      <c r="R174" s="62">
        <f t="shared" si="109"/>
        <v>293.3333333333365</v>
      </c>
      <c r="S174" s="62">
        <f ca="1">AVERAGE(OFFSET($R$3,0,0,'Données projet'!$E$9+1,1))-AVERAGE(OFFSET($H$3,0,0,'Données projet'!$E$9+1,1))</f>
        <v>305.81218682025218</v>
      </c>
      <c r="T174" s="62">
        <f t="shared" si="142"/>
        <v>181.74776301853791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336.10356472271712</v>
      </c>
      <c r="AO174" s="62">
        <f t="shared" si="144"/>
        <v>203.5274665601915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-1.064108801074326E-13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189.32241328245374</v>
      </c>
      <c r="BJ174" s="62">
        <f t="shared" si="146"/>
        <v>89.01540797003031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356.67776806450831</v>
      </c>
      <c r="CE174" s="62">
        <f t="shared" si="148"/>
        <v>215.70832007602809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1.1527845344971866E-13</v>
      </c>
      <c r="P175" s="14">
        <f t="shared" si="141"/>
        <v>1.7033846239409443E-12</v>
      </c>
      <c r="Q175" s="22">
        <f t="shared" si="162"/>
        <v>3.1675048597887374E-12</v>
      </c>
      <c r="R175" s="62">
        <f t="shared" si="109"/>
        <v>293.3333333333365</v>
      </c>
      <c r="S175" s="62">
        <f ca="1">AVERAGE(OFFSET($R$3,0,0,'Données projet'!$E$9+1,1))-AVERAGE(OFFSET($H$3,0,0,'Données projet'!$E$9+1,1))</f>
        <v>305.81218682025218</v>
      </c>
      <c r="T175" s="62">
        <f t="shared" si="142"/>
        <v>181.74776301853791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336.10356472271712</v>
      </c>
      <c r="AO175" s="62">
        <f t="shared" si="144"/>
        <v>203.5274665601915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-1.064108801074326E-13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189.32241328245374</v>
      </c>
      <c r="BJ175" s="62">
        <f t="shared" si="146"/>
        <v>89.01540797003031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356.67776806450831</v>
      </c>
      <c r="CE175" s="62">
        <f t="shared" si="148"/>
        <v>215.70832007602809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1.1527845344971866E-13</v>
      </c>
      <c r="P176" s="14">
        <f t="shared" si="141"/>
        <v>1.7033846239409443E-12</v>
      </c>
      <c r="Q176" s="22">
        <f t="shared" si="162"/>
        <v>3.1675048597887374E-12</v>
      </c>
      <c r="R176" s="62">
        <f t="shared" si="109"/>
        <v>293.3333333333365</v>
      </c>
      <c r="S176" s="62">
        <f ca="1">AVERAGE(OFFSET($R$3,0,0,'Données projet'!$E$9+1,1))-AVERAGE(OFFSET($H$3,0,0,'Données projet'!$E$9+1,1))</f>
        <v>305.81218682025218</v>
      </c>
      <c r="T176" s="62">
        <f t="shared" si="142"/>
        <v>181.74776301853791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336.10356472271712</v>
      </c>
      <c r="AO176" s="62">
        <f t="shared" si="144"/>
        <v>203.5274665601915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-1.064108801074326E-13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189.32241328245374</v>
      </c>
      <c r="BJ176" s="62">
        <f t="shared" si="146"/>
        <v>89.01540797003031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356.67776806450831</v>
      </c>
      <c r="CE176" s="62">
        <f t="shared" si="148"/>
        <v>215.70832007602809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1.1527845344971866E-13</v>
      </c>
      <c r="P177" s="14">
        <f t="shared" si="141"/>
        <v>1.7033846239409443E-12</v>
      </c>
      <c r="Q177" s="22">
        <f t="shared" si="162"/>
        <v>3.1675048597887374E-12</v>
      </c>
      <c r="R177" s="62">
        <f t="shared" si="109"/>
        <v>293.3333333333365</v>
      </c>
      <c r="S177" s="62">
        <f ca="1">AVERAGE(OFFSET($R$3,0,0,'Données projet'!$E$9+1,1))-AVERAGE(OFFSET($H$3,0,0,'Données projet'!$E$9+1,1))</f>
        <v>305.81218682025218</v>
      </c>
      <c r="T177" s="62">
        <f t="shared" si="142"/>
        <v>181.74776301853791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336.10356472271712</v>
      </c>
      <c r="AO177" s="62">
        <f t="shared" si="144"/>
        <v>203.5274665601915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-1.064108801074326E-13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189.32241328245374</v>
      </c>
      <c r="BJ177" s="62">
        <f t="shared" si="146"/>
        <v>89.01540797003031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356.67776806450831</v>
      </c>
      <c r="CE177" s="62">
        <f t="shared" si="148"/>
        <v>215.70832007602809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1.1527845344971866E-13</v>
      </c>
      <c r="P178" s="14">
        <f t="shared" si="141"/>
        <v>1.7033846239409443E-12</v>
      </c>
      <c r="Q178" s="22">
        <f t="shared" si="162"/>
        <v>3.1675048597887374E-12</v>
      </c>
      <c r="R178" s="62">
        <f t="shared" si="109"/>
        <v>293.3333333333365</v>
      </c>
      <c r="S178" s="62">
        <f ca="1">AVERAGE(OFFSET($R$3,0,0,'Données projet'!$E$9+1,1))-AVERAGE(OFFSET($H$3,0,0,'Données projet'!$E$9+1,1))</f>
        <v>305.81218682025218</v>
      </c>
      <c r="T178" s="62">
        <f t="shared" si="142"/>
        <v>181.74776301853791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336.10356472271712</v>
      </c>
      <c r="AO178" s="62">
        <f t="shared" si="144"/>
        <v>203.5274665601915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-1.064108801074326E-13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189.32241328245374</v>
      </c>
      <c r="BJ178" s="62">
        <f t="shared" si="146"/>
        <v>89.01540797003031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356.67776806450831</v>
      </c>
      <c r="CE178" s="62">
        <f t="shared" si="148"/>
        <v>215.70832007602809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1.1527845344971866E-13</v>
      </c>
      <c r="P179" s="14">
        <f t="shared" si="141"/>
        <v>1.7033846239409443E-12</v>
      </c>
      <c r="Q179" s="22">
        <f t="shared" si="162"/>
        <v>3.1675048597887374E-12</v>
      </c>
      <c r="R179" s="62">
        <f t="shared" si="109"/>
        <v>293.3333333333365</v>
      </c>
      <c r="S179" s="62">
        <f ca="1">AVERAGE(OFFSET($R$3,0,0,'Données projet'!$E$9+1,1))-AVERAGE(OFFSET($H$3,0,0,'Données projet'!$E$9+1,1))</f>
        <v>305.81218682025218</v>
      </c>
      <c r="T179" s="62">
        <f t="shared" si="142"/>
        <v>181.74776301853791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336.10356472271712</v>
      </c>
      <c r="AO179" s="62">
        <f t="shared" si="144"/>
        <v>203.5274665601915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-1.064108801074326E-13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189.32241328245374</v>
      </c>
      <c r="BJ179" s="62">
        <f t="shared" si="146"/>
        <v>89.01540797003031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356.67776806450831</v>
      </c>
      <c r="CE179" s="62">
        <f t="shared" si="148"/>
        <v>215.70832007602809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1.1527845344971866E-13</v>
      </c>
      <c r="P180" s="14">
        <f t="shared" si="141"/>
        <v>1.7033846239409443E-12</v>
      </c>
      <c r="Q180" s="22">
        <f t="shared" si="162"/>
        <v>3.1675048597887374E-12</v>
      </c>
      <c r="R180" s="62">
        <f t="shared" si="109"/>
        <v>293.3333333333365</v>
      </c>
      <c r="S180" s="62">
        <f ca="1">AVERAGE(OFFSET($R$3,0,0,'Données projet'!$E$9+1,1))-AVERAGE(OFFSET($H$3,0,0,'Données projet'!$E$9+1,1))</f>
        <v>305.81218682025218</v>
      </c>
      <c r="T180" s="62">
        <f t="shared" si="142"/>
        <v>181.74776301853791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336.10356472271712</v>
      </c>
      <c r="AO180" s="62">
        <f t="shared" si="144"/>
        <v>203.5274665601915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-1.064108801074326E-13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189.32241328245374</v>
      </c>
      <c r="BJ180" s="62">
        <f t="shared" si="146"/>
        <v>89.01540797003031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356.67776806450831</v>
      </c>
      <c r="CE180" s="62">
        <f t="shared" si="148"/>
        <v>215.70832007602809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1.1527845344971866E-13</v>
      </c>
      <c r="P181" s="14">
        <f t="shared" si="141"/>
        <v>1.7033846239409443E-12</v>
      </c>
      <c r="Q181" s="22">
        <f t="shared" si="162"/>
        <v>3.1675048597887374E-12</v>
      </c>
      <c r="R181" s="62">
        <f t="shared" si="109"/>
        <v>293.3333333333365</v>
      </c>
      <c r="S181" s="62">
        <f ca="1">AVERAGE(OFFSET($R$3,0,0,'Données projet'!$E$9+1,1))-AVERAGE(OFFSET($H$3,0,0,'Données projet'!$E$9+1,1))</f>
        <v>305.81218682025218</v>
      </c>
      <c r="T181" s="62">
        <f t="shared" si="142"/>
        <v>181.74776301853791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336.10356472271712</v>
      </c>
      <c r="AO181" s="62">
        <f t="shared" si="144"/>
        <v>203.5274665601915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-1.064108801074326E-13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189.32241328245374</v>
      </c>
      <c r="BJ181" s="62">
        <f t="shared" si="146"/>
        <v>89.01540797003031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356.67776806450831</v>
      </c>
      <c r="CE181" s="62">
        <f t="shared" si="148"/>
        <v>215.70832007602809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1.1527845344971866E-13</v>
      </c>
      <c r="P182" s="14">
        <f t="shared" si="141"/>
        <v>1.7033846239409443E-12</v>
      </c>
      <c r="Q182" s="22">
        <f t="shared" si="162"/>
        <v>3.1675048597887374E-12</v>
      </c>
      <c r="R182" s="62">
        <f t="shared" si="109"/>
        <v>293.3333333333365</v>
      </c>
      <c r="S182" s="62">
        <f ca="1">AVERAGE(OFFSET($R$3,0,0,'Données projet'!$E$9+1,1))-AVERAGE(OFFSET($H$3,0,0,'Données projet'!$E$9+1,1))</f>
        <v>305.81218682025218</v>
      </c>
      <c r="T182" s="62">
        <f t="shared" si="142"/>
        <v>181.74776301853791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336.10356472271712</v>
      </c>
      <c r="AO182" s="62">
        <f t="shared" si="144"/>
        <v>203.5274665601915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-1.064108801074326E-13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189.32241328245374</v>
      </c>
      <c r="BJ182" s="62">
        <f t="shared" si="146"/>
        <v>89.01540797003031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356.67776806450831</v>
      </c>
      <c r="CE182" s="62">
        <f t="shared" si="148"/>
        <v>215.70832007602809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1.1527845344971866E-13</v>
      </c>
      <c r="P183" s="14">
        <f t="shared" si="141"/>
        <v>1.7033846239409443E-12</v>
      </c>
      <c r="Q183" s="22">
        <f t="shared" si="162"/>
        <v>3.1675048597887374E-12</v>
      </c>
      <c r="R183" s="62">
        <f t="shared" si="109"/>
        <v>293.3333333333365</v>
      </c>
      <c r="S183" s="62">
        <f ca="1">AVERAGE(OFFSET($R$3,0,0,'Données projet'!$E$9+1,1))-AVERAGE(OFFSET($H$3,0,0,'Données projet'!$E$9+1,1))</f>
        <v>305.81218682025218</v>
      </c>
      <c r="T183" s="62">
        <f t="shared" si="142"/>
        <v>181.74776301853791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336.10356472271712</v>
      </c>
      <c r="AO183" s="62">
        <f t="shared" si="144"/>
        <v>203.5274665601915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-1.064108801074326E-13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189.32241328245374</v>
      </c>
      <c r="BJ183" s="62">
        <f t="shared" si="146"/>
        <v>89.01540797003031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356.67776806450831</v>
      </c>
      <c r="CE183" s="62">
        <f t="shared" si="148"/>
        <v>215.70832007602809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1.1527845344971866E-13</v>
      </c>
      <c r="P184" s="14">
        <f t="shared" si="141"/>
        <v>1.7033846239409443E-12</v>
      </c>
      <c r="Q184" s="22">
        <f t="shared" si="162"/>
        <v>3.1675048597887374E-12</v>
      </c>
      <c r="R184" s="62">
        <f t="shared" si="109"/>
        <v>293.3333333333365</v>
      </c>
      <c r="S184" s="62">
        <f ca="1">AVERAGE(OFFSET($R$3,0,0,'Données projet'!$E$9+1,1))-AVERAGE(OFFSET($H$3,0,0,'Données projet'!$E$9+1,1))</f>
        <v>305.81218682025218</v>
      </c>
      <c r="T184" s="62">
        <f t="shared" si="142"/>
        <v>181.74776301853791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336.10356472271712</v>
      </c>
      <c r="AO184" s="62">
        <f t="shared" si="144"/>
        <v>203.5274665601915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-1.064108801074326E-13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189.32241328245374</v>
      </c>
      <c r="BJ184" s="62">
        <f t="shared" si="146"/>
        <v>89.01540797003031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356.67776806450831</v>
      </c>
      <c r="CE184" s="62">
        <f t="shared" si="148"/>
        <v>215.70832007602809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1.1527845344971866E-13</v>
      </c>
      <c r="P185" s="14">
        <f t="shared" si="141"/>
        <v>1.7033846239409443E-12</v>
      </c>
      <c r="Q185" s="22">
        <f t="shared" si="162"/>
        <v>3.1675048597887374E-12</v>
      </c>
      <c r="R185" s="62">
        <f t="shared" si="109"/>
        <v>293.3333333333365</v>
      </c>
      <c r="S185" s="62">
        <f ca="1">AVERAGE(OFFSET($R$3,0,0,'Données projet'!$E$9+1,1))-AVERAGE(OFFSET($H$3,0,0,'Données projet'!$E$9+1,1))</f>
        <v>305.81218682025218</v>
      </c>
      <c r="T185" s="62">
        <f t="shared" si="142"/>
        <v>181.74776301853791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336.10356472271712</v>
      </c>
      <c r="AO185" s="62">
        <f t="shared" si="144"/>
        <v>203.5274665601915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-1.064108801074326E-13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189.32241328245374</v>
      </c>
      <c r="BJ185" s="62">
        <f t="shared" si="146"/>
        <v>89.01540797003031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356.67776806450831</v>
      </c>
      <c r="CE185" s="62">
        <f t="shared" si="148"/>
        <v>215.70832007602809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1.1527845344971866E-13</v>
      </c>
      <c r="P186" s="14">
        <f t="shared" si="141"/>
        <v>1.7033846239409443E-12</v>
      </c>
      <c r="Q186" s="22">
        <f t="shared" si="162"/>
        <v>3.1675048597887374E-12</v>
      </c>
      <c r="R186" s="62">
        <f t="shared" si="109"/>
        <v>293.3333333333365</v>
      </c>
      <c r="S186" s="62">
        <f ca="1">AVERAGE(OFFSET($R$3,0,0,'Données projet'!$E$9+1,1))-AVERAGE(OFFSET($H$3,0,0,'Données projet'!$E$9+1,1))</f>
        <v>305.81218682025218</v>
      </c>
      <c r="T186" s="62">
        <f t="shared" si="142"/>
        <v>181.74776301853791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336.10356472271712</v>
      </c>
      <c r="AO186" s="62">
        <f t="shared" si="144"/>
        <v>203.5274665601915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-1.064108801074326E-13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189.32241328245374</v>
      </c>
      <c r="BJ186" s="62">
        <f t="shared" si="146"/>
        <v>89.01540797003031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356.67776806450831</v>
      </c>
      <c r="CE186" s="62">
        <f t="shared" si="148"/>
        <v>215.70832007602809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1.1527845344971866E-13</v>
      </c>
      <c r="P187" s="14">
        <f t="shared" si="141"/>
        <v>1.7033846239409443E-12</v>
      </c>
      <c r="Q187" s="22">
        <f t="shared" si="162"/>
        <v>3.1675048597887374E-12</v>
      </c>
      <c r="R187" s="62">
        <f t="shared" si="109"/>
        <v>293.3333333333365</v>
      </c>
      <c r="S187" s="62">
        <f ca="1">AVERAGE(OFFSET($R$3,0,0,'Données projet'!$E$9+1,1))-AVERAGE(OFFSET($H$3,0,0,'Données projet'!$E$9+1,1))</f>
        <v>305.81218682025218</v>
      </c>
      <c r="T187" s="62">
        <f t="shared" si="142"/>
        <v>181.74776301853791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336.10356472271712</v>
      </c>
      <c r="AO187" s="62">
        <f t="shared" si="144"/>
        <v>203.5274665601915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-1.064108801074326E-13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189.32241328245374</v>
      </c>
      <c r="BJ187" s="62">
        <f t="shared" si="146"/>
        <v>89.01540797003031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356.67776806450831</v>
      </c>
      <c r="CE187" s="62">
        <f t="shared" si="148"/>
        <v>215.70832007602809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1.1527845344971866E-13</v>
      </c>
      <c r="P188" s="14">
        <f t="shared" si="141"/>
        <v>1.7033846239409443E-12</v>
      </c>
      <c r="Q188" s="22">
        <f t="shared" si="162"/>
        <v>3.1675048597887374E-12</v>
      </c>
      <c r="R188" s="62">
        <f t="shared" si="109"/>
        <v>293.3333333333365</v>
      </c>
      <c r="S188" s="62">
        <f ca="1">AVERAGE(OFFSET($R$3,0,0,'Données projet'!$E$9+1,1))-AVERAGE(OFFSET($H$3,0,0,'Données projet'!$E$9+1,1))</f>
        <v>305.81218682025218</v>
      </c>
      <c r="T188" s="62">
        <f t="shared" si="142"/>
        <v>181.74776301853791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336.10356472271712</v>
      </c>
      <c r="AO188" s="62">
        <f t="shared" si="144"/>
        <v>203.5274665601915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-1.064108801074326E-13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189.32241328245374</v>
      </c>
      <c r="BJ188" s="62">
        <f t="shared" si="146"/>
        <v>89.01540797003031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356.67776806450831</v>
      </c>
      <c r="CE188" s="62">
        <f t="shared" si="148"/>
        <v>215.70832007602809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1.1527845344971866E-13</v>
      </c>
      <c r="P189" s="14">
        <f t="shared" si="141"/>
        <v>1.7033846239409443E-12</v>
      </c>
      <c r="Q189" s="22">
        <f t="shared" si="162"/>
        <v>3.1675048597887374E-12</v>
      </c>
      <c r="R189" s="62">
        <f t="shared" si="109"/>
        <v>293.3333333333365</v>
      </c>
      <c r="S189" s="62">
        <f ca="1">AVERAGE(OFFSET($R$3,0,0,'Données projet'!$E$9+1,1))-AVERAGE(OFFSET($H$3,0,0,'Données projet'!$E$9+1,1))</f>
        <v>305.81218682025218</v>
      </c>
      <c r="T189" s="62">
        <f t="shared" si="142"/>
        <v>181.74776301853791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336.10356472271712</v>
      </c>
      <c r="AO189" s="62">
        <f t="shared" si="144"/>
        <v>203.5274665601915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-1.064108801074326E-13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189.32241328245374</v>
      </c>
      <c r="BJ189" s="62">
        <f t="shared" si="146"/>
        <v>89.01540797003031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356.67776806450831</v>
      </c>
      <c r="CE189" s="62">
        <f t="shared" si="148"/>
        <v>215.70832007602809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1.1527845344971866E-13</v>
      </c>
      <c r="P190" s="14">
        <f t="shared" si="141"/>
        <v>1.7033846239409443E-12</v>
      </c>
      <c r="Q190" s="22">
        <f t="shared" si="162"/>
        <v>3.1675048597887374E-12</v>
      </c>
      <c r="R190" s="62">
        <f t="shared" si="109"/>
        <v>293.3333333333365</v>
      </c>
      <c r="S190" s="62">
        <f ca="1">AVERAGE(OFFSET($R$3,0,0,'Données projet'!$E$9+1,1))-AVERAGE(OFFSET($H$3,0,0,'Données projet'!$E$9+1,1))</f>
        <v>305.81218682025218</v>
      </c>
      <c r="T190" s="62">
        <f t="shared" si="142"/>
        <v>181.74776301853791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336.10356472271712</v>
      </c>
      <c r="AO190" s="62">
        <f t="shared" si="144"/>
        <v>203.5274665601915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-1.064108801074326E-13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189.32241328245374</v>
      </c>
      <c r="BJ190" s="62">
        <f t="shared" si="146"/>
        <v>89.01540797003031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356.67776806450831</v>
      </c>
      <c r="CE190" s="62">
        <f t="shared" si="148"/>
        <v>215.70832007602809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1.1527845344971866E-13</v>
      </c>
      <c r="P191" s="14">
        <f t="shared" si="141"/>
        <v>1.7033846239409443E-12</v>
      </c>
      <c r="Q191" s="22">
        <f t="shared" si="162"/>
        <v>3.1675048597887374E-12</v>
      </c>
      <c r="R191" s="62">
        <f t="shared" si="109"/>
        <v>293.3333333333365</v>
      </c>
      <c r="S191" s="62">
        <f ca="1">AVERAGE(OFFSET($R$3,0,0,'Données projet'!$E$9+1,1))-AVERAGE(OFFSET($H$3,0,0,'Données projet'!$E$9+1,1))</f>
        <v>305.81218682025218</v>
      </c>
      <c r="T191" s="62">
        <f t="shared" si="142"/>
        <v>181.74776301853791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336.10356472271712</v>
      </c>
      <c r="AO191" s="62">
        <f t="shared" si="144"/>
        <v>203.5274665601915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-1.064108801074326E-13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189.32241328245374</v>
      </c>
      <c r="BJ191" s="62">
        <f t="shared" si="146"/>
        <v>89.01540797003031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356.67776806450831</v>
      </c>
      <c r="CE191" s="62">
        <f t="shared" si="148"/>
        <v>215.70832007602809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1.1527845344971866E-13</v>
      </c>
      <c r="P192" s="14">
        <f t="shared" si="141"/>
        <v>1.7033846239409443E-12</v>
      </c>
      <c r="Q192" s="22">
        <f t="shared" si="162"/>
        <v>3.1675048597887374E-12</v>
      </c>
      <c r="R192" s="62">
        <f t="shared" si="109"/>
        <v>293.3333333333365</v>
      </c>
      <c r="S192" s="62">
        <f ca="1">AVERAGE(OFFSET($R$3,0,0,'Données projet'!$E$9+1,1))-AVERAGE(OFFSET($H$3,0,0,'Données projet'!$E$9+1,1))</f>
        <v>305.81218682025218</v>
      </c>
      <c r="T192" s="62">
        <f t="shared" si="142"/>
        <v>181.74776301853791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336.10356472271712</v>
      </c>
      <c r="AO192" s="62">
        <f t="shared" si="144"/>
        <v>203.5274665601915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-1.064108801074326E-13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189.32241328245374</v>
      </c>
      <c r="BJ192" s="62">
        <f t="shared" si="146"/>
        <v>89.01540797003031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356.67776806450831</v>
      </c>
      <c r="CE192" s="62">
        <f t="shared" si="148"/>
        <v>215.70832007602809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1.1527845344971866E-13</v>
      </c>
      <c r="P193" s="14">
        <f t="shared" si="141"/>
        <v>1.7033846239409443E-12</v>
      </c>
      <c r="Q193" s="22">
        <f t="shared" si="162"/>
        <v>3.1675048597887374E-12</v>
      </c>
      <c r="R193" s="62">
        <f t="shared" si="109"/>
        <v>293.3333333333365</v>
      </c>
      <c r="S193" s="62">
        <f ca="1">AVERAGE(OFFSET($R$3,0,0,'Données projet'!$E$9+1,1))-AVERAGE(OFFSET($H$3,0,0,'Données projet'!$E$9+1,1))</f>
        <v>305.81218682025218</v>
      </c>
      <c r="T193" s="62">
        <f t="shared" si="142"/>
        <v>181.74776301853791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336.10356472271712</v>
      </c>
      <c r="AO193" s="62">
        <f t="shared" si="144"/>
        <v>203.5274665601915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-1.064108801074326E-13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189.32241328245374</v>
      </c>
      <c r="BJ193" s="62">
        <f t="shared" si="146"/>
        <v>89.01540797003031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356.67776806450831</v>
      </c>
      <c r="CE193" s="62">
        <f t="shared" si="148"/>
        <v>215.70832007602809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1.1527845344971866E-13</v>
      </c>
      <c r="P194" s="14">
        <f t="shared" si="141"/>
        <v>1.7033846239409443E-12</v>
      </c>
      <c r="Q194" s="22">
        <f t="shared" si="162"/>
        <v>3.1675048597887374E-12</v>
      </c>
      <c r="R194" s="62">
        <f t="shared" si="109"/>
        <v>293.3333333333365</v>
      </c>
      <c r="S194" s="62">
        <f ca="1">AVERAGE(OFFSET($R$3,0,0,'Données projet'!$E$9+1,1))-AVERAGE(OFFSET($H$3,0,0,'Données projet'!$E$9+1,1))</f>
        <v>305.81218682025218</v>
      </c>
      <c r="T194" s="62">
        <f t="shared" si="142"/>
        <v>181.74776301853791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336.10356472271712</v>
      </c>
      <c r="AO194" s="62">
        <f t="shared" si="144"/>
        <v>203.5274665601915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-1.064108801074326E-13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189.32241328245374</v>
      </c>
      <c r="BJ194" s="62">
        <f t="shared" si="146"/>
        <v>89.01540797003031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356.67776806450831</v>
      </c>
      <c r="CE194" s="62">
        <f t="shared" si="148"/>
        <v>215.70832007602809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1.1527845344971866E-13</v>
      </c>
      <c r="P195" s="14">
        <f t="shared" si="141"/>
        <v>1.7033846239409443E-12</v>
      </c>
      <c r="Q195" s="22">
        <f t="shared" si="162"/>
        <v>3.1675048597887374E-12</v>
      </c>
      <c r="R195" s="62">
        <f t="shared" ref="R195:R203" si="191">Q195+(I195+J195)*44/12</f>
        <v>293.3333333333365</v>
      </c>
      <c r="S195" s="62">
        <f ca="1">AVERAGE(OFFSET($R$3,0,0,'Données projet'!$E$9+1,1))-AVERAGE(OFFSET($H$3,0,0,'Données projet'!$E$9+1,1))</f>
        <v>305.81218682025218</v>
      </c>
      <c r="T195" s="62">
        <f t="shared" si="142"/>
        <v>181.74776301853791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336.10356472271712</v>
      </c>
      <c r="AO195" s="62">
        <f t="shared" si="144"/>
        <v>203.5274665601915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-1.064108801074326E-13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189.32241328245374</v>
      </c>
      <c r="BJ195" s="62">
        <f t="shared" si="146"/>
        <v>89.01540797003031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356.67776806450831</v>
      </c>
      <c r="CE195" s="62">
        <f t="shared" si="148"/>
        <v>215.70832007602809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1.1527845344971866E-13</v>
      </c>
      <c r="P196" s="14">
        <f t="shared" si="141"/>
        <v>1.7033846239409443E-12</v>
      </c>
      <c r="Q196" s="22">
        <f t="shared" si="162"/>
        <v>3.1675048597887374E-12</v>
      </c>
      <c r="R196" s="62">
        <f t="shared" si="191"/>
        <v>293.3333333333365</v>
      </c>
      <c r="S196" s="62">
        <f ca="1">AVERAGE(OFFSET($R$3,0,0,'Données projet'!$E$9+1,1))-AVERAGE(OFFSET($H$3,0,0,'Données projet'!$E$9+1,1))</f>
        <v>305.81218682025218</v>
      </c>
      <c r="T196" s="62">
        <f t="shared" si="142"/>
        <v>181.74776301853791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336.10356472271712</v>
      </c>
      <c r="AO196" s="62">
        <f t="shared" si="144"/>
        <v>203.5274665601915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-1.064108801074326E-13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189.32241328245374</v>
      </c>
      <c r="BJ196" s="62">
        <f t="shared" si="146"/>
        <v>89.01540797003031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356.67776806450831</v>
      </c>
      <c r="CE196" s="62">
        <f t="shared" si="148"/>
        <v>215.70832007602809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1.1527845344971866E-13</v>
      </c>
      <c r="P197" s="14">
        <f t="shared" ref="P197:P203" si="203">EXP(-1.0587+0.8836*LN(O197)+0.284)</f>
        <v>1.7033846239409443E-12</v>
      </c>
      <c r="Q197" s="22">
        <f t="shared" si="162"/>
        <v>3.1675048597887374E-12</v>
      </c>
      <c r="R197" s="62">
        <f t="shared" si="191"/>
        <v>293.3333333333365</v>
      </c>
      <c r="S197" s="62">
        <f ca="1">AVERAGE(OFFSET($R$3,0,0,'Données projet'!$E$9+1,1))-AVERAGE(OFFSET($H$3,0,0,'Données projet'!$E$9+1,1))</f>
        <v>305.81218682025218</v>
      </c>
      <c r="T197" s="62">
        <f t="shared" ref="T197:T203" si="204">$T$3</f>
        <v>181.74776301853791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336.10356472271712</v>
      </c>
      <c r="AO197" s="62">
        <f t="shared" ref="AO197:AO203" si="205">$AO$3</f>
        <v>203.5274665601915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-1.064108801074326E-13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189.32241328245374</v>
      </c>
      <c r="BJ197" s="62">
        <f t="shared" ref="BJ197:BJ203" si="206">$BJ$3</f>
        <v>89.01540797003031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356.67776806450831</v>
      </c>
      <c r="CE197" s="62">
        <f t="shared" ref="CE197:CE203" si="207">$CE$3</f>
        <v>215.70832007602809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1.1527845344971866E-13</v>
      </c>
      <c r="P198" s="14">
        <f t="shared" si="203"/>
        <v>1.7033846239409443E-12</v>
      </c>
      <c r="Q198" s="22">
        <f t="shared" si="162"/>
        <v>3.1675048597887374E-12</v>
      </c>
      <c r="R198" s="62">
        <f t="shared" si="191"/>
        <v>293.3333333333365</v>
      </c>
      <c r="S198" s="62">
        <f ca="1">AVERAGE(OFFSET($R$3,0,0,'Données projet'!$E$9+1,1))-AVERAGE(OFFSET($H$3,0,0,'Données projet'!$E$9+1,1))</f>
        <v>305.81218682025218</v>
      </c>
      <c r="T198" s="62">
        <f t="shared" si="204"/>
        <v>181.74776301853791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336.10356472271712</v>
      </c>
      <c r="AO198" s="62">
        <f t="shared" si="205"/>
        <v>203.5274665601915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-1.064108801074326E-13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189.32241328245374</v>
      </c>
      <c r="BJ198" s="62">
        <f t="shared" si="206"/>
        <v>89.01540797003031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356.67776806450831</v>
      </c>
      <c r="CE198" s="62">
        <f t="shared" si="207"/>
        <v>215.70832007602809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1.1527845344971866E-13</v>
      </c>
      <c r="P199" s="14">
        <f t="shared" si="203"/>
        <v>1.7033846239409443E-12</v>
      </c>
      <c r="Q199" s="22">
        <f t="shared" si="162"/>
        <v>3.1675048597887374E-12</v>
      </c>
      <c r="R199" s="62">
        <f t="shared" si="191"/>
        <v>293.3333333333365</v>
      </c>
      <c r="S199" s="62">
        <f ca="1">AVERAGE(OFFSET($R$3,0,0,'Données projet'!$E$9+1,1))-AVERAGE(OFFSET($H$3,0,0,'Données projet'!$E$9+1,1))</f>
        <v>305.81218682025218</v>
      </c>
      <c r="T199" s="62">
        <f t="shared" si="204"/>
        <v>181.74776301853791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336.10356472271712</v>
      </c>
      <c r="AO199" s="62">
        <f t="shared" si="205"/>
        <v>203.5274665601915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-1.064108801074326E-13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189.32241328245374</v>
      </c>
      <c r="BJ199" s="62">
        <f t="shared" si="206"/>
        <v>89.01540797003031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356.67776806450831</v>
      </c>
      <c r="CE199" s="62">
        <f t="shared" si="207"/>
        <v>215.70832007602809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1.1527845344971866E-13</v>
      </c>
      <c r="P200" s="14">
        <f t="shared" si="203"/>
        <v>1.7033846239409443E-12</v>
      </c>
      <c r="Q200" s="22">
        <f t="shared" si="162"/>
        <v>3.1675048597887374E-12</v>
      </c>
      <c r="R200" s="62">
        <f t="shared" si="191"/>
        <v>293.3333333333365</v>
      </c>
      <c r="S200" s="62">
        <f ca="1">AVERAGE(OFFSET($R$3,0,0,'Données projet'!$E$9+1,1))-AVERAGE(OFFSET($H$3,0,0,'Données projet'!$E$9+1,1))</f>
        <v>305.81218682025218</v>
      </c>
      <c r="T200" s="62">
        <f t="shared" si="204"/>
        <v>181.74776301853791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336.10356472271712</v>
      </c>
      <c r="AO200" s="62">
        <f t="shared" si="205"/>
        <v>203.5274665601915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-1.064108801074326E-13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189.32241328245374</v>
      </c>
      <c r="BJ200" s="62">
        <f t="shared" si="206"/>
        <v>89.01540797003031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356.67776806450831</v>
      </c>
      <c r="CE200" s="62">
        <f t="shared" si="207"/>
        <v>215.70832007602809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1.1527845344971866E-13</v>
      </c>
      <c r="P201" s="14">
        <f t="shared" si="203"/>
        <v>1.7033846239409443E-12</v>
      </c>
      <c r="Q201" s="22">
        <f t="shared" si="162"/>
        <v>3.1675048597887374E-12</v>
      </c>
      <c r="R201" s="62">
        <f t="shared" si="191"/>
        <v>293.3333333333365</v>
      </c>
      <c r="S201" s="62">
        <f ca="1">AVERAGE(OFFSET($R$3,0,0,'Données projet'!$E$9+1,1))-AVERAGE(OFFSET($H$3,0,0,'Données projet'!$E$9+1,1))</f>
        <v>305.81218682025218</v>
      </c>
      <c r="T201" s="62">
        <f t="shared" si="204"/>
        <v>181.74776301853791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336.10356472271712</v>
      </c>
      <c r="AO201" s="62">
        <f t="shared" si="205"/>
        <v>203.5274665601915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-1.064108801074326E-13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189.32241328245374</v>
      </c>
      <c r="BJ201" s="62">
        <f t="shared" si="206"/>
        <v>89.01540797003031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356.67776806450831</v>
      </c>
      <c r="CE201" s="62">
        <f t="shared" si="207"/>
        <v>215.70832007602809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1.1527845344971866E-13</v>
      </c>
      <c r="P202" s="14">
        <f t="shared" si="203"/>
        <v>1.7033846239409443E-12</v>
      </c>
      <c r="Q202" s="22">
        <f t="shared" si="162"/>
        <v>3.1675048597887374E-12</v>
      </c>
      <c r="R202" s="62">
        <f t="shared" si="191"/>
        <v>293.3333333333365</v>
      </c>
      <c r="S202" s="62">
        <f ca="1">AVERAGE(OFFSET($R$3,0,0,'Données projet'!$E$9+1,1))-AVERAGE(OFFSET($H$3,0,0,'Données projet'!$E$9+1,1))</f>
        <v>305.81218682025218</v>
      </c>
      <c r="T202" s="62">
        <f t="shared" si="204"/>
        <v>181.74776301853791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336.10356472271712</v>
      </c>
      <c r="AO202" s="62">
        <f t="shared" si="205"/>
        <v>203.5274665601915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-1.064108801074326E-13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189.32241328245374</v>
      </c>
      <c r="BJ202" s="62">
        <f t="shared" si="206"/>
        <v>89.01540797003031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356.67776806450831</v>
      </c>
      <c r="CE202" s="62">
        <f t="shared" si="207"/>
        <v>215.70832007602809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1.1527845344971866E-13</v>
      </c>
      <c r="P203" s="14">
        <f t="shared" si="203"/>
        <v>1.7033846239409443E-12</v>
      </c>
      <c r="Q203" s="22">
        <f t="shared" si="162"/>
        <v>3.1675048597887374E-12</v>
      </c>
      <c r="R203" s="62">
        <f t="shared" si="191"/>
        <v>293.3333333333365</v>
      </c>
      <c r="S203" s="62">
        <f ca="1">AVERAGE(OFFSET($R$3,0,0,'Données projet'!$E$9+1,1))-AVERAGE(OFFSET($H$3,0,0,'Données projet'!$E$9+1,1))</f>
        <v>305.81218682025218</v>
      </c>
      <c r="T203" s="62">
        <f t="shared" si="204"/>
        <v>181.74776301853791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336.10356472271712</v>
      </c>
      <c r="AO203" s="62">
        <f t="shared" si="205"/>
        <v>203.5274665601915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-1.064108801074326E-13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189.32241328245374</v>
      </c>
      <c r="BJ203" s="62">
        <f t="shared" si="206"/>
        <v>89.01540797003031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356.67776806450831</v>
      </c>
      <c r="CE203" s="62">
        <f t="shared" si="207"/>
        <v>215.70832007602809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1.1733462211934051</v>
      </c>
      <c r="BV205" s="88">
        <f>EXP(LN('Données projet'!B114)/'Données projet'!A114)</f>
        <v>1.2392705892426346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1" sqref="M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3.7757999999999998</v>
      </c>
      <c r="C6" s="156">
        <f ca="1">IF(OR('Données projet'!B9="",'Données projet'!C9="",'Données projet'!C9=0%),0,Calculateur!S3)</f>
        <v>305.81218682025218</v>
      </c>
      <c r="D6" s="156">
        <f>IF(OR('Données projet'!B9="",'Données projet'!C9="",'Données projet'!C9=0%),0,Calculateur!T3)</f>
        <v>181.74776301853791</v>
      </c>
      <c r="E6" s="156">
        <f ca="1">MIN(C6,D6)</f>
        <v>181.74776301853791</v>
      </c>
      <c r="F6" s="156">
        <f ca="1">E6*B6</f>
        <v>686.24320360539537</v>
      </c>
      <c r="G6" s="156">
        <f ca="1">F6*(100%-'Données projet'!$C$24)*(100%-'Données projet'!$C$25)*(100%-'Données projet'!$C$26)*(100%-'Données projet'!$C$27)</f>
        <v>524.97605075812749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27.374549999999999</v>
      </c>
      <c r="K6" s="160">
        <f>J6*(100%-'Données projet'!$C$24)*(100%-'Données projet'!$C$25)*(100%-'Données projet'!$C$26)*(100%-'Données projet'!$C$27)</f>
        <v>20.941530749999998</v>
      </c>
      <c r="L6" s="161">
        <f ca="1">G6+I6+K6</f>
        <v>545.91758150812745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3.0531199999999998</v>
      </c>
      <c r="C7" s="156">
        <f ca="1">IF(OR('Données projet'!B10="",'Données projet'!C10="",'Données projet'!C10=0%),0,Calculateur!AN3)</f>
        <v>336.10356472271712</v>
      </c>
      <c r="D7" s="156">
        <f>IF(OR('Données projet'!B10="",'Données projet'!C10="",'Données projet'!C10=0%),0,Calculateur!AO3)</f>
        <v>203.5274665601915</v>
      </c>
      <c r="E7" s="156">
        <f t="shared" ref="E7:E15" ca="1" si="0">MIN(C7,D7)</f>
        <v>203.5274665601915</v>
      </c>
      <c r="F7" s="156">
        <f t="shared" ref="F7:F15" ca="1" si="1">E7*B7</f>
        <v>621.39377870425187</v>
      </c>
      <c r="G7" s="156">
        <f ca="1">F7*(100%-'Données projet'!$C$24)*(100%-'Données projet'!$C$25)*(100%-'Données projet'!$C$26)*(100%-'Données projet'!$C$27)</f>
        <v>475.36624070875268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47.323359999999994</v>
      </c>
      <c r="K7" s="160">
        <f>J7*(100%-'Données projet'!$C$24)*(100%-'Données projet'!$C$25)*(100%-'Données projet'!$C$26)*(100%-'Données projet'!$C$27)</f>
        <v>36.2023704</v>
      </c>
      <c r="L7" s="161">
        <f t="shared" ref="L7:L15" ca="1" si="2">G7+I7+K7</f>
        <v>511.56861110875269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1.1124399999999999</v>
      </c>
      <c r="C8" s="156">
        <f ca="1">IF(OR('Données projet'!B11="",'Données projet'!C11="",'Données projet'!C11=0%),0,Calculateur!BI3)</f>
        <v>189.32241328245374</v>
      </c>
      <c r="D8" s="156">
        <f>IF(OR('Données projet'!B11="",'Données projet'!C11="",'Données projet'!C11=0%),0,Calculateur!BJ3)</f>
        <v>89.01540797003031</v>
      </c>
      <c r="E8" s="156">
        <f t="shared" ca="1" si="0"/>
        <v>89.01540797003031</v>
      </c>
      <c r="F8" s="156">
        <f t="shared" ca="1" si="1"/>
        <v>99.024300442180504</v>
      </c>
      <c r="G8" s="156">
        <f ca="1">F8*(100%-'Données projet'!$C$24)*(100%-'Données projet'!$C$25)*(100%-'Données projet'!$C$26)*(100%-'Données projet'!$C$27)</f>
        <v>75.753589838268084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75.753589838268084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Charme</v>
      </c>
      <c r="B9" s="163">
        <f>'Données projet'!D12</f>
        <v>0.17863999999999997</v>
      </c>
      <c r="C9" s="156">
        <f ca="1">IF(OR('Données projet'!B12="",'Données projet'!C12="",'Données projet'!C12=0%),0,Calculateur!CD3)</f>
        <v>356.67776806450831</v>
      </c>
      <c r="D9" s="156">
        <f>IF(OR('Données projet'!B12="",'Données projet'!C12="",'Données projet'!C12=0%),0,Calculateur!CE3)</f>
        <v>215.70832007602809</v>
      </c>
      <c r="E9" s="156">
        <f t="shared" ca="1" si="0"/>
        <v>215.70832007602809</v>
      </c>
      <c r="F9" s="156">
        <f t="shared" ca="1" si="1"/>
        <v>38.534134298381652</v>
      </c>
      <c r="G9" s="156">
        <f ca="1">F9*(100%-'Données projet'!$C$24)*(100%-'Données projet'!$C$25)*(100%-'Données projet'!$C$26)*(100%-'Données projet'!$C$27)</f>
        <v>29.478612738261965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2.7689199999999996</v>
      </c>
      <c r="K9" s="160">
        <f>J9*(100%-'Données projet'!$C$24)*(100%-'Données projet'!$C$25)*(100%-'Données projet'!$C$26)*(100%-'Données projet'!$C$27)</f>
        <v>2.1182238</v>
      </c>
      <c r="L9" s="161">
        <f t="shared" ca="1" si="2"/>
        <v>31.596836538261964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1445.1954170502092</v>
      </c>
      <c r="G16" s="175">
        <f t="shared" ca="1" si="3"/>
        <v>1105.5744940434101</v>
      </c>
      <c r="H16" s="176">
        <f t="shared" si="3"/>
        <v>0</v>
      </c>
      <c r="I16" s="176">
        <f t="shared" si="3"/>
        <v>0</v>
      </c>
      <c r="J16" s="177">
        <f t="shared" si="3"/>
        <v>77.466829999999987</v>
      </c>
      <c r="K16" s="177">
        <f t="shared" si="3"/>
        <v>59.26212495</v>
      </c>
      <c r="L16" s="178">
        <f t="shared" ca="1" si="3"/>
        <v>1164.83661899341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Charme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" zoomScale="90" zoomScaleNormal="90" workbookViewId="0">
      <selection activeCell="K9" sqref="K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3.7757999999999998</v>
      </c>
      <c r="V10" s="189">
        <f>U10*T10</f>
        <v>2170.2368817676229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827.57228784415747</v>
      </c>
      <c r="U11" s="190">
        <f>'Données projet'!D10</f>
        <v>3.0531199999999998</v>
      </c>
      <c r="V11" s="189">
        <f t="shared" ref="V11" si="0">U11*T11</f>
        <v>2526.677503462754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810.59468999634021</v>
      </c>
      <c r="U12" s="190">
        <f>'Données projet'!D11</f>
        <v>1.1124399999999999</v>
      </c>
      <c r="V12" s="189">
        <f t="shared" ref="V12:V19" si="1">U12*T12</f>
        <v>901.73795693952854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Charme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902.103941500014</v>
      </c>
      <c r="U13" s="190">
        <f>'Données projet'!D12</f>
        <v>0.17863999999999997</v>
      </c>
      <c r="V13" s="189">
        <f t="shared" si="1"/>
        <v>161.15184810956248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>
        <v>5</v>
      </c>
      <c r="I15" s="204">
        <v>4904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39.999999999999986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15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599.99999999999977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74702.4/8.1438</f>
        <v>9172.9168201576649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6116.41/8.1438 + 6800/8.1438</f>
        <v>1586.0421424887645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2207.39/8.1438</f>
        <v>271.05159753432054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>
        <v>3</v>
      </c>
      <c r="I23" s="204">
        <f>2207.39/8.1438</f>
        <v>271.05159753432054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-53038.514283029392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2">B24*C24</f>
        <v>168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837.63663169786139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-53876.150914727252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92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92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92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92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92">
        <v>10</v>
      </c>
      <c r="D57" s="191">
        <f t="shared" si="4"/>
        <v>280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92">
        <v>10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92">
        <v>10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92">
        <v>15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92">
        <v>15</v>
      </c>
      <c r="D61" s="191">
        <f t="shared" si="4"/>
        <v>420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92">
        <v>15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92">
        <v>15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92">
        <v>20</v>
      </c>
      <c r="D64" s="191">
        <f t="shared" si="4"/>
        <v>560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92">
        <v>20</v>
      </c>
      <c r="D65" s="191">
        <f t="shared" si="4"/>
        <v>560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92">
        <v>20</v>
      </c>
      <c r="D66" s="191">
        <f t="shared" si="4"/>
        <v>560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92">
        <v>20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92">
        <v>30</v>
      </c>
      <c r="D68" s="191">
        <f t="shared" si="4"/>
        <v>840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92">
        <v>30</v>
      </c>
      <c r="D69" s="191">
        <f t="shared" si="4"/>
        <v>840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92">
        <v>40</v>
      </c>
      <c r="D70" s="191">
        <f t="shared" si="4"/>
        <v>1080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92">
        <v>50</v>
      </c>
      <c r="D71" s="191">
        <f t="shared" si="4"/>
        <v>1300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92">
        <v>70</v>
      </c>
      <c r="D72" s="191">
        <f t="shared" si="4"/>
        <v>1750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330</v>
      </c>
      <c r="C73" s="292">
        <v>150</v>
      </c>
      <c r="D73" s="191">
        <f t="shared" si="4"/>
        <v>49500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40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51</v>
      </c>
      <c r="B87" s="193">
        <f>'Données projet'!D90</f>
        <v>171</v>
      </c>
      <c r="C87" s="204">
        <v>20</v>
      </c>
      <c r="D87" s="191">
        <f t="shared" si="6"/>
        <v>3420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53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61</v>
      </c>
      <c r="B89" s="193">
        <f>'Données projet'!D92</f>
        <v>100</v>
      </c>
      <c r="C89" s="204">
        <v>20</v>
      </c>
      <c r="D89" s="191">
        <f t="shared" si="6"/>
        <v>2000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62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73</v>
      </c>
      <c r="B91" s="193">
        <f>'Données projet'!D94</f>
        <v>102</v>
      </c>
      <c r="C91" s="204">
        <v>25</v>
      </c>
      <c r="D91" s="191">
        <f t="shared" si="6"/>
        <v>2550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74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84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85</v>
      </c>
      <c r="B94" s="193">
        <f>'Données projet'!D97</f>
        <v>95</v>
      </c>
      <c r="C94" s="204">
        <v>25</v>
      </c>
      <c r="D94" s="191">
        <f t="shared" si="6"/>
        <v>2375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86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97</v>
      </c>
      <c r="B96" s="193">
        <f>'Données projet'!D99</f>
        <v>90</v>
      </c>
      <c r="C96" s="204">
        <v>30</v>
      </c>
      <c r="D96" s="191">
        <f t="shared" si="6"/>
        <v>2700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98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108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109</v>
      </c>
      <c r="B99" s="193">
        <f>'Données projet'!D102</f>
        <v>91</v>
      </c>
      <c r="C99" s="204">
        <v>30</v>
      </c>
      <c r="D99" s="191">
        <f t="shared" si="6"/>
        <v>2730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121</v>
      </c>
      <c r="B102" s="193">
        <f>'Données projet'!D105</f>
        <v>234</v>
      </c>
      <c r="C102" s="204">
        <v>45</v>
      </c>
      <c r="D102" s="191">
        <f t="shared" si="6"/>
        <v>10530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122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131</v>
      </c>
      <c r="B104" s="193">
        <f>'Données projet'!D107</f>
        <v>294</v>
      </c>
      <c r="C104" s="204">
        <v>45</v>
      </c>
      <c r="D104" s="191">
        <f t="shared" si="6"/>
        <v>13230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Charme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92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92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92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92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92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92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92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92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92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92">
        <v>15</v>
      </c>
      <c r="D125" s="191">
        <f t="shared" si="8"/>
        <v>420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92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92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92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92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92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92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92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92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92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92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2025-06-02T15:09:40Z</dcterms:modified>
</cp:coreProperties>
</file>