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ga\Downloads\1_Carbonapp\1_Vergers\Dossiers SCAAP Kiwi Fruits\2_EARL Demot - Philippe Demot SCAAP\"/>
    </mc:Choice>
  </mc:AlternateContent>
  <xr:revisionPtr revIDLastSave="0" documentId="13_ncr:1_{B8A1027B-A2F5-4689-95A7-C675E2A64240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8" i="2"/>
  <c r="H25" i="9" l="1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H140" i="5" l="1"/>
  <c r="E140" i="5"/>
  <c r="L59" i="5"/>
  <c r="H59" i="5"/>
  <c r="D59" i="5"/>
  <c r="G59" i="5"/>
  <c r="K140" i="5"/>
  <c r="K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G25" i="9" l="1"/>
  <c r="E25" i="9"/>
  <c r="F25" i="9"/>
  <c r="C20" i="8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D127" i="5"/>
  <c r="D130" i="5" s="1"/>
  <c r="D141" i="5" s="1"/>
  <c r="L127" i="5"/>
  <c r="L130" i="5" s="1"/>
  <c r="L141" i="5" s="1"/>
  <c r="C127" i="5"/>
  <c r="C130" i="5" s="1"/>
  <c r="C141" i="5" s="1"/>
  <c r="G46" i="5"/>
  <c r="G49" i="5" s="1"/>
  <c r="G60" i="5" s="1"/>
  <c r="J46" i="5"/>
  <c r="J49" i="5" s="1"/>
  <c r="J60" i="5" s="1"/>
  <c r="H127" i="5"/>
  <c r="H130" i="5" s="1"/>
  <c r="H141" i="5" s="1"/>
  <c r="K46" i="5"/>
  <c r="K49" i="5" s="1"/>
  <c r="K60" i="5" s="1"/>
  <c r="C46" i="5"/>
  <c r="C49" i="5" s="1"/>
  <c r="C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E100" i="5"/>
  <c r="E103" i="5" s="1"/>
  <c r="E114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G73" i="5"/>
  <c r="G76" i="5" s="1"/>
  <c r="G87" i="5" s="1"/>
  <c r="K73" i="5"/>
  <c r="K76" i="5" s="1"/>
  <c r="K87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H100" i="5"/>
  <c r="H103" i="5" s="1"/>
  <c r="H114" i="5" s="1"/>
  <c r="F127" i="5"/>
  <c r="F130" i="5" s="1"/>
  <c r="F141" i="5" s="1"/>
  <c r="G100" i="5"/>
  <c r="G103" i="5" s="1"/>
  <c r="G114" i="5" s="1"/>
  <c r="I73" i="5"/>
  <c r="I76" i="5" s="1"/>
  <c r="I87" i="5" s="1"/>
  <c r="I46" i="5"/>
  <c r="I49" i="5" s="1"/>
  <c r="I60" i="5" s="1"/>
  <c r="G127" i="5"/>
  <c r="G130" i="5" s="1"/>
  <c r="G141" i="5" s="1"/>
  <c r="J73" i="5"/>
  <c r="J76" i="5" s="1"/>
  <c r="J87" i="5" s="1"/>
  <c r="I100" i="5"/>
  <c r="I103" i="5" s="1"/>
  <c r="I114" i="5" s="1"/>
  <c r="D19" i="5"/>
  <c r="D22" i="5" s="1"/>
  <c r="D33" i="5" s="1"/>
  <c r="L19" i="5"/>
  <c r="L22" i="5" s="1"/>
  <c r="L33" i="5" s="1"/>
  <c r="E19" i="5"/>
  <c r="E22" i="5" s="1"/>
  <c r="E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J19" i="5"/>
  <c r="J22" i="5" s="1"/>
  <c r="J33" i="5" s="1"/>
  <c r="K19" i="5"/>
  <c r="K22" i="5" s="1"/>
  <c r="K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E39" i="2" s="1"/>
  <c r="I38" i="2"/>
  <c r="F38" i="2"/>
  <c r="F39" i="2" s="1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G27" i="2"/>
  <c r="G28" i="2" s="1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E27" i="2" s="1"/>
  <c r="E28" i="2" s="1"/>
  <c r="F26" i="2"/>
  <c r="F27" i="2" s="1"/>
  <c r="F28" i="2" s="1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<sst xmlns="http://schemas.openxmlformats.org/spreadsheetml/2006/main" count="925" uniqueCount="347">
  <si>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</si>
  <si>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</si>
  <si>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</si>
  <si>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</si>
  <si>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</si>
  <si>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</si>
  <si>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</si>
  <si>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</si>
  <si>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</si>
  <si>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</si>
  <si>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</si>
  <si>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</si>
  <si>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</si>
  <si>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</si>
  <si>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</si>
  <si>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</si>
  <si>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</si>
  <si>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</si>
  <si>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</si>
  <si>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</si>
  <si>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</si>
  <si>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</si>
  <si>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</si>
  <si>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</si>
  <si>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</si>
  <si>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</si>
  <si>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</si>
  <si>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</si>
  <si>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</si>
  <si>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</si>
  <si>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</si>
  <si>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</si>
  <si>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</si>
  <si>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</si>
  <si>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</si>
  <si>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</si>
  <si>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</si>
  <si>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</si>
  <si>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</si>
  <si>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</si>
  <si>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</si>
  <si>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</si>
  <si>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</si>
  <si>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</si>
  <si>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</si>
  <si>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</si>
  <si>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</si>
  <si>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</si>
  <si>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</si>
  <si>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</si>
  <si>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</si>
  <si>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</si>
  <si>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</si>
  <si>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</si>
  <si>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</si>
  <si>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</si>
  <si>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</si>
  <si>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</si>
  <si>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</si>
  <si>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</si>
  <si>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</si>
  <si>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</si>
  <si>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</si>
  <si>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</si>
  <si>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</si>
  <si>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</si>
  <si>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</si>
  <si>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</si>
  <si>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</si>
  <si>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</si>
  <si>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</si>
  <si>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</si>
  <si>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</si>
  <si>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</si>
  <si>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</si>
  <si>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</si>
  <si>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</si>
  <si>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</si>
  <si>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</si>
  <si>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</si>
  <si>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</si>
  <si>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</si>
  <si>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</si>
  <si>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</si>
  <si>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</si>
  <si>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</si>
  <si>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</si>
  <si>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</si>
  <si>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</si>
  <si>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</si>
  <si>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</si>
  <si>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</si>
  <si>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</si>
  <si>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</si>
  <si>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</si>
  <si>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</si>
  <si>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</si>
  <si>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</si>
  <si>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</si>
  <si>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</si>
  <si>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</si>
  <si>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</si>
  <si>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</si>
  <si>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</si>
  <si>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</si>
  <si>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</si>
  <si>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</si>
  <si>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</si>
  <si>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</si>
  <si>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</si>
  <si>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</si>
  <si>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</si>
  <si>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</si>
  <si>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</si>
  <si>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</si>
  <si>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</si>
  <si>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</si>
  <si>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</si>
  <si>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</si>
  <si>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</si>
  <si>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</si>
  <si>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</si>
  <si>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</si>
  <si>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</si>
  <si>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</si>
  <si>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</si>
  <si>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</si>
  <si>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</si>
  <si>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</si>
  <si>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</si>
  <si>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</si>
  <si>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</si>
  <si>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</si>
  <si>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</si>
  <si>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</si>
  <si>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</si>
  <si>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</si>
  <si>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</si>
  <si>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</si>
  <si>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</si>
  <si>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</si>
  <si>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</si>
  <si>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</si>
  <si>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</si>
  <si>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</si>
  <si>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</si>
  <si>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</si>
  <si>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</si>
  <si>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</si>
  <si>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</si>
  <si>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</si>
  <si>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</si>
  <si>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</si>
  <si>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</si>
  <si>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</si>
  <si>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</si>
  <si>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</si>
  <si>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</si>
  <si>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</si>
  <si>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</si>
  <si>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</si>
  <si>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</si>
  <si>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</si>
  <si>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</si>
  <si>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</si>
  <si>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</si>
  <si>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</si>
  <si>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</si>
  <si>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</si>
  <si>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</si>
  <si>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</si>
  <si>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</si>
  <si>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</si>
  <si>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</si>
  <si>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</si>
  <si>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</si>
  <si>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</si>
  <si>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</si>
  <si>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</si>
  <si>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</si>
  <si>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</si>
  <si>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</si>
  <si>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</si>
  <si>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</si>
  <si>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</si>
  <si>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</si>
  <si>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</si>
  <si>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</si>
  <si>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</si>
  <si>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</si>
  <si>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</si>
  <si>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</si>
  <si>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</si>
  <si>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</si>
  <si>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</si>
  <si>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</si>
  <si>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</si>
  <si>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</si>
  <si>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</si>
  <si>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</si>
  <si>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</si>
  <si>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</si>
  <si>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</si>
  <si>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</si>
  <si>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</si>
  <si>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</si>
  <si>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</si>
  <si>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</si>
  <si>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</si>
  <si>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</si>
  <si>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</si>
  <si>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</si>
  <si>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</si>
  <si>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</si>
  <si>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</si>
  <si>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</si>
  <si>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</si>
  <si>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</si>
  <si>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</si>
  <si>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</si>
  <si>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</si>
  <si>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</si>
  <si>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</si>
  <si>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</si>
  <si>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</si>
  <si>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</si>
  <si>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</si>
  <si>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</si>
  <si>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</si>
  <si>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</si>
  <si>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</si>
  <si>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</si>
  <si>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</si>
  <si>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</si>
  <si>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</si>
  <si>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</si>
  <si>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</si>
  <si>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</si>
  <si>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</si>
  <si>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</si>
  <si>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</si>
  <si>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</si>
  <si>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</si>
  <si>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</si>
  <si>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</si>
  <si>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</si>
  <si>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</si>
  <si>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</si>
  <si>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</si>
  <si>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</si>
  <si>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</si>
  <si>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</si>
  <si>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</si>
  <si>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</si>
  <si>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</si>
  <si>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</si>
  <si>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</si>
  <si>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</si>
  <si>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</si>
  <si>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</si>
  <si>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</si>
  <si>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</si>
  <si>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</si>
  <si>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</si>
  <si>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</si>
  <si>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</si>
  <si>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</si>
  <si>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</si>
  <si>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</si>
  <si>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</si>
  <si>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</si>
  <si>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</si>
  <si>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</si>
  <si>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</si>
  <si>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</si>
  <si>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</si>
  <si>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</si>
  <si>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</si>
  <si>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</si>
  <si>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</si>
  <si>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</si>
  <si>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</si>
  <si>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</si>
  <si>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</si>
  <si>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</si>
  <si>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</si>
  <si>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</si>
  <si>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</si>
  <si>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</si>
  <si>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</si>
  <si>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</si>
  <si>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</si>
  <si>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</si>
  <si>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</si>
  <si>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</si>
  <si>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</si>
  <si>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</si>
  <si>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</si>
  <si>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</si>
  <si>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</si>
  <si>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</si>
  <si>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</si>
  <si>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</si>
  <si>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</si>
  <si>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</si>
  <si>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</si>
  <si>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</si>
  <si>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</si>
  <si>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</si>
  <si>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</si>
  <si>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</si>
  <si>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</si>
  <si>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</si>
  <si>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</si>
  <si>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</si>
  <si>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</si>
  <si>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</si>
  <si>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</si>
  <si>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</si>
  <si>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</si>
  <si>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</si>
  <si>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</si>
  <si>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</si>
  <si>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</si>
  <si>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</si>
  <si>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</si>
  <si>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</si>
  <si>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</si>
  <si>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</si>
  <si>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</si>
  <si>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</si>
  <si>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</si>
  <si>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</si>
  <si>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</si>
  <si>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</si>
  <si>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</si>
  <si>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</si>
  <si>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</si>
  <si>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</si>
  <si>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</si>
  <si>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</si>
  <si>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</si>
  <si>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</si>
  <si>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</si>
  <si>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</si>
  <si>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</si>
  <si>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Verdun-sur-Garonne (82600)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</si>
</sst>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6" zoomScale="80" zoomScaleNormal="80" workbookViewId="0">
      <selection activeCell="B21" sqref="B21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 t="s">
        <v>346</v>
      </c>
      <c r="D7" s="1" t="s">
        <v>346</v>
      </c>
      <c r="E7" s="1" t="s">
        <v>346</v>
      </c>
      <c r="F7" s="1" t="s">
        <v>346</v>
      </c>
      <c r="G7" s="1" t="s">
        <v>346</v>
      </c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5.27</v>
      </c>
      <c r="C8" s="25">
        <v>3.14</v>
      </c>
      <c r="D8" s="25">
        <v>1.01</v>
      </c>
      <c r="E8" s="25">
        <v>0.55000000000000004</v>
      </c>
      <c r="F8" s="25">
        <v>0.97</v>
      </c>
      <c r="G8" s="25">
        <v>0.92</v>
      </c>
      <c r="H8" s="25"/>
      <c r="I8" s="25"/>
      <c r="J8" s="25"/>
      <c r="K8" s="25"/>
      <c r="L8" s="88">
        <f>SUM(B8:K8)</f>
        <v>11.860000000000001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45</v>
      </c>
      <c r="C9" s="1" t="s">
        <v>45</v>
      </c>
      <c r="D9" s="1" t="s">
        <v>45</v>
      </c>
      <c r="E9" s="1" t="s">
        <v>45</v>
      </c>
      <c r="F9" s="1" t="s">
        <v>42</v>
      </c>
      <c r="G9" s="1" t="s">
        <v>42</v>
      </c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 t="s">
        <v>38</v>
      </c>
      <c r="D11" s="1" t="s">
        <v>38</v>
      </c>
      <c r="E11" s="1" t="s">
        <v>38</v>
      </c>
      <c r="F11" s="1" t="s">
        <v>43</v>
      </c>
      <c r="G11" s="1" t="s">
        <v>43</v>
      </c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312</v>
      </c>
      <c r="C12" s="1">
        <v>312</v>
      </c>
      <c r="D12" s="1">
        <v>312</v>
      </c>
      <c r="E12" s="1">
        <v>312</v>
      </c>
      <c r="F12" s="1">
        <v>1110</v>
      </c>
      <c r="G12" s="1">
        <v>1110</v>
      </c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 t="s">
        <v>5</v>
      </c>
      <c r="D13" s="26" t="s">
        <v>5</v>
      </c>
      <c r="E13" s="26" t="s">
        <v>5</v>
      </c>
      <c r="F13" s="26" t="s">
        <v>5</v>
      </c>
      <c r="G13" s="26" t="s">
        <v>5</v>
      </c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>
        <v>20</v>
      </c>
      <c r="D14" s="1">
        <v>20</v>
      </c>
      <c r="E14" s="1">
        <v>20</v>
      </c>
      <c r="F14" s="1">
        <v>20</v>
      </c>
      <c r="G14" s="1">
        <v>20</v>
      </c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>
        <v>0.8</v>
      </c>
      <c r="D15" s="28">
        <v>0.8</v>
      </c>
      <c r="E15" s="28">
        <v>0.8</v>
      </c>
      <c r="F15" s="28">
        <v>1</v>
      </c>
      <c r="G15" s="28">
        <v>1</v>
      </c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78</v>
      </c>
      <c r="C17" s="1" t="s">
        <v>78</v>
      </c>
      <c r="D17" s="1" t="s">
        <v>78</v>
      </c>
      <c r="E17" s="1" t="s">
        <v>78</v>
      </c>
      <c r="F17" s="1" t="s">
        <v>109</v>
      </c>
      <c r="G17" s="1" t="s">
        <v>109</v>
      </c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109</v>
      </c>
      <c r="C18" s="1" t="s">
        <v>109</v>
      </c>
      <c r="D18" s="1" t="s">
        <v>80</v>
      </c>
      <c r="E18" s="1" t="s">
        <v>78</v>
      </c>
      <c r="F18" s="1" t="s">
        <v>109</v>
      </c>
      <c r="G18" s="1" t="s">
        <v>78</v>
      </c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102</v>
      </c>
      <c r="C19" s="1" t="s">
        <v>80</v>
      </c>
      <c r="D19" s="1" t="s">
        <v>80</v>
      </c>
      <c r="E19" s="1" t="s">
        <v>80</v>
      </c>
      <c r="F19" s="1" t="s">
        <v>109</v>
      </c>
      <c r="G19" s="1" t="s">
        <v>80</v>
      </c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(94+66+66)/3</f>
        <v>75.333333333333329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94+11.86</f>
        <v>105.86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Noyer - Plein vent</v>
      </c>
      <c r="C26" s="10" t="str">
        <f t="shared" si="0"/>
        <v>Noyer - Plein vent</v>
      </c>
      <c r="D26" s="10" t="str">
        <f t="shared" si="0"/>
        <v>Noyer - Plein vent</v>
      </c>
      <c r="E26" s="10" t="str">
        <f t="shared" si="0"/>
        <v>Noyer - Plein vent</v>
      </c>
      <c r="F26" s="10" t="str">
        <f t="shared" si="0"/>
        <v>Kiwi - T-Barre</v>
      </c>
      <c r="G26" s="10" t="str">
        <f t="shared" si="0"/>
        <v>Kiwi - T-Barre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50</v>
      </c>
      <c r="C27" s="11">
        <f>IF(C12="","",VLOOKUP(C26,'(ne pas modifier) BDD_REF'!$C$21:$D$42,2,FALSE))</f>
        <v>50</v>
      </c>
      <c r="D27" s="11">
        <f>IF(D12="","",VLOOKUP(D26,'(ne pas modifier) BDD_REF'!$C$21:$D$42,2,FALSE))</f>
        <v>50</v>
      </c>
      <c r="E27" s="11">
        <f>IF(E12="","",VLOOKUP(E26,'(ne pas modifier) BDD_REF'!$C$21:$D$42,2,FALSE))</f>
        <v>50</v>
      </c>
      <c r="F27" s="11">
        <f>IF(F12="","",VLOOKUP(F26,'(ne pas modifier) BDD_REF'!$C$21:$D$42,2,FALSE))</f>
        <v>350</v>
      </c>
      <c r="G27" s="11">
        <f>IF(G12="","",VLOOKUP(G26,'(ne pas modifier) BDD_REF'!$C$21:$D$42,2,FALSE))</f>
        <v>350</v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>OUI</v>
      </c>
      <c r="D28" s="12" t="str">
        <f t="shared" si="1"/>
        <v>OUI</v>
      </c>
      <c r="E28" s="12" t="str">
        <f t="shared" si="1"/>
        <v>OUI</v>
      </c>
      <c r="F28" s="12" t="str">
        <f t="shared" si="1"/>
        <v>OUI</v>
      </c>
      <c r="G28" s="12" t="str">
        <f t="shared" si="1"/>
        <v>OUI</v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>Climat Sec Mediterranéen - Grandes cultures</v>
      </c>
      <c r="D34" s="43" t="str">
        <f>CONCATENATE(Eligibilité_projet!D13," - ",Eligibilité_projet!D16)</f>
        <v>Climat Sec Mediterranéen - Grandes cultures</v>
      </c>
      <c r="E34" s="43" t="str">
        <f>CONCATENATE(Eligibilité_projet!E13," - ",Eligibilité_projet!E16)</f>
        <v>Climat Sec Mediterranéen - Grandes cultures</v>
      </c>
      <c r="F34" s="43" t="str">
        <f>CONCATENATE(Eligibilité_projet!F13," - ",Eligibilité_projet!F16)</f>
        <v>Climat Sec Mediterranéen - Grandes cultures</v>
      </c>
      <c r="G34" s="43" t="str">
        <f>CONCATENATE(Eligibilité_projet!G13," - ",Eligibilité_projet!G16)</f>
        <v>Climat Sec Mediterranéen - Grandes cultures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>20 - Grandes cultures-Climat Sec Mediterranéen</v>
      </c>
      <c r="D35" s="43" t="str">
        <f>CONCATENATE(Eligibilité_projet!D14," - ",Eligibilité_projet!D16,"-",Eligibilité_projet!D13)</f>
        <v>20 - Grandes cultures-Climat Sec Mediterranéen</v>
      </c>
      <c r="E35" s="43" t="str">
        <f>CONCATENATE(Eligibilité_projet!E14," - ",Eligibilité_projet!E16,"-",Eligibilité_projet!E13)</f>
        <v>20 - Grandes cultures-Climat Sec Mediterranéen</v>
      </c>
      <c r="F35" s="43" t="str">
        <f>CONCATENATE(Eligibilité_projet!F14," - ",Eligibilité_projet!F16,"-",Eligibilité_projet!F13)</f>
        <v>20 - Grandes cultures-Climat Sec Mediterranéen</v>
      </c>
      <c r="G35" s="43" t="str">
        <f>CONCATENATE(Eligibilité_projet!G14," - ",Eligibilité_projet!G16,"-",Eligibilité_projet!G13)</f>
        <v>20 - Grandes cultures-Climat Sec Mediterranéen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120.57759999999996</v>
      </c>
      <c r="C36" s="44">
        <f>RECant_sol!D9</f>
        <v>71.843199999999982</v>
      </c>
      <c r="D36" s="44">
        <f>RECant_sol!E9</f>
        <v>23.108799999999992</v>
      </c>
      <c r="E36" s="44">
        <f>RECant_sol!F9</f>
        <v>12.583999999999998</v>
      </c>
      <c r="F36" s="44">
        <f>RECant_sol!G9</f>
        <v>29.164666666666662</v>
      </c>
      <c r="G36" s="44">
        <f>RECant_sol!H9</f>
        <v>27.661333333333332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284.93959999999993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193.43576825396823</v>
      </c>
      <c r="C37" s="45">
        <f>RECant_biom!D28</f>
        <v>115.2539492063492</v>
      </c>
      <c r="D37" s="44">
        <f>RECant_biom!E28</f>
        <v>37.072130158730154</v>
      </c>
      <c r="E37" s="44">
        <f>RECant_biom!F28</f>
        <v>20.187793650793651</v>
      </c>
      <c r="F37" s="44">
        <f>RECant_biom!G28</f>
        <v>35.603926984126979</v>
      </c>
      <c r="G37" s="44">
        <f>RECant_biom!H28</f>
        <v>33.768673015873013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435.32224126984119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314.01336825396822</v>
      </c>
      <c r="C38" s="45">
        <f t="shared" si="3"/>
        <v>187.09714920634917</v>
      </c>
      <c r="D38" s="44">
        <f t="shared" si="3"/>
        <v>60.180930158730149</v>
      </c>
      <c r="E38" s="44">
        <f t="shared" si="3"/>
        <v>32.771793650793647</v>
      </c>
      <c r="F38" s="44">
        <f t="shared" si="3"/>
        <v>64.768593650793633</v>
      </c>
      <c r="G38" s="44">
        <f t="shared" si="3"/>
        <v>61.430006349206344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720.26184126984106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>OUI</v>
      </c>
      <c r="D39" s="12" t="str">
        <f t="shared" si="4"/>
        <v>OUI</v>
      </c>
      <c r="E39" s="12" t="str">
        <f t="shared" si="4"/>
        <v>OUI</v>
      </c>
      <c r="F39" s="12" t="str">
        <f t="shared" si="4"/>
        <v>OUI</v>
      </c>
      <c r="G39" s="12" t="str">
        <f t="shared" si="4"/>
        <v>OUI</v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>OUI</v>
      </c>
      <c r="D43" s="12" t="str">
        <f t="shared" si="5"/>
        <v>OUI</v>
      </c>
      <c r="E43" s="12" t="str">
        <f t="shared" si="5"/>
        <v>OUI</v>
      </c>
      <c r="F43" s="12" t="str">
        <f t="shared" si="5"/>
        <v>OUI</v>
      </c>
      <c r="G43" s="12" t="str">
        <f t="shared" si="5"/>
        <v>OUI</v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1.8437338997838333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2.8672477705766668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4.0781158515833331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3.5982365508666665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0.92539090928000012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2.8672477705766668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16.179972752667169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-48.582388259303997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-45.01578999805367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-20.594485050495834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-9.8951505148833352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-4.4881459100079999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-13.189339744652667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-141.76529947739749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8" zoomScale="70" zoomScaleNormal="70" workbookViewId="0">
      <selection activeCell="O133" sqref="O13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1.8437338997838333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2.8672477705766668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4.0781158515833331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3.5982365508666665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0.92539090928000012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2.8672477705766668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16.179972752667169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30</v>
      </c>
      <c r="D7" s="80">
        <v>30</v>
      </c>
      <c r="E7" s="80">
        <v>30</v>
      </c>
      <c r="F7" s="80">
        <v>30</v>
      </c>
      <c r="G7" s="80"/>
      <c r="H7" s="80"/>
      <c r="I7" s="80"/>
      <c r="J7" s="80"/>
      <c r="K7" s="80"/>
      <c r="L7" s="80"/>
      <c r="M7" s="39">
        <f t="shared" ref="M7:M38" si="0">SUM(C7:L7)</f>
        <v>120</v>
      </c>
    </row>
    <row r="8" spans="1:15" x14ac:dyDescent="0.3">
      <c r="B8" s="7" t="s">
        <v>317</v>
      </c>
      <c r="C8" s="80"/>
      <c r="D8" s="80"/>
      <c r="E8" s="80"/>
      <c r="F8" s="80"/>
      <c r="G8" s="80">
        <v>50</v>
      </c>
      <c r="H8" s="80">
        <v>50</v>
      </c>
      <c r="I8" s="80"/>
      <c r="J8" s="80"/>
      <c r="K8" s="80"/>
      <c r="L8" s="80"/>
      <c r="M8" s="39">
        <f t="shared" si="0"/>
        <v>100</v>
      </c>
    </row>
    <row r="9" spans="1:15" x14ac:dyDescent="0.3">
      <c r="B9" s="7" t="s">
        <v>318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332</v>
      </c>
      <c r="C10" s="39">
        <f>C7*'(ne pas modifier) BDD_REF'!$B$206 + (C8+C9)*'(ne pas modifier) BDD_REF'!$B$207</f>
        <v>0.48</v>
      </c>
      <c r="D10" s="39">
        <f>D7*'(ne pas modifier) BDD_REF'!$B$206 + (D8+D9)*'(ne pas modifier) BDD_REF'!$B$207</f>
        <v>0.48</v>
      </c>
      <c r="E10" s="39">
        <f>E7*'(ne pas modifier) BDD_REF'!$B$206 + (E8+E9)*'(ne pas modifier) BDD_REF'!$B$207</f>
        <v>0.48</v>
      </c>
      <c r="F10" s="39">
        <f>F7*'(ne pas modifier) BDD_REF'!$B$206 + (F8+F9)*'(ne pas modifier) BDD_REF'!$B$207</f>
        <v>0.48</v>
      </c>
      <c r="G10" s="39">
        <f>G7*'(ne pas modifier) BDD_REF'!$B$206 + (G8+G9)*'(ne pas modifier) BDD_REF'!$B$207</f>
        <v>0.3</v>
      </c>
      <c r="H10" s="39">
        <f>H7*'(ne pas modifier) BDD_REF'!$B$206 + (H8+H9)*'(ne pas modifier) BDD_REF'!$B$207</f>
        <v>0.3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2.5199999999999996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3.3000000000000002E-2</v>
      </c>
      <c r="D11" s="39">
        <f>((D7*'(ne pas modifier) BDD_REF'!$B$219)+('RECeff + REIamont (2)'!D8+'RECeff + REIamont (2)'!D9)*'(ne pas modifier) BDD_REF'!$B$220)*'(ne pas modifier) BDD_REF'!$B$208</f>
        <v>3.3000000000000002E-2</v>
      </c>
      <c r="E11" s="39">
        <f>((E7*'(ne pas modifier) BDD_REF'!$B$219)+('RECeff + REIamont (2)'!E8+'RECeff + REIamont (2)'!E9)*'(ne pas modifier) BDD_REF'!$B$220)*'(ne pas modifier) BDD_REF'!$B$208</f>
        <v>3.3000000000000002E-2</v>
      </c>
      <c r="F11" s="39">
        <f>((F7*'(ne pas modifier) BDD_REF'!$B$219)+('RECeff + REIamont (2)'!F8+'RECeff + REIamont (2)'!F9)*'(ne pas modifier) BDD_REF'!$B$220)*'(ne pas modifier) BDD_REF'!$B$208</f>
        <v>3.3000000000000002E-2</v>
      </c>
      <c r="G11" s="39">
        <f>((G7*'(ne pas modifier) BDD_REF'!$B$219)+('RECeff + REIamont (2)'!G8+'RECeff + REIamont (2)'!G9)*'(ne pas modifier) BDD_REF'!$B$220)*'(ne pas modifier) BDD_REF'!$B$208</f>
        <v>0.105</v>
      </c>
      <c r="H11" s="39">
        <f>((H7*'(ne pas modifier) BDD_REF'!$B$219)+('RECeff + REIamont (2)'!H8+'RECeff + REIamont (2)'!H9)*'(ne pas modifier) BDD_REF'!$B$220)*'(ne pas modifier) BDD_REF'!$B$208</f>
        <v>0.105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0.34199999999999997</v>
      </c>
    </row>
    <row r="12" spans="1:15" x14ac:dyDescent="0.3">
      <c r="B12" s="19" t="s">
        <v>334</v>
      </c>
      <c r="C12" s="39">
        <f>(C7+C8+C9)*'(ne pas modifier) BDD_REF'!$B$221*'(ne pas modifier) BDD_REF'!$B$209</f>
        <v>7.9199999999999993E-2</v>
      </c>
      <c r="D12" s="39">
        <f>(D7+D8+D9)*'(ne pas modifier) BDD_REF'!$B$221*'(ne pas modifier) BDD_REF'!$B$209</f>
        <v>7.9199999999999993E-2</v>
      </c>
      <c r="E12" s="39">
        <f>(E7+E8+E9)*'(ne pas modifier) BDD_REF'!$B$221*'(ne pas modifier) BDD_REF'!$B$209</f>
        <v>7.9199999999999993E-2</v>
      </c>
      <c r="F12" s="39">
        <f>(F7+F8+F9)*'(ne pas modifier) BDD_REF'!$B$221*'(ne pas modifier) BDD_REF'!$B$209</f>
        <v>7.9199999999999993E-2</v>
      </c>
      <c r="G12" s="39">
        <f>(G7+G8+G9)*'(ne pas modifier) BDD_REF'!$B$221*'(ne pas modifier) BDD_REF'!$B$209</f>
        <v>0.13200000000000001</v>
      </c>
      <c r="H12" s="39">
        <f>(H7+H8+H9)*'(ne pas modifier) BDD_REF'!$B$221*'(ne pas modifier) BDD_REF'!$B$209</f>
        <v>0.13200000000000001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0.58079999999999998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50</v>
      </c>
      <c r="D14" s="80">
        <v>50</v>
      </c>
      <c r="E14" s="80">
        <v>50</v>
      </c>
      <c r="F14" s="80">
        <v>50</v>
      </c>
      <c r="G14" s="80">
        <v>70</v>
      </c>
      <c r="H14" s="80">
        <v>70</v>
      </c>
      <c r="I14" s="80"/>
      <c r="J14" s="80"/>
      <c r="K14" s="80"/>
      <c r="L14" s="80"/>
      <c r="M14" s="39">
        <f t="shared" si="0"/>
        <v>340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0.15354999999999999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0.15354999999999999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0.15354999999999999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0.15354999999999999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0.21496999999999997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0.21496999999999997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1.0441399999999998</v>
      </c>
    </row>
    <row r="20" spans="1:108" x14ac:dyDescent="0.3">
      <c r="B20" s="7" t="s">
        <v>325</v>
      </c>
      <c r="C20" s="80">
        <v>250</v>
      </c>
      <c r="D20" s="80">
        <v>250</v>
      </c>
      <c r="E20" s="80">
        <v>250</v>
      </c>
      <c r="F20" s="80">
        <v>250</v>
      </c>
      <c r="G20" s="80">
        <v>300</v>
      </c>
      <c r="H20" s="80">
        <v>300</v>
      </c>
      <c r="I20" s="80"/>
      <c r="J20" s="80"/>
      <c r="K20" s="80"/>
      <c r="L20" s="80"/>
      <c r="M20" s="39">
        <f t="shared" si="0"/>
        <v>1600</v>
      </c>
    </row>
    <row r="21" spans="1:108" x14ac:dyDescent="0.3">
      <c r="B21" s="3" t="s">
        <v>185</v>
      </c>
      <c r="C21" s="39">
        <f>(C20*'(ne pas modifier) BDD_REF'!$B$210)/1000</f>
        <v>1.4250000000000001E-2</v>
      </c>
      <c r="D21" s="39">
        <f>(D20*'(ne pas modifier) BDD_REF'!$B$210)/1000</f>
        <v>1.4250000000000001E-2</v>
      </c>
      <c r="E21" s="39">
        <f>(E20*'(ne pas modifier) BDD_REF'!$B$210)/1000</f>
        <v>1.4250000000000001E-2</v>
      </c>
      <c r="F21" s="39">
        <f>(F20*'(ne pas modifier) BDD_REF'!$B$210)/1000</f>
        <v>1.4250000000000001E-2</v>
      </c>
      <c r="G21" s="39">
        <f>(G20*'(ne pas modifier) BDD_REF'!$B$210)/1000</f>
        <v>1.7100000000000001E-2</v>
      </c>
      <c r="H21" s="39">
        <f>(H20*'(ne pas modifier) BDD_REF'!$B$210)/1000</f>
        <v>1.7100000000000001E-2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9.1200000000000003E-2</v>
      </c>
    </row>
    <row r="22" spans="1:108" s="16" customFormat="1" x14ac:dyDescent="0.3">
      <c r="A22" s="18"/>
      <c r="B22" s="19" t="s">
        <v>186</v>
      </c>
      <c r="C22" s="81">
        <f>C19+C21</f>
        <v>0.1678</v>
      </c>
      <c r="D22" s="81">
        <f t="shared" ref="D22:L22" si="1">D19+D21</f>
        <v>0.1678</v>
      </c>
      <c r="E22" s="81">
        <f t="shared" si="1"/>
        <v>0.1678</v>
      </c>
      <c r="F22" s="81">
        <f t="shared" si="1"/>
        <v>0.1678</v>
      </c>
      <c r="G22" s="81">
        <f t="shared" si="1"/>
        <v>0.23206999999999997</v>
      </c>
      <c r="H22" s="81">
        <f t="shared" si="1"/>
        <v>0.23206999999999997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1.13534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50</v>
      </c>
      <c r="D23" s="80">
        <v>50</v>
      </c>
      <c r="E23" s="80">
        <v>50</v>
      </c>
      <c r="F23" s="80">
        <v>50</v>
      </c>
      <c r="G23" s="80">
        <v>50</v>
      </c>
      <c r="H23" s="80">
        <v>50</v>
      </c>
      <c r="I23" s="80"/>
      <c r="J23" s="80"/>
      <c r="K23" s="80"/>
      <c r="L23" s="80"/>
      <c r="M23" s="39">
        <f t="shared" si="0"/>
        <v>300</v>
      </c>
    </row>
    <row r="24" spans="1:108" x14ac:dyDescent="0.3">
      <c r="B24" s="7" t="s">
        <v>327</v>
      </c>
      <c r="C24" s="80">
        <v>50</v>
      </c>
      <c r="D24" s="80">
        <v>50</v>
      </c>
      <c r="E24" s="80">
        <v>50</v>
      </c>
      <c r="F24" s="80">
        <v>50</v>
      </c>
      <c r="G24" s="80">
        <v>50</v>
      </c>
      <c r="H24" s="80">
        <v>50</v>
      </c>
      <c r="I24" s="80"/>
      <c r="J24" s="80"/>
      <c r="K24" s="80"/>
      <c r="L24" s="80"/>
      <c r="M24" s="39">
        <f t="shared" si="0"/>
        <v>300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0.24329999999999999</v>
      </c>
      <c r="D25" s="39">
        <f>(D7*'(ne pas modifier) BDD_REF'!$B$211+'RECeff + REIamont (2)'!D23*'(ne pas modifier) BDD_REF'!$B$212+'RECeff + REIamont (2)'!D24*'(ne pas modifier) BDD_REF'!$B$213)/1000</f>
        <v>0.24329999999999999</v>
      </c>
      <c r="E25" s="39">
        <f>(E7*'(ne pas modifier) BDD_REF'!$B$211+'RECeff + REIamont (2)'!E23*'(ne pas modifier) BDD_REF'!$B$212+'RECeff + REIamont (2)'!E24*'(ne pas modifier) BDD_REF'!$B$213)/1000</f>
        <v>0.24329999999999999</v>
      </c>
      <c r="F25" s="39">
        <f>(F7*'(ne pas modifier) BDD_REF'!$B$211+'RECeff + REIamont (2)'!F23*'(ne pas modifier) BDD_REF'!$B$212+'RECeff + REIamont (2)'!F24*'(ne pas modifier) BDD_REF'!$B$213)/1000</f>
        <v>0.24329999999999999</v>
      </c>
      <c r="G25" s="39">
        <f>(G7*'(ne pas modifier) BDD_REF'!$B$211+'RECeff + REIamont (2)'!G23*'(ne pas modifier) BDD_REF'!$B$212+'RECeff + REIamont (2)'!G24*'(ne pas modifier) BDD_REF'!$B$213)/1000</f>
        <v>0.108</v>
      </c>
      <c r="H25" s="39">
        <f>(H7*'(ne pas modifier) BDD_REF'!$B$211+'RECeff + REIamont (2)'!H23*'(ne pas modifier) BDD_REF'!$B$212+'RECeff + REIamont (2)'!H24*'(ne pas modifier) BDD_REF'!$B$213)/1000</f>
        <v>0.108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1.1892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>
        <v>0.5</v>
      </c>
      <c r="E27" s="80">
        <v>0.5</v>
      </c>
      <c r="F27" s="80">
        <v>0.5</v>
      </c>
      <c r="G27" s="80">
        <v>0.5</v>
      </c>
      <c r="H27" s="80">
        <v>0.5</v>
      </c>
      <c r="I27" s="80"/>
      <c r="J27" s="80"/>
      <c r="K27" s="80"/>
      <c r="L27" s="80"/>
      <c r="M27" s="39">
        <f t="shared" si="0"/>
        <v>3</v>
      </c>
    </row>
    <row r="28" spans="1:108" x14ac:dyDescent="0.3">
      <c r="B28" s="7" t="s">
        <v>329</v>
      </c>
      <c r="C28" s="80">
        <v>5</v>
      </c>
      <c r="D28" s="80">
        <v>5</v>
      </c>
      <c r="E28" s="80">
        <v>5</v>
      </c>
      <c r="F28" s="80">
        <v>5</v>
      </c>
      <c r="G28" s="80"/>
      <c r="H28" s="80"/>
      <c r="I28" s="80"/>
      <c r="J28" s="80"/>
      <c r="K28" s="80"/>
      <c r="L28" s="80"/>
      <c r="M28" s="39">
        <f t="shared" si="0"/>
        <v>20</v>
      </c>
    </row>
    <row r="29" spans="1:108" x14ac:dyDescent="0.3">
      <c r="B29" s="7" t="s">
        <v>330</v>
      </c>
      <c r="C29" s="80">
        <v>0.5</v>
      </c>
      <c r="D29" s="80">
        <v>0.5</v>
      </c>
      <c r="E29" s="80">
        <v>0.5</v>
      </c>
      <c r="F29" s="80">
        <v>0.5</v>
      </c>
      <c r="G29" s="80"/>
      <c r="H29" s="80"/>
      <c r="I29" s="80"/>
      <c r="J29" s="80"/>
      <c r="K29" s="80"/>
      <c r="L29" s="80"/>
      <c r="M29" s="39">
        <f t="shared" si="0"/>
        <v>2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6.0496499999999995E-2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6.0496499999999995E-2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6.0496499999999995E-2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6.0496499999999995E-2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3.0045000000000002E-3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3.0045000000000002E-3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0.24799499999999997</v>
      </c>
    </row>
    <row r="32" spans="1:108" s="16" customFormat="1" x14ac:dyDescent="0.3">
      <c r="A32" s="18"/>
      <c r="B32" s="19" t="s">
        <v>187</v>
      </c>
      <c r="C32" s="81">
        <f>C25+C26+C31</f>
        <v>0.30379649999999997</v>
      </c>
      <c r="D32" s="81">
        <f t="shared" ref="D32:L32" si="2">D25+D26+D31</f>
        <v>0.30379649999999997</v>
      </c>
      <c r="E32" s="81">
        <f t="shared" si="2"/>
        <v>0.30379649999999997</v>
      </c>
      <c r="F32" s="81">
        <f t="shared" si="2"/>
        <v>0.30379649999999997</v>
      </c>
      <c r="G32" s="81">
        <f t="shared" si="2"/>
        <v>0.11100450000000001</v>
      </c>
      <c r="H32" s="81">
        <f t="shared" si="2"/>
        <v>0.11100450000000001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1.4371949999999998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0.71820550000000005</v>
      </c>
      <c r="D33" s="20">
        <f>((D10+D11+D12)/1000*44/28*'(ne pas modifier) BDD_REF'!$B$231)+'RECeff + REIamont (2)'!D22+'RECeff + REIamont (2)'!D32</f>
        <v>0.71820550000000005</v>
      </c>
      <c r="E33" s="20">
        <f>((E10+E11+E12)/1000*44/28*'(ne pas modifier) BDD_REF'!$B$231)+'RECeff + REIamont (2)'!E22+'RECeff + REIamont (2)'!E32</f>
        <v>0.71820550000000005</v>
      </c>
      <c r="F33" s="20">
        <f>((F10+F11+F12)/1000*44/28*'(ne pas modifier) BDD_REF'!$B$231)+'RECeff + REIamont (2)'!F22+'RECeff + REIamont (2)'!F32</f>
        <v>0.71820550000000005</v>
      </c>
      <c r="G33" s="20">
        <f>((G10+G11+G12)/1000*44/28*'(ne pas modifier) BDD_REF'!$B$231)+'RECeff + REIamont (2)'!G22+'RECeff + REIamont (2)'!G32</f>
        <v>0.56669664285714272</v>
      </c>
      <c r="H33" s="20">
        <f>((H10+H11+H12)/1000*44/28*'(ne pas modifier) BDD_REF'!$B$231)+'RECeff + REIamont (2)'!H22+'RECeff + REIamont (2)'!H32</f>
        <v>0.56669664285714272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4.0062152857142861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60</v>
      </c>
      <c r="D34" s="80">
        <v>60</v>
      </c>
      <c r="E34" s="80">
        <v>60</v>
      </c>
      <c r="F34" s="80">
        <v>60</v>
      </c>
      <c r="G34" s="80"/>
      <c r="H34" s="80"/>
      <c r="I34" s="80"/>
      <c r="J34" s="80"/>
      <c r="K34" s="80"/>
      <c r="L34" s="80"/>
      <c r="M34" s="39">
        <f t="shared" si="0"/>
        <v>240</v>
      </c>
    </row>
    <row r="35" spans="1:108" x14ac:dyDescent="0.3">
      <c r="B35" s="7" t="s">
        <v>317</v>
      </c>
      <c r="C35" s="80"/>
      <c r="D35" s="80"/>
      <c r="E35" s="80"/>
      <c r="F35" s="80"/>
      <c r="G35" s="80">
        <v>70</v>
      </c>
      <c r="H35" s="80">
        <v>70</v>
      </c>
      <c r="I35" s="80"/>
      <c r="J35" s="80"/>
      <c r="K35" s="80"/>
      <c r="L35" s="80"/>
      <c r="M35" s="39">
        <f t="shared" si="0"/>
        <v>140</v>
      </c>
    </row>
    <row r="36" spans="1:108" x14ac:dyDescent="0.3">
      <c r="B36" s="7" t="s">
        <v>318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0.96</v>
      </c>
      <c r="D37" s="39">
        <f>D34*'(ne pas modifier) BDD_REF'!$B$206 + (D35+D36)*'(ne pas modifier) BDD_REF'!$B$207</f>
        <v>0.96</v>
      </c>
      <c r="E37" s="39">
        <f>E34*'(ne pas modifier) BDD_REF'!$B$206 + (E35+E36)*'(ne pas modifier) BDD_REF'!$B$207</f>
        <v>0.96</v>
      </c>
      <c r="F37" s="39">
        <f>F34*'(ne pas modifier) BDD_REF'!$B$206 + (F35+F36)*'(ne pas modifier) BDD_REF'!$B$207</f>
        <v>0.96</v>
      </c>
      <c r="G37" s="39">
        <f>G34*'(ne pas modifier) BDD_REF'!$B$206 + (G35+G36)*'(ne pas modifier) BDD_REF'!$B$207</f>
        <v>0.42</v>
      </c>
      <c r="H37" s="39">
        <f>H34*'(ne pas modifier) BDD_REF'!$B$206 + (H35+H36)*'(ne pas modifier) BDD_REF'!$B$207</f>
        <v>0.42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4.68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6.6000000000000003E-2</v>
      </c>
      <c r="D38" s="39">
        <f>((D34*'(ne pas modifier) BDD_REF'!$B$219)+('RECeff + REIamont (2)'!D35+'RECeff + REIamont (2)'!D36)*'(ne pas modifier) BDD_REF'!$B$220)*'(ne pas modifier) BDD_REF'!$B$208</f>
        <v>6.6000000000000003E-2</v>
      </c>
      <c r="E38" s="39">
        <f>((E34*'(ne pas modifier) BDD_REF'!$B$219)+('RECeff + REIamont (2)'!E35+'RECeff + REIamont (2)'!E36)*'(ne pas modifier) BDD_REF'!$B$220)*'(ne pas modifier) BDD_REF'!$B$208</f>
        <v>6.6000000000000003E-2</v>
      </c>
      <c r="F38" s="39">
        <f>((F34*'(ne pas modifier) BDD_REF'!$B$219)+('RECeff + REIamont (2)'!F35+'RECeff + REIamont (2)'!F36)*'(ne pas modifier) BDD_REF'!$B$220)*'(ne pas modifier) BDD_REF'!$B$208</f>
        <v>6.6000000000000003E-2</v>
      </c>
      <c r="G38" s="39">
        <f>((G34*'(ne pas modifier) BDD_REF'!$B$219)+('RECeff + REIamont (2)'!G35+'RECeff + REIamont (2)'!G36)*'(ne pas modifier) BDD_REF'!$B$220)*'(ne pas modifier) BDD_REF'!$B$208</f>
        <v>0.14699999999999999</v>
      </c>
      <c r="H38" s="39">
        <f>((H34*'(ne pas modifier) BDD_REF'!$B$219)+('RECeff + REIamont (2)'!H35+'RECeff + REIamont (2)'!H36)*'(ne pas modifier) BDD_REF'!$B$220)*'(ne pas modifier) BDD_REF'!$B$208</f>
        <v>0.14699999999999999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0.55800000000000005</v>
      </c>
    </row>
    <row r="39" spans="1:108" x14ac:dyDescent="0.3">
      <c r="B39" s="19" t="s">
        <v>334</v>
      </c>
      <c r="C39" s="39">
        <f>(C34+C35+C36)*'(ne pas modifier) BDD_REF'!$B$221*'(ne pas modifier) BDD_REF'!$B$209</f>
        <v>0.15839999999999999</v>
      </c>
      <c r="D39" s="39">
        <f>(D34+D35+D36)*'(ne pas modifier) BDD_REF'!$B$221*'(ne pas modifier) BDD_REF'!$B$209</f>
        <v>0.15839999999999999</v>
      </c>
      <c r="E39" s="39">
        <f>(E34+E35+E36)*'(ne pas modifier) BDD_REF'!$B$221*'(ne pas modifier) BDD_REF'!$B$209</f>
        <v>0.15839999999999999</v>
      </c>
      <c r="F39" s="39">
        <f>(F34+F35+F36)*'(ne pas modifier) BDD_REF'!$B$221*'(ne pas modifier) BDD_REF'!$B$209</f>
        <v>0.15839999999999999</v>
      </c>
      <c r="G39" s="39">
        <f>(G34+G35+G36)*'(ne pas modifier) BDD_REF'!$B$221*'(ne pas modifier) BDD_REF'!$B$209</f>
        <v>0.18479999999999999</v>
      </c>
      <c r="H39" s="39">
        <f>(H34+H35+H36)*'(ne pas modifier) BDD_REF'!$B$221*'(ne pas modifier) BDD_REF'!$B$209</f>
        <v>0.18479999999999999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1.0031999999999999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50</v>
      </c>
      <c r="D41" s="80">
        <v>50</v>
      </c>
      <c r="E41" s="80">
        <v>50</v>
      </c>
      <c r="F41" s="80">
        <v>50</v>
      </c>
      <c r="G41" s="80">
        <v>70</v>
      </c>
      <c r="H41" s="80">
        <v>70</v>
      </c>
      <c r="I41" s="80"/>
      <c r="J41" s="80"/>
      <c r="K41" s="80"/>
      <c r="L41" s="80"/>
      <c r="M41" s="39">
        <f t="shared" si="3"/>
        <v>340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0.15354999999999999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0.15354999999999999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0.15354999999999999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0.15354999999999999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0.21496999999999997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0.21496999999999997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1.0441399999999998</v>
      </c>
    </row>
    <row r="47" spans="1:108" x14ac:dyDescent="0.3">
      <c r="B47" s="7" t="s">
        <v>325</v>
      </c>
      <c r="C47" s="80">
        <v>500</v>
      </c>
      <c r="D47" s="80">
        <v>500</v>
      </c>
      <c r="E47" s="80">
        <v>500</v>
      </c>
      <c r="F47" s="80">
        <v>500</v>
      </c>
      <c r="G47" s="80">
        <v>600</v>
      </c>
      <c r="H47" s="80">
        <v>600</v>
      </c>
      <c r="I47" s="80"/>
      <c r="J47" s="80"/>
      <c r="K47" s="80"/>
      <c r="L47" s="80"/>
      <c r="M47" s="39">
        <f t="shared" si="3"/>
        <v>3200</v>
      </c>
    </row>
    <row r="48" spans="1:108" x14ac:dyDescent="0.3">
      <c r="B48" s="3" t="s">
        <v>185</v>
      </c>
      <c r="C48" s="39">
        <f>(C47*'(ne pas modifier) BDD_REF'!$B$210)/1000</f>
        <v>2.8500000000000001E-2</v>
      </c>
      <c r="D48" s="39">
        <f>(D47*'(ne pas modifier) BDD_REF'!$B$210)/1000</f>
        <v>2.8500000000000001E-2</v>
      </c>
      <c r="E48" s="39">
        <f>(E47*'(ne pas modifier) BDD_REF'!$B$210)/1000</f>
        <v>2.8500000000000001E-2</v>
      </c>
      <c r="F48" s="39">
        <f>(F47*'(ne pas modifier) BDD_REF'!$B$210)/1000</f>
        <v>2.8500000000000001E-2</v>
      </c>
      <c r="G48" s="39">
        <f>(G47*'(ne pas modifier) BDD_REF'!$B$210)/1000</f>
        <v>3.4200000000000001E-2</v>
      </c>
      <c r="H48" s="39">
        <f>(H47*'(ne pas modifier) BDD_REF'!$B$210)/1000</f>
        <v>3.4200000000000001E-2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0.18240000000000001</v>
      </c>
    </row>
    <row r="49" spans="1:108" s="16" customFormat="1" x14ac:dyDescent="0.3">
      <c r="A49" s="18"/>
      <c r="B49" s="19" t="s">
        <v>186</v>
      </c>
      <c r="C49" s="81">
        <f>C46+C48</f>
        <v>0.18204999999999999</v>
      </c>
      <c r="D49" s="81">
        <f t="shared" ref="D49:L49" si="4">D46+D48</f>
        <v>0.18204999999999999</v>
      </c>
      <c r="E49" s="81">
        <f t="shared" si="4"/>
        <v>0.18204999999999999</v>
      </c>
      <c r="F49" s="81">
        <f t="shared" si="4"/>
        <v>0.18204999999999999</v>
      </c>
      <c r="G49" s="81">
        <f t="shared" si="4"/>
        <v>0.24916999999999997</v>
      </c>
      <c r="H49" s="81">
        <f t="shared" si="4"/>
        <v>0.24916999999999997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1.22654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50</v>
      </c>
      <c r="D50" s="80">
        <v>50</v>
      </c>
      <c r="E50" s="80">
        <v>50</v>
      </c>
      <c r="F50" s="80">
        <v>50</v>
      </c>
      <c r="G50" s="80">
        <v>70</v>
      </c>
      <c r="H50" s="80">
        <v>70</v>
      </c>
      <c r="I50" s="80"/>
      <c r="J50" s="80"/>
      <c r="K50" s="80"/>
      <c r="L50" s="80"/>
      <c r="M50" s="39">
        <f t="shared" si="3"/>
        <v>340</v>
      </c>
    </row>
    <row r="51" spans="1:108" x14ac:dyDescent="0.3">
      <c r="B51" s="7" t="s">
        <v>327</v>
      </c>
      <c r="C51" s="80">
        <v>50</v>
      </c>
      <c r="D51" s="80">
        <v>50</v>
      </c>
      <c r="E51" s="80">
        <v>50</v>
      </c>
      <c r="F51" s="80">
        <v>50</v>
      </c>
      <c r="G51" s="80">
        <v>70</v>
      </c>
      <c r="H51" s="80">
        <v>70</v>
      </c>
      <c r="I51" s="80"/>
      <c r="J51" s="80"/>
      <c r="K51" s="80"/>
      <c r="L51" s="80"/>
      <c r="M51" s="39">
        <f t="shared" si="3"/>
        <v>340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0.37859999999999999</v>
      </c>
      <c r="D52" s="39">
        <f>(D34*'(ne pas modifier) BDD_REF'!$B$211+'RECeff + REIamont (2)'!D50*'(ne pas modifier) BDD_REF'!$B$212+'RECeff + REIamont (2)'!D51*'(ne pas modifier) BDD_REF'!$B$213)/1000</f>
        <v>0.37859999999999999</v>
      </c>
      <c r="E52" s="39">
        <f>(E34*'(ne pas modifier) BDD_REF'!$B$211+'RECeff + REIamont (2)'!E50*'(ne pas modifier) BDD_REF'!$B$212+'RECeff + REIamont (2)'!E51*'(ne pas modifier) BDD_REF'!$B$213)/1000</f>
        <v>0.37859999999999999</v>
      </c>
      <c r="F52" s="39">
        <f>(F34*'(ne pas modifier) BDD_REF'!$B$211+'RECeff + REIamont (2)'!F50*'(ne pas modifier) BDD_REF'!$B$212+'RECeff + REIamont (2)'!F51*'(ne pas modifier) BDD_REF'!$B$213)/1000</f>
        <v>0.37859999999999999</v>
      </c>
      <c r="G52" s="39">
        <f>(G34*'(ne pas modifier) BDD_REF'!$B$211+'RECeff + REIamont (2)'!G50*'(ne pas modifier) BDD_REF'!$B$212+'RECeff + REIamont (2)'!G51*'(ne pas modifier) BDD_REF'!$B$213)/1000</f>
        <v>0.1512</v>
      </c>
      <c r="H52" s="39">
        <f>(H34*'(ne pas modifier) BDD_REF'!$B$211+'RECeff + REIamont (2)'!H50*'(ne pas modifier) BDD_REF'!$B$212+'RECeff + REIamont (2)'!H51*'(ne pas modifier) BDD_REF'!$B$213)/1000</f>
        <v>0.1512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1.8168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/>
      <c r="D54" s="80"/>
      <c r="E54" s="80"/>
      <c r="F54" s="80"/>
      <c r="G54" s="80">
        <v>0.5</v>
      </c>
      <c r="H54" s="80">
        <v>0.5</v>
      </c>
      <c r="I54" s="80"/>
      <c r="J54" s="80"/>
      <c r="K54" s="80"/>
      <c r="L54" s="80"/>
      <c r="M54" s="39">
        <f t="shared" si="3"/>
        <v>1</v>
      </c>
    </row>
    <row r="55" spans="1:108" x14ac:dyDescent="0.3">
      <c r="B55" s="7" t="s">
        <v>329</v>
      </c>
      <c r="C55" s="80">
        <v>5</v>
      </c>
      <c r="D55" s="80">
        <v>5</v>
      </c>
      <c r="E55" s="80">
        <v>5</v>
      </c>
      <c r="F55" s="80">
        <v>5</v>
      </c>
      <c r="G55" s="80"/>
      <c r="H55" s="80"/>
      <c r="I55" s="80"/>
      <c r="J55" s="80"/>
      <c r="K55" s="80"/>
      <c r="L55" s="80"/>
      <c r="M55" s="39">
        <f t="shared" si="3"/>
        <v>20</v>
      </c>
    </row>
    <row r="56" spans="1:108" x14ac:dyDescent="0.3">
      <c r="B56" s="7" t="s">
        <v>330</v>
      </c>
      <c r="C56" s="80">
        <v>0.5</v>
      </c>
      <c r="D56" s="80">
        <v>0.5</v>
      </c>
      <c r="E56" s="80">
        <v>0.5</v>
      </c>
      <c r="F56" s="80">
        <v>0.5</v>
      </c>
      <c r="G56" s="80"/>
      <c r="H56" s="80"/>
      <c r="I56" s="80"/>
      <c r="J56" s="80"/>
      <c r="K56" s="80"/>
      <c r="L56" s="80"/>
      <c r="M56" s="39">
        <f t="shared" si="3"/>
        <v>2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5.7491999999999994E-2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5.7491999999999994E-2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5.7491999999999994E-2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5.7491999999999994E-2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3.0045000000000002E-3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3.0045000000000002E-3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0.23597699999999996</v>
      </c>
    </row>
    <row r="59" spans="1:108" s="16" customFormat="1" x14ac:dyDescent="0.3">
      <c r="A59" s="18"/>
      <c r="B59" s="19" t="s">
        <v>187</v>
      </c>
      <c r="C59" s="81">
        <f>C52+C53+C58</f>
        <v>0.43609199999999998</v>
      </c>
      <c r="D59" s="81">
        <f t="shared" ref="D59:L59" si="5">D52+D53+D58</f>
        <v>0.43609199999999998</v>
      </c>
      <c r="E59" s="81">
        <f t="shared" si="5"/>
        <v>0.43609199999999998</v>
      </c>
      <c r="F59" s="81">
        <f t="shared" si="5"/>
        <v>0.43609199999999998</v>
      </c>
      <c r="G59" s="81">
        <f t="shared" si="5"/>
        <v>0.15420449999999999</v>
      </c>
      <c r="H59" s="81">
        <f t="shared" si="5"/>
        <v>0.15420449999999999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2.0527769999999999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1.1113600000000001</v>
      </c>
      <c r="D60" s="20">
        <f>((D37+D38+D39)/1000*44/28*'(ne pas modifier) BDD_REF'!$B$231)+'RECeff + REIamont (2)'!D49+'RECeff + REIamont (2)'!D59</f>
        <v>1.1113600000000001</v>
      </c>
      <c r="E60" s="20">
        <f>((E37+E38+E39)/1000*44/28*'(ne pas modifier) BDD_REF'!$B$231)+'RECeff + REIamont (2)'!E49+'RECeff + REIamont (2)'!E59</f>
        <v>1.1113600000000001</v>
      </c>
      <c r="F60" s="20">
        <f>((F37+F38+F39)/1000*44/28*'(ne pas modifier) BDD_REF'!$B$231)+'RECeff + REIamont (2)'!F49+'RECeff + REIamont (2)'!F59</f>
        <v>1.1113600000000001</v>
      </c>
      <c r="G60" s="20">
        <f>((G37+G38+G39)/1000*44/28*'(ne pas modifier) BDD_REF'!$B$231)+'RECeff + REIamont (2)'!G49+'RECeff + REIamont (2)'!G59</f>
        <v>0.71644549999999985</v>
      </c>
      <c r="H60" s="20">
        <f>((H37+H38+H39)/1000*44/28*'(ne pas modifier) BDD_REF'!$B$231)+'RECeff + REIamont (2)'!H49+'RECeff + REIamont (2)'!H59</f>
        <v>0.71644549999999985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5.8783310000000002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90</v>
      </c>
      <c r="D61" s="80">
        <v>90</v>
      </c>
      <c r="E61" s="80">
        <v>90</v>
      </c>
      <c r="F61" s="80">
        <v>90</v>
      </c>
      <c r="G61" s="80"/>
      <c r="H61" s="80"/>
      <c r="I61" s="80"/>
      <c r="J61" s="80"/>
      <c r="K61" s="80"/>
      <c r="L61" s="80"/>
      <c r="M61" s="39">
        <f t="shared" si="3"/>
        <v>360</v>
      </c>
    </row>
    <row r="62" spans="1:108" x14ac:dyDescent="0.3">
      <c r="B62" s="7" t="s">
        <v>317</v>
      </c>
      <c r="C62" s="80"/>
      <c r="D62" s="80"/>
      <c r="E62" s="80"/>
      <c r="F62" s="80"/>
      <c r="G62" s="80">
        <v>100</v>
      </c>
      <c r="H62" s="80">
        <v>100</v>
      </c>
      <c r="I62" s="80"/>
      <c r="J62" s="80"/>
      <c r="K62" s="80"/>
      <c r="L62" s="80"/>
      <c r="M62" s="39">
        <f t="shared" si="3"/>
        <v>200</v>
      </c>
    </row>
    <row r="63" spans="1:108" x14ac:dyDescent="0.3">
      <c r="B63" s="7" t="s">
        <v>318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1.44</v>
      </c>
      <c r="D64" s="39">
        <f>D61*'(ne pas modifier) BDD_REF'!$B$206 + (D62+D63)*'(ne pas modifier) BDD_REF'!$B$207</f>
        <v>1.44</v>
      </c>
      <c r="E64" s="39">
        <f>E61*'(ne pas modifier) BDD_REF'!$B$206 + (E62+E63)*'(ne pas modifier) BDD_REF'!$B$207</f>
        <v>1.44</v>
      </c>
      <c r="F64" s="39">
        <f>F61*'(ne pas modifier) BDD_REF'!$B$206 + (F62+F63)*'(ne pas modifier) BDD_REF'!$B$207</f>
        <v>1.44</v>
      </c>
      <c r="G64" s="39">
        <f>G61*'(ne pas modifier) BDD_REF'!$B$206 + (G62+G63)*'(ne pas modifier) BDD_REF'!$B$207</f>
        <v>0.6</v>
      </c>
      <c r="H64" s="39">
        <f>H61*'(ne pas modifier) BDD_REF'!$B$206 + (H62+H63)*'(ne pas modifier) BDD_REF'!$B$207</f>
        <v>0.6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6.9599999999999991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9.9000000000000005E-2</v>
      </c>
      <c r="D65" s="39">
        <f>((D61*'(ne pas modifier) BDD_REF'!$B$219)+('RECeff + REIamont (2)'!D62+'RECeff + REIamont (2)'!D63)*'(ne pas modifier) BDD_REF'!$B$220)*'(ne pas modifier) BDD_REF'!$B$208</f>
        <v>9.9000000000000005E-2</v>
      </c>
      <c r="E65" s="39">
        <f>((E61*'(ne pas modifier) BDD_REF'!$B$219)+('RECeff + REIamont (2)'!E62+'RECeff + REIamont (2)'!E63)*'(ne pas modifier) BDD_REF'!$B$220)*'(ne pas modifier) BDD_REF'!$B$208</f>
        <v>9.9000000000000005E-2</v>
      </c>
      <c r="F65" s="39">
        <f>((F61*'(ne pas modifier) BDD_REF'!$B$219)+('RECeff + REIamont (2)'!F62+'RECeff + REIamont (2)'!F63)*'(ne pas modifier) BDD_REF'!$B$220)*'(ne pas modifier) BDD_REF'!$B$208</f>
        <v>9.9000000000000005E-2</v>
      </c>
      <c r="G65" s="39">
        <f>((G61*'(ne pas modifier) BDD_REF'!$B$219)+('RECeff + REIamont (2)'!G62+'RECeff + REIamont (2)'!G63)*'(ne pas modifier) BDD_REF'!$B$220)*'(ne pas modifier) BDD_REF'!$B$208</f>
        <v>0.21</v>
      </c>
      <c r="H65" s="39">
        <f>((H61*'(ne pas modifier) BDD_REF'!$B$219)+('RECeff + REIamont (2)'!H62+'RECeff + REIamont (2)'!H63)*'(ne pas modifier) BDD_REF'!$B$220)*'(ne pas modifier) BDD_REF'!$B$208</f>
        <v>0.21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0.81599999999999995</v>
      </c>
    </row>
    <row r="66" spans="1:108" x14ac:dyDescent="0.3">
      <c r="B66" s="19" t="s">
        <v>334</v>
      </c>
      <c r="C66" s="39">
        <f>(C61+C62+C63)*'(ne pas modifier) BDD_REF'!$B$221*'(ne pas modifier) BDD_REF'!$B$209</f>
        <v>0.23759999999999995</v>
      </c>
      <c r="D66" s="39">
        <f>(D61+D62+D63)*'(ne pas modifier) BDD_REF'!$B$221*'(ne pas modifier) BDD_REF'!$B$209</f>
        <v>0.23759999999999995</v>
      </c>
      <c r="E66" s="39">
        <f>(E61+E62+E63)*'(ne pas modifier) BDD_REF'!$B$221*'(ne pas modifier) BDD_REF'!$B$209</f>
        <v>0.23759999999999995</v>
      </c>
      <c r="F66" s="39">
        <f>(F61+F62+F63)*'(ne pas modifier) BDD_REF'!$B$221*'(ne pas modifier) BDD_REF'!$B$209</f>
        <v>0.23759999999999995</v>
      </c>
      <c r="G66" s="39">
        <f>(G61+G62+G63)*'(ne pas modifier) BDD_REF'!$B$221*'(ne pas modifier) BDD_REF'!$B$209</f>
        <v>0.26400000000000001</v>
      </c>
      <c r="H66" s="39">
        <f>(H61+H62+H63)*'(ne pas modifier) BDD_REF'!$B$221*'(ne pas modifier) BDD_REF'!$B$209</f>
        <v>0.26400000000000001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1.4783999999999999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50</v>
      </c>
      <c r="D68" s="80">
        <v>50</v>
      </c>
      <c r="E68" s="80">
        <v>50</v>
      </c>
      <c r="F68" s="80">
        <v>50</v>
      </c>
      <c r="G68" s="80">
        <v>70</v>
      </c>
      <c r="H68" s="80">
        <v>70</v>
      </c>
      <c r="I68" s="80"/>
      <c r="J68" s="80"/>
      <c r="K68" s="80"/>
      <c r="L68" s="80"/>
      <c r="M68" s="39">
        <f t="shared" si="3"/>
        <v>340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0.15354999999999999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0.15354999999999999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0.15354999999999999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0.15354999999999999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0.21496999999999997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0.21496999999999997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1.0441399999999998</v>
      </c>
    </row>
    <row r="74" spans="1:108" x14ac:dyDescent="0.3">
      <c r="B74" s="7" t="s">
        <v>325</v>
      </c>
      <c r="C74" s="80">
        <v>700</v>
      </c>
      <c r="D74" s="80">
        <v>700</v>
      </c>
      <c r="E74" s="80">
        <v>700</v>
      </c>
      <c r="F74" s="80">
        <v>700</v>
      </c>
      <c r="G74" s="80">
        <v>750</v>
      </c>
      <c r="H74" s="80">
        <v>750</v>
      </c>
      <c r="I74" s="80"/>
      <c r="J74" s="80"/>
      <c r="K74" s="80"/>
      <c r="L74" s="80"/>
      <c r="M74" s="39">
        <f t="shared" si="6"/>
        <v>4300</v>
      </c>
    </row>
    <row r="75" spans="1:108" x14ac:dyDescent="0.3">
      <c r="B75" s="3" t="s">
        <v>185</v>
      </c>
      <c r="C75" s="39">
        <f>(C74*'(ne pas modifier) BDD_REF'!$B$210)/1000</f>
        <v>3.9899999999999998E-2</v>
      </c>
      <c r="D75" s="39">
        <f>(D74*'(ne pas modifier) BDD_REF'!$B$210)/1000</f>
        <v>3.9899999999999998E-2</v>
      </c>
      <c r="E75" s="39">
        <f>(E74*'(ne pas modifier) BDD_REF'!$B$210)/1000</f>
        <v>3.9899999999999998E-2</v>
      </c>
      <c r="F75" s="39">
        <f>(F74*'(ne pas modifier) BDD_REF'!$B$210)/1000</f>
        <v>3.9899999999999998E-2</v>
      </c>
      <c r="G75" s="39">
        <f>(G74*'(ne pas modifier) BDD_REF'!$B$210)/1000</f>
        <v>4.2750000000000003E-2</v>
      </c>
      <c r="H75" s="39">
        <f>(H74*'(ne pas modifier) BDD_REF'!$B$210)/1000</f>
        <v>4.2750000000000003E-2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0.24510000000000001</v>
      </c>
    </row>
    <row r="76" spans="1:108" s="16" customFormat="1" x14ac:dyDescent="0.3">
      <c r="A76" s="18"/>
      <c r="B76" s="19" t="s">
        <v>186</v>
      </c>
      <c r="C76" s="81">
        <f>C73+C75</f>
        <v>0.19344999999999998</v>
      </c>
      <c r="D76" s="81">
        <f t="shared" ref="D76:L76" si="7">D73+D75</f>
        <v>0.19344999999999998</v>
      </c>
      <c r="E76" s="81">
        <f t="shared" si="7"/>
        <v>0.19344999999999998</v>
      </c>
      <c r="F76" s="81">
        <f t="shared" si="7"/>
        <v>0.19344999999999998</v>
      </c>
      <c r="G76" s="81">
        <f t="shared" si="7"/>
        <v>0.25771999999999995</v>
      </c>
      <c r="H76" s="81">
        <f t="shared" si="7"/>
        <v>0.25771999999999995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1.2892399999999999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50</v>
      </c>
      <c r="D77" s="80">
        <v>50</v>
      </c>
      <c r="E77" s="80">
        <v>50</v>
      </c>
      <c r="F77" s="80">
        <v>50</v>
      </c>
      <c r="G77" s="80">
        <v>100</v>
      </c>
      <c r="H77" s="80">
        <v>100</v>
      </c>
      <c r="I77" s="80"/>
      <c r="J77" s="80"/>
      <c r="K77" s="80"/>
      <c r="L77" s="80"/>
      <c r="M77" s="39">
        <f t="shared" si="6"/>
        <v>400</v>
      </c>
    </row>
    <row r="78" spans="1:108" x14ac:dyDescent="0.3">
      <c r="B78" s="7" t="s">
        <v>327</v>
      </c>
      <c r="C78" s="80">
        <v>50</v>
      </c>
      <c r="D78" s="80">
        <v>50</v>
      </c>
      <c r="E78" s="80">
        <v>50</v>
      </c>
      <c r="F78" s="80">
        <v>50</v>
      </c>
      <c r="G78" s="80">
        <v>100</v>
      </c>
      <c r="H78" s="80">
        <v>100</v>
      </c>
      <c r="I78" s="80"/>
      <c r="J78" s="80"/>
      <c r="K78" s="80"/>
      <c r="L78" s="80"/>
      <c r="M78" s="39">
        <f t="shared" si="6"/>
        <v>400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0.51390000000000002</v>
      </c>
      <c r="D79" s="39">
        <f>(D61*'(ne pas modifier) BDD_REF'!$B$211+'RECeff + REIamont (2)'!D77*'(ne pas modifier) BDD_REF'!$B$212+'RECeff + REIamont (2)'!D78*'(ne pas modifier) BDD_REF'!$B$213)/1000</f>
        <v>0.51390000000000002</v>
      </c>
      <c r="E79" s="39">
        <f>(E61*'(ne pas modifier) BDD_REF'!$B$211+'RECeff + REIamont (2)'!E77*'(ne pas modifier) BDD_REF'!$B$212+'RECeff + REIamont (2)'!E78*'(ne pas modifier) BDD_REF'!$B$213)/1000</f>
        <v>0.51390000000000002</v>
      </c>
      <c r="F79" s="39">
        <f>(F61*'(ne pas modifier) BDD_REF'!$B$211+'RECeff + REIamont (2)'!F77*'(ne pas modifier) BDD_REF'!$B$212+'RECeff + REIamont (2)'!F78*'(ne pas modifier) BDD_REF'!$B$213)/1000</f>
        <v>0.51390000000000002</v>
      </c>
      <c r="G79" s="39">
        <f>(G61*'(ne pas modifier) BDD_REF'!$B$211+'RECeff + REIamont (2)'!G77*'(ne pas modifier) BDD_REF'!$B$212+'RECeff + REIamont (2)'!G78*'(ne pas modifier) BDD_REF'!$B$213)/1000</f>
        <v>0.216</v>
      </c>
      <c r="H79" s="39">
        <f>(H61*'(ne pas modifier) BDD_REF'!$B$211+'RECeff + REIamont (2)'!H77*'(ne pas modifier) BDD_REF'!$B$212+'RECeff + REIamont (2)'!H78*'(ne pas modifier) BDD_REF'!$B$213)/1000</f>
        <v>0.216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2.4876000000000005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/>
      <c r="D81" s="80"/>
      <c r="E81" s="80"/>
      <c r="F81" s="80"/>
      <c r="G81" s="80">
        <v>0.5</v>
      </c>
      <c r="H81" s="80">
        <v>0.5</v>
      </c>
      <c r="I81" s="80"/>
      <c r="J81" s="80"/>
      <c r="K81" s="80"/>
      <c r="L81" s="80"/>
      <c r="M81" s="39">
        <f t="shared" si="6"/>
        <v>1</v>
      </c>
    </row>
    <row r="82" spans="1:108" x14ac:dyDescent="0.3">
      <c r="B82" s="7" t="s">
        <v>329</v>
      </c>
      <c r="C82" s="80">
        <v>5</v>
      </c>
      <c r="D82" s="80">
        <v>5</v>
      </c>
      <c r="E82" s="80">
        <v>5</v>
      </c>
      <c r="F82" s="80">
        <v>5</v>
      </c>
      <c r="G82" s="80"/>
      <c r="H82" s="80"/>
      <c r="I82" s="80"/>
      <c r="J82" s="80"/>
      <c r="K82" s="80"/>
      <c r="L82" s="80"/>
      <c r="M82" s="39">
        <f t="shared" si="6"/>
        <v>20</v>
      </c>
    </row>
    <row r="83" spans="1:108" x14ac:dyDescent="0.3">
      <c r="B83" s="7" t="s">
        <v>330</v>
      </c>
      <c r="C83" s="80">
        <v>0.5</v>
      </c>
      <c r="D83" s="80">
        <v>0.5</v>
      </c>
      <c r="E83" s="80">
        <v>0.5</v>
      </c>
      <c r="F83" s="80">
        <v>0.5</v>
      </c>
      <c r="G83" s="80"/>
      <c r="H83" s="80"/>
      <c r="I83" s="80"/>
      <c r="J83" s="80"/>
      <c r="K83" s="80"/>
      <c r="L83" s="80"/>
      <c r="M83" s="39">
        <f t="shared" si="6"/>
        <v>2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5.7491999999999994E-2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5.7491999999999994E-2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5.7491999999999994E-2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5.7491999999999994E-2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3.0045000000000002E-3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3.0045000000000002E-3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0.23597699999999996</v>
      </c>
    </row>
    <row r="86" spans="1:108" s="16" customFormat="1" x14ac:dyDescent="0.3">
      <c r="A86" s="18"/>
      <c r="B86" s="19" t="s">
        <v>187</v>
      </c>
      <c r="C86" s="81">
        <f>C79+C80+C85</f>
        <v>0.57139200000000001</v>
      </c>
      <c r="D86" s="81">
        <f t="shared" ref="D86:L86" si="8">D79+D80+D85</f>
        <v>0.57139200000000001</v>
      </c>
      <c r="E86" s="81">
        <f t="shared" si="8"/>
        <v>0.57139200000000001</v>
      </c>
      <c r="F86" s="81">
        <f t="shared" si="8"/>
        <v>0.57139200000000001</v>
      </c>
      <c r="G86" s="81">
        <f t="shared" si="8"/>
        <v>0.21900449999999999</v>
      </c>
      <c r="H86" s="81">
        <f t="shared" si="8"/>
        <v>0.21900449999999999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2.7235770000000001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1.504669</v>
      </c>
      <c r="D87" s="20">
        <f>((D64+D65+D66)/1000*44/28*'(ne pas modifier) BDD_REF'!$B$231)+'RECeff + REIamont (2)'!D76+'RECeff + REIamont (2)'!D86</f>
        <v>1.504669</v>
      </c>
      <c r="E87" s="20">
        <f>((E64+E65+E66)/1000*44/28*'(ne pas modifier) BDD_REF'!$B$231)+'RECeff + REIamont (2)'!E76+'RECeff + REIamont (2)'!E86</f>
        <v>1.504669</v>
      </c>
      <c r="F87" s="20">
        <f>((F64+F65+F66)/1000*44/28*'(ne pas modifier) BDD_REF'!$B$231)+'RECeff + REIamont (2)'!F76+'RECeff + REIamont (2)'!F86</f>
        <v>1.504669</v>
      </c>
      <c r="G87" s="20">
        <f>((G64+G65+G66)/1000*44/28*'(ne pas modifier) BDD_REF'!$B$231)+'RECeff + REIamont (2)'!G76+'RECeff + REIamont (2)'!G86</f>
        <v>0.92396878571428553</v>
      </c>
      <c r="H87" s="20">
        <f>((H64+H65+H66)/1000*44/28*'(ne pas modifier) BDD_REF'!$B$231)+'RECeff + REIamont (2)'!H76+'RECeff + REIamont (2)'!H86</f>
        <v>0.92396878571428553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7.8666135714285712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120</v>
      </c>
      <c r="D88" s="80">
        <v>120</v>
      </c>
      <c r="E88" s="80">
        <v>120</v>
      </c>
      <c r="F88" s="80">
        <v>120</v>
      </c>
      <c r="G88" s="80"/>
      <c r="H88" s="80"/>
      <c r="I88" s="80"/>
      <c r="J88" s="80"/>
      <c r="K88" s="80"/>
      <c r="L88" s="80"/>
      <c r="M88" s="39">
        <f t="shared" si="6"/>
        <v>480</v>
      </c>
    </row>
    <row r="89" spans="1:108" x14ac:dyDescent="0.3">
      <c r="B89" s="7" t="s">
        <v>317</v>
      </c>
      <c r="C89" s="80"/>
      <c r="D89" s="80"/>
      <c r="E89" s="80"/>
      <c r="F89" s="80"/>
      <c r="G89" s="80">
        <v>120</v>
      </c>
      <c r="H89" s="80">
        <v>120</v>
      </c>
      <c r="I89" s="80"/>
      <c r="J89" s="80"/>
      <c r="K89" s="80"/>
      <c r="L89" s="80"/>
      <c r="M89" s="39">
        <f t="shared" si="6"/>
        <v>240</v>
      </c>
    </row>
    <row r="90" spans="1:108" x14ac:dyDescent="0.3">
      <c r="B90" s="7" t="s">
        <v>318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1.92</v>
      </c>
      <c r="D91" s="39">
        <f>D88*'(ne pas modifier) BDD_REF'!$B$206 + (D89+D90)*'(ne pas modifier) BDD_REF'!$B$207</f>
        <v>1.92</v>
      </c>
      <c r="E91" s="39">
        <f>E88*'(ne pas modifier) BDD_REF'!$B$206 + (E89+E90)*'(ne pas modifier) BDD_REF'!$B$207</f>
        <v>1.92</v>
      </c>
      <c r="F91" s="39">
        <f>F88*'(ne pas modifier) BDD_REF'!$B$206 + (F89+F90)*'(ne pas modifier) BDD_REF'!$B$207</f>
        <v>1.92</v>
      </c>
      <c r="G91" s="39">
        <f>G88*'(ne pas modifier) BDD_REF'!$B$206 + (G89+G90)*'(ne pas modifier) BDD_REF'!$B$207</f>
        <v>0.72</v>
      </c>
      <c r="H91" s="39">
        <f>H88*'(ne pas modifier) BDD_REF'!$B$206 + (H89+H90)*'(ne pas modifier) BDD_REF'!$B$207</f>
        <v>0.72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9.120000000000001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0.13200000000000001</v>
      </c>
      <c r="D92" s="39">
        <f>((D88*'(ne pas modifier) BDD_REF'!$B$219)+('RECeff + REIamont (2)'!D89+'RECeff + REIamont (2)'!D90)*'(ne pas modifier) BDD_REF'!$B$220)*'(ne pas modifier) BDD_REF'!$B$208</f>
        <v>0.13200000000000001</v>
      </c>
      <c r="E92" s="39">
        <f>((E88*'(ne pas modifier) BDD_REF'!$B$219)+('RECeff + REIamont (2)'!E89+'RECeff + REIamont (2)'!E90)*'(ne pas modifier) BDD_REF'!$B$220)*'(ne pas modifier) BDD_REF'!$B$208</f>
        <v>0.13200000000000001</v>
      </c>
      <c r="F92" s="39">
        <f>((F88*'(ne pas modifier) BDD_REF'!$B$219)+('RECeff + REIamont (2)'!F89+'RECeff + REIamont (2)'!F90)*'(ne pas modifier) BDD_REF'!$B$220)*'(ne pas modifier) BDD_REF'!$B$208</f>
        <v>0.13200000000000001</v>
      </c>
      <c r="G92" s="39">
        <f>((G88*'(ne pas modifier) BDD_REF'!$B$219)+('RECeff + REIamont (2)'!G89+'RECeff + REIamont (2)'!G90)*'(ne pas modifier) BDD_REF'!$B$220)*'(ne pas modifier) BDD_REF'!$B$208</f>
        <v>0.252</v>
      </c>
      <c r="H92" s="39">
        <f>((H88*'(ne pas modifier) BDD_REF'!$B$219)+('RECeff + REIamont (2)'!H89+'RECeff + REIamont (2)'!H90)*'(ne pas modifier) BDD_REF'!$B$220)*'(ne pas modifier) BDD_REF'!$B$208</f>
        <v>0.252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1.032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0.31679999999999997</v>
      </c>
      <c r="E93" s="39">
        <f>(E88+E89+E90)*'(ne pas modifier) BDD_REF'!$B$221*'(ne pas modifier) BDD_REF'!$B$209</f>
        <v>0.31679999999999997</v>
      </c>
      <c r="F93" s="39">
        <f>(F88+F89+F90)*'(ne pas modifier) BDD_REF'!$B$221*'(ne pas modifier) BDD_REF'!$B$209</f>
        <v>0.31679999999999997</v>
      </c>
      <c r="G93" s="39">
        <f>(G88+G89+G90)*'(ne pas modifier) BDD_REF'!$B$221*'(ne pas modifier) BDD_REF'!$B$209</f>
        <v>0.31679999999999997</v>
      </c>
      <c r="H93" s="39">
        <f>(H88+H89+H90)*'(ne pas modifier) BDD_REF'!$B$221*'(ne pas modifier) BDD_REF'!$B$209</f>
        <v>0.31679999999999997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1.9007999999999998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60</v>
      </c>
      <c r="D95" s="80">
        <v>60</v>
      </c>
      <c r="E95" s="80">
        <v>60</v>
      </c>
      <c r="F95" s="80">
        <v>60</v>
      </c>
      <c r="G95" s="80">
        <v>70</v>
      </c>
      <c r="H95" s="80">
        <v>70</v>
      </c>
      <c r="I95" s="80"/>
      <c r="J95" s="80"/>
      <c r="K95" s="80"/>
      <c r="L95" s="80"/>
      <c r="M95" s="39">
        <f t="shared" si="6"/>
        <v>380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0.18425999999999998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0.18425999999999998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0.18425999999999998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0.18425999999999998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0.21496999999999997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0.21496999999999997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1.1669799999999999</v>
      </c>
    </row>
    <row r="101" spans="1:108" x14ac:dyDescent="0.3">
      <c r="B101" s="7" t="s">
        <v>325</v>
      </c>
      <c r="C101" s="80">
        <v>750</v>
      </c>
      <c r="D101" s="80">
        <v>750</v>
      </c>
      <c r="E101" s="80">
        <v>750</v>
      </c>
      <c r="F101" s="80">
        <v>750</v>
      </c>
      <c r="G101" s="80">
        <v>1000</v>
      </c>
      <c r="H101" s="80">
        <v>1000</v>
      </c>
      <c r="I101" s="80"/>
      <c r="J101" s="80"/>
      <c r="K101" s="80"/>
      <c r="L101" s="80"/>
      <c r="M101" s="39">
        <f t="shared" si="6"/>
        <v>5000</v>
      </c>
    </row>
    <row r="102" spans="1:108" x14ac:dyDescent="0.3">
      <c r="B102" s="3" t="s">
        <v>185</v>
      </c>
      <c r="C102" s="39">
        <f>(C101*'(ne pas modifier) BDD_REF'!$B$210)/1000</f>
        <v>4.2750000000000003E-2</v>
      </c>
      <c r="D102" s="39">
        <f>(D101*'(ne pas modifier) BDD_REF'!$B$210)/1000</f>
        <v>4.2750000000000003E-2</v>
      </c>
      <c r="E102" s="39">
        <f>(E101*'(ne pas modifier) BDD_REF'!$B$210)/1000</f>
        <v>4.2750000000000003E-2</v>
      </c>
      <c r="F102" s="39">
        <f>(F101*'(ne pas modifier) BDD_REF'!$B$210)/1000</f>
        <v>4.2750000000000003E-2</v>
      </c>
      <c r="G102" s="39">
        <f>(G101*'(ne pas modifier) BDD_REF'!$B$210)/1000</f>
        <v>5.7000000000000002E-2</v>
      </c>
      <c r="H102" s="39">
        <f>(H101*'(ne pas modifier) BDD_REF'!$B$210)/1000</f>
        <v>5.7000000000000002E-2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0.28500000000000003</v>
      </c>
    </row>
    <row r="103" spans="1:108" s="16" customFormat="1" x14ac:dyDescent="0.3">
      <c r="A103" s="18"/>
      <c r="B103" s="19" t="s">
        <v>186</v>
      </c>
      <c r="C103" s="81">
        <f>C100+C102</f>
        <v>0.22700999999999999</v>
      </c>
      <c r="D103" s="81">
        <f t="shared" ref="D103:L103" si="9">D100+D102</f>
        <v>0.22700999999999999</v>
      </c>
      <c r="E103" s="81">
        <f t="shared" si="9"/>
        <v>0.22700999999999999</v>
      </c>
      <c r="F103" s="81">
        <f t="shared" si="9"/>
        <v>0.22700999999999999</v>
      </c>
      <c r="G103" s="81">
        <f t="shared" si="9"/>
        <v>0.27196999999999999</v>
      </c>
      <c r="H103" s="81">
        <f t="shared" si="9"/>
        <v>0.27196999999999999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1.45198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60</v>
      </c>
      <c r="D104" s="80">
        <v>60</v>
      </c>
      <c r="E104" s="80">
        <v>60</v>
      </c>
      <c r="F104" s="80">
        <v>60</v>
      </c>
      <c r="G104" s="80">
        <v>120</v>
      </c>
      <c r="H104" s="80">
        <v>120</v>
      </c>
      <c r="I104" s="80"/>
      <c r="J104" s="80"/>
      <c r="K104" s="80"/>
      <c r="L104" s="80"/>
      <c r="M104" s="39">
        <f t="shared" si="10"/>
        <v>480</v>
      </c>
    </row>
    <row r="105" spans="1:108" x14ac:dyDescent="0.3">
      <c r="B105" s="7" t="s">
        <v>327</v>
      </c>
      <c r="C105" s="80">
        <v>70</v>
      </c>
      <c r="D105" s="80">
        <v>70</v>
      </c>
      <c r="E105" s="80">
        <v>70</v>
      </c>
      <c r="F105" s="80">
        <v>70</v>
      </c>
      <c r="G105" s="80">
        <v>120</v>
      </c>
      <c r="H105" s="80">
        <v>120</v>
      </c>
      <c r="I105" s="80"/>
      <c r="J105" s="80"/>
      <c r="K105" s="80"/>
      <c r="L105" s="80"/>
      <c r="M105" s="39">
        <f t="shared" si="10"/>
        <v>520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0.67789999999999995</v>
      </c>
      <c r="D106" s="39">
        <f>(D88*'(ne pas modifier) BDD_REF'!$B$211+'RECeff + REIamont (2)'!D104*'(ne pas modifier) BDD_REF'!$B$212+'RECeff + REIamont (2)'!D105*'(ne pas modifier) BDD_REF'!$B$213)/1000</f>
        <v>0.67789999999999995</v>
      </c>
      <c r="E106" s="39">
        <f>(E88*'(ne pas modifier) BDD_REF'!$B$211+'RECeff + REIamont (2)'!E104*'(ne pas modifier) BDD_REF'!$B$212+'RECeff + REIamont (2)'!E105*'(ne pas modifier) BDD_REF'!$B$213)/1000</f>
        <v>0.67789999999999995</v>
      </c>
      <c r="F106" s="39">
        <f>(F88*'(ne pas modifier) BDD_REF'!$B$211+'RECeff + REIamont (2)'!F104*'(ne pas modifier) BDD_REF'!$B$212+'RECeff + REIamont (2)'!F105*'(ne pas modifier) BDD_REF'!$B$213)/1000</f>
        <v>0.67789999999999995</v>
      </c>
      <c r="G106" s="39">
        <f>(G88*'(ne pas modifier) BDD_REF'!$B$211+'RECeff + REIamont (2)'!G104*'(ne pas modifier) BDD_REF'!$B$212+'RECeff + REIamont (2)'!G105*'(ne pas modifier) BDD_REF'!$B$213)/1000</f>
        <v>0.25919999999999999</v>
      </c>
      <c r="H106" s="39">
        <f>(H88*'(ne pas modifier) BDD_REF'!$B$211+'RECeff + REIamont (2)'!H104*'(ne pas modifier) BDD_REF'!$B$212+'RECeff + REIamont (2)'!H105*'(ne pas modifier) BDD_REF'!$B$213)/1000</f>
        <v>0.25919999999999999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3.2299999999999995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/>
      <c r="D108" s="80"/>
      <c r="E108" s="80"/>
      <c r="F108" s="80"/>
      <c r="G108" s="80">
        <v>0.5</v>
      </c>
      <c r="H108" s="80">
        <v>0.5</v>
      </c>
      <c r="I108" s="80"/>
      <c r="J108" s="80"/>
      <c r="K108" s="80"/>
      <c r="L108" s="80"/>
      <c r="M108" s="39">
        <f t="shared" si="10"/>
        <v>1</v>
      </c>
    </row>
    <row r="109" spans="1:108" x14ac:dyDescent="0.3">
      <c r="B109" s="7" t="s">
        <v>329</v>
      </c>
      <c r="C109" s="80">
        <v>5</v>
      </c>
      <c r="D109" s="80">
        <v>5</v>
      </c>
      <c r="E109" s="80">
        <v>5</v>
      </c>
      <c r="F109" s="80">
        <v>5</v>
      </c>
      <c r="G109" s="80"/>
      <c r="H109" s="80"/>
      <c r="I109" s="80"/>
      <c r="J109" s="80"/>
      <c r="K109" s="80"/>
      <c r="L109" s="80"/>
      <c r="M109" s="39">
        <f t="shared" si="10"/>
        <v>20</v>
      </c>
    </row>
    <row r="110" spans="1:108" x14ac:dyDescent="0.3">
      <c r="B110" s="7" t="s">
        <v>330</v>
      </c>
      <c r="C110" s="80">
        <v>0.5</v>
      </c>
      <c r="D110" s="80">
        <v>0.5</v>
      </c>
      <c r="E110" s="80">
        <v>0.5</v>
      </c>
      <c r="F110" s="80">
        <v>0.5</v>
      </c>
      <c r="G110" s="80"/>
      <c r="H110" s="80"/>
      <c r="I110" s="80"/>
      <c r="J110" s="80"/>
      <c r="K110" s="80"/>
      <c r="L110" s="80"/>
      <c r="M110" s="39">
        <f t="shared" si="10"/>
        <v>2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5.7491999999999994E-2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5.7491999999999994E-2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5.7491999999999994E-2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5.7491999999999994E-2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3.0045000000000002E-3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3.0045000000000002E-3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0.23597699999999996</v>
      </c>
    </row>
    <row r="113" spans="1:108" s="16" customFormat="1" x14ac:dyDescent="0.3">
      <c r="A113" s="18"/>
      <c r="B113" s="19" t="s">
        <v>187</v>
      </c>
      <c r="C113" s="81">
        <f>C106+C107+C112</f>
        <v>0.73539199999999993</v>
      </c>
      <c r="D113" s="81">
        <f t="shared" ref="D113:L113" si="11">D106+D107+D112</f>
        <v>0.73539199999999993</v>
      </c>
      <c r="E113" s="81">
        <f t="shared" si="11"/>
        <v>0.73539199999999993</v>
      </c>
      <c r="F113" s="81">
        <f t="shared" si="11"/>
        <v>0.73539199999999993</v>
      </c>
      <c r="G113" s="81">
        <f t="shared" si="11"/>
        <v>0.26220450000000001</v>
      </c>
      <c r="H113" s="81">
        <f t="shared" si="11"/>
        <v>0.26220450000000001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3.4659770000000001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1.9488380000000003</v>
      </c>
      <c r="D114" s="20">
        <f>((D91+D92+D93)/1000*44/28*'(ne pas modifier) BDD_REF'!$B$231)+'RECeff + REIamont (2)'!D103+'RECeff + REIamont (2)'!D113</f>
        <v>1.9488380000000003</v>
      </c>
      <c r="E114" s="20">
        <f>((E91+E92+E93)/1000*44/28*'(ne pas modifier) BDD_REF'!$B$231)+'RECeff + REIamont (2)'!E103+'RECeff + REIamont (2)'!E113</f>
        <v>1.9488380000000003</v>
      </c>
      <c r="F114" s="20">
        <f>((F91+F92+F93)/1000*44/28*'(ne pas modifier) BDD_REF'!$B$231)+'RECeff + REIamont (2)'!F103+'RECeff + REIamont (2)'!F113</f>
        <v>1.9488380000000003</v>
      </c>
      <c r="G114" s="20">
        <f>((G91+G92+G93)/1000*44/28*'(ne pas modifier) BDD_REF'!$B$231)+'RECeff + REIamont (2)'!G103+'RECeff + REIamont (2)'!G113</f>
        <v>1.0708676428571429</v>
      </c>
      <c r="H114" s="20">
        <f>((H91+H92+H93)/1000*44/28*'(ne pas modifier) BDD_REF'!$B$231)+'RECeff + REIamont (2)'!H103+'RECeff + REIamont (2)'!H113</f>
        <v>1.0708676428571429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9.9370872857142878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150</v>
      </c>
      <c r="D115" s="80">
        <v>150</v>
      </c>
      <c r="E115" s="80">
        <v>150</v>
      </c>
      <c r="F115" s="80">
        <v>150</v>
      </c>
      <c r="G115" s="80"/>
      <c r="H115" s="80"/>
      <c r="I115" s="80"/>
      <c r="J115" s="80"/>
      <c r="K115" s="80"/>
      <c r="L115" s="80"/>
      <c r="M115" s="39">
        <f t="shared" si="10"/>
        <v>600</v>
      </c>
    </row>
    <row r="116" spans="1:108" x14ac:dyDescent="0.3">
      <c r="B116" s="7" t="s">
        <v>317</v>
      </c>
      <c r="C116" s="80"/>
      <c r="D116" s="80"/>
      <c r="E116" s="80"/>
      <c r="F116" s="80"/>
      <c r="G116" s="80">
        <v>150</v>
      </c>
      <c r="H116" s="80">
        <v>150</v>
      </c>
      <c r="I116" s="80"/>
      <c r="J116" s="80"/>
      <c r="K116" s="80"/>
      <c r="L116" s="80"/>
      <c r="M116" s="39">
        <f t="shared" si="10"/>
        <v>300</v>
      </c>
    </row>
    <row r="117" spans="1:108" x14ac:dyDescent="0.3">
      <c r="B117" s="7" t="s">
        <v>318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2.4</v>
      </c>
      <c r="D118" s="39">
        <f>D115*'(ne pas modifier) BDD_REF'!$B$206 + (D116+D117)*'(ne pas modifier) BDD_REF'!$B$207</f>
        <v>2.4</v>
      </c>
      <c r="E118" s="39">
        <f>E115*'(ne pas modifier) BDD_REF'!$B$206 + (E116+E117)*'(ne pas modifier) BDD_REF'!$B$207</f>
        <v>2.4</v>
      </c>
      <c r="F118" s="39">
        <f>F115*'(ne pas modifier) BDD_REF'!$B$206 + (F116+F117)*'(ne pas modifier) BDD_REF'!$B$207</f>
        <v>2.4</v>
      </c>
      <c r="G118" s="39">
        <f>G115*'(ne pas modifier) BDD_REF'!$B$206 + (G116+G117)*'(ne pas modifier) BDD_REF'!$B$207</f>
        <v>0.9</v>
      </c>
      <c r="H118" s="39">
        <f>H115*'(ne pas modifier) BDD_REF'!$B$206 + (H116+H117)*'(ne pas modifier) BDD_REF'!$B$207</f>
        <v>0.9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11.4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0.16500000000000001</v>
      </c>
      <c r="D119" s="39">
        <f>((D115*'(ne pas modifier) BDD_REF'!$B$219)+('RECeff + REIamont (2)'!D116+'RECeff + REIamont (2)'!D117)*'(ne pas modifier) BDD_REF'!$B$220)*'(ne pas modifier) BDD_REF'!$B$208</f>
        <v>0.16500000000000001</v>
      </c>
      <c r="E119" s="39">
        <f>((E115*'(ne pas modifier) BDD_REF'!$B$219)+('RECeff + REIamont (2)'!E116+'RECeff + REIamont (2)'!E117)*'(ne pas modifier) BDD_REF'!$B$220)*'(ne pas modifier) BDD_REF'!$B$208</f>
        <v>0.16500000000000001</v>
      </c>
      <c r="F119" s="39">
        <f>((F115*'(ne pas modifier) BDD_REF'!$B$219)+('RECeff + REIamont (2)'!F116+'RECeff + REIamont (2)'!F117)*'(ne pas modifier) BDD_REF'!$B$220)*'(ne pas modifier) BDD_REF'!$B$208</f>
        <v>0.16500000000000001</v>
      </c>
      <c r="G119" s="39">
        <f>((G115*'(ne pas modifier) BDD_REF'!$B$219)+('RECeff + REIamont (2)'!G116+'RECeff + REIamont (2)'!G117)*'(ne pas modifier) BDD_REF'!$B$220)*'(ne pas modifier) BDD_REF'!$B$208</f>
        <v>0.315</v>
      </c>
      <c r="H119" s="39">
        <f>((H115*'(ne pas modifier) BDD_REF'!$B$219)+('RECeff + REIamont (2)'!H116+'RECeff + REIamont (2)'!H117)*'(ne pas modifier) BDD_REF'!$B$220)*'(ne pas modifier) BDD_REF'!$B$208</f>
        <v>0.315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1.29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0.39599999999999996</v>
      </c>
      <c r="D120" s="39">
        <f>(D115+D116+D117)*'(ne pas modifier) BDD_REF'!$B$221*'(ne pas modifier) BDD_REF'!$B$209</f>
        <v>0.39599999999999996</v>
      </c>
      <c r="E120" s="39">
        <f>(E115+E116+E117)*'(ne pas modifier) BDD_REF'!$B$221*'(ne pas modifier) BDD_REF'!$B$209</f>
        <v>0.39599999999999996</v>
      </c>
      <c r="F120" s="39">
        <f>(F115+F116+F117)*'(ne pas modifier) BDD_REF'!$B$221*'(ne pas modifier) BDD_REF'!$B$209</f>
        <v>0.39599999999999996</v>
      </c>
      <c r="G120" s="39">
        <f>(G115+G116+G117)*'(ne pas modifier) BDD_REF'!$B$221*'(ne pas modifier) BDD_REF'!$B$209</f>
        <v>0.39599999999999996</v>
      </c>
      <c r="H120" s="39">
        <f>(H115+H116+H117)*'(ne pas modifier) BDD_REF'!$B$221*'(ne pas modifier) BDD_REF'!$B$209</f>
        <v>0.39599999999999996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2.3759999999999999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70</v>
      </c>
      <c r="D122" s="80">
        <v>70</v>
      </c>
      <c r="E122" s="80">
        <v>70</v>
      </c>
      <c r="F122" s="80">
        <v>70</v>
      </c>
      <c r="G122" s="80">
        <v>70</v>
      </c>
      <c r="H122" s="80">
        <v>70</v>
      </c>
      <c r="I122" s="80"/>
      <c r="J122" s="80"/>
      <c r="K122" s="80"/>
      <c r="L122" s="80"/>
      <c r="M122" s="39">
        <f t="shared" si="10"/>
        <v>420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0.21496999999999997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0.21496999999999997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0.21496999999999997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0.21496999999999997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0.21496999999999997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0.21496999999999997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1.2898199999999997</v>
      </c>
    </row>
    <row r="128" spans="1:108" x14ac:dyDescent="0.3">
      <c r="B128" s="7" t="s">
        <v>325</v>
      </c>
      <c r="C128" s="80">
        <v>1000</v>
      </c>
      <c r="D128" s="80">
        <v>1000</v>
      </c>
      <c r="E128" s="80">
        <v>1000</v>
      </c>
      <c r="F128" s="80">
        <v>1000</v>
      </c>
      <c r="G128" s="80">
        <v>1000</v>
      </c>
      <c r="H128" s="80">
        <v>1000</v>
      </c>
      <c r="I128" s="80"/>
      <c r="J128" s="80"/>
      <c r="K128" s="80"/>
      <c r="L128" s="80"/>
      <c r="M128" s="39">
        <f t="shared" si="10"/>
        <v>6000</v>
      </c>
    </row>
    <row r="129" spans="1:108" x14ac:dyDescent="0.3">
      <c r="B129" s="3" t="s">
        <v>185</v>
      </c>
      <c r="C129" s="39">
        <f>(C128*'(ne pas modifier) BDD_REF'!$B$210)/1000</f>
        <v>5.7000000000000002E-2</v>
      </c>
      <c r="D129" s="39">
        <f>(D128*'(ne pas modifier) BDD_REF'!$B$210)/1000</f>
        <v>5.7000000000000002E-2</v>
      </c>
      <c r="E129" s="39">
        <f>(E128*'(ne pas modifier) BDD_REF'!$B$210)/1000</f>
        <v>5.7000000000000002E-2</v>
      </c>
      <c r="F129" s="39">
        <f>(F128*'(ne pas modifier) BDD_REF'!$B$210)/1000</f>
        <v>5.7000000000000002E-2</v>
      </c>
      <c r="G129" s="39">
        <f>(G128*'(ne pas modifier) BDD_REF'!$B$210)/1000</f>
        <v>5.7000000000000002E-2</v>
      </c>
      <c r="H129" s="39">
        <f>(H128*'(ne pas modifier) BDD_REF'!$B$210)/1000</f>
        <v>5.7000000000000002E-2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0.34200000000000003</v>
      </c>
    </row>
    <row r="130" spans="1:108" s="16" customFormat="1" x14ac:dyDescent="0.3">
      <c r="A130" s="18"/>
      <c r="B130" s="19" t="s">
        <v>186</v>
      </c>
      <c r="C130" s="81">
        <f>C127+C129</f>
        <v>0.27196999999999999</v>
      </c>
      <c r="D130" s="81">
        <f t="shared" ref="D130:L130" si="12">D127+D129</f>
        <v>0.27196999999999999</v>
      </c>
      <c r="E130" s="81">
        <f t="shared" si="12"/>
        <v>0.27196999999999999</v>
      </c>
      <c r="F130" s="81">
        <f t="shared" si="12"/>
        <v>0.27196999999999999</v>
      </c>
      <c r="G130" s="81">
        <f t="shared" si="12"/>
        <v>0.27196999999999999</v>
      </c>
      <c r="H130" s="81">
        <f t="shared" si="12"/>
        <v>0.27196999999999999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1.63182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70</v>
      </c>
      <c r="D131" s="80">
        <v>70</v>
      </c>
      <c r="E131" s="80">
        <v>70</v>
      </c>
      <c r="F131" s="80">
        <v>70</v>
      </c>
      <c r="G131" s="80">
        <v>150</v>
      </c>
      <c r="H131" s="80">
        <v>150</v>
      </c>
      <c r="I131" s="80"/>
      <c r="J131" s="80"/>
      <c r="K131" s="80"/>
      <c r="L131" s="80"/>
      <c r="M131" s="39">
        <f t="shared" si="10"/>
        <v>580</v>
      </c>
    </row>
    <row r="132" spans="1:108" x14ac:dyDescent="0.3">
      <c r="B132" s="7" t="s">
        <v>327</v>
      </c>
      <c r="C132" s="80">
        <v>90</v>
      </c>
      <c r="D132" s="80">
        <v>90</v>
      </c>
      <c r="E132" s="80">
        <v>90</v>
      </c>
      <c r="F132" s="80">
        <v>90</v>
      </c>
      <c r="G132" s="80">
        <v>150</v>
      </c>
      <c r="H132" s="80">
        <v>150</v>
      </c>
      <c r="I132" s="80"/>
      <c r="J132" s="80"/>
      <c r="K132" s="80"/>
      <c r="L132" s="80"/>
      <c r="M132" s="39">
        <f t="shared" si="10"/>
        <v>660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0.84189999999999998</v>
      </c>
      <c r="D133" s="39">
        <f>(D115*'(ne pas modifier) BDD_REF'!$B$211+'RECeff + REIamont (2)'!D131*'(ne pas modifier) BDD_REF'!$B$212+'RECeff + REIamont (2)'!D132*'(ne pas modifier) BDD_REF'!$B$213)/1000</f>
        <v>0.84189999999999998</v>
      </c>
      <c r="E133" s="39">
        <f>(E115*'(ne pas modifier) BDD_REF'!$B$211+'RECeff + REIamont (2)'!E131*'(ne pas modifier) BDD_REF'!$B$212+'RECeff + REIamont (2)'!E132*'(ne pas modifier) BDD_REF'!$B$213)/1000</f>
        <v>0.84189999999999998</v>
      </c>
      <c r="F133" s="39">
        <f>(F115*'(ne pas modifier) BDD_REF'!$B$211+'RECeff + REIamont (2)'!F131*'(ne pas modifier) BDD_REF'!$B$212+'RECeff + REIamont (2)'!F132*'(ne pas modifier) BDD_REF'!$B$213)/1000</f>
        <v>0.84189999999999998</v>
      </c>
      <c r="G133" s="39">
        <f>(G115*'(ne pas modifier) BDD_REF'!$B$211+'RECeff + REIamont (2)'!G131*'(ne pas modifier) BDD_REF'!$B$212+'RECeff + REIamont (2)'!G132*'(ne pas modifier) BDD_REF'!$B$213)/1000</f>
        <v>0.32400000000000001</v>
      </c>
      <c r="H133" s="39">
        <f>(H115*'(ne pas modifier) BDD_REF'!$B$211+'RECeff + REIamont (2)'!H131*'(ne pas modifier) BDD_REF'!$B$212+'RECeff + REIamont (2)'!H132*'(ne pas modifier) BDD_REF'!$B$213)/1000</f>
        <v>0.32400000000000001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4.0156000000000001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/>
      <c r="D135" s="80"/>
      <c r="E135" s="80"/>
      <c r="F135" s="80"/>
      <c r="G135" s="80">
        <v>0.5</v>
      </c>
      <c r="H135" s="80">
        <v>0.5</v>
      </c>
      <c r="I135" s="80"/>
      <c r="J135" s="80"/>
      <c r="K135" s="80"/>
      <c r="L135" s="80"/>
      <c r="M135" s="39">
        <f t="shared" ref="M135:M142" si="13">SUM(C135:L135)</f>
        <v>1</v>
      </c>
    </row>
    <row r="136" spans="1:108" x14ac:dyDescent="0.3">
      <c r="B136" s="7" t="s">
        <v>329</v>
      </c>
      <c r="C136" s="80">
        <v>5</v>
      </c>
      <c r="D136" s="80">
        <v>5</v>
      </c>
      <c r="E136" s="80">
        <v>5</v>
      </c>
      <c r="F136" s="80">
        <v>5</v>
      </c>
      <c r="G136" s="80"/>
      <c r="H136" s="80"/>
      <c r="I136" s="80"/>
      <c r="J136" s="80"/>
      <c r="K136" s="80"/>
      <c r="L136" s="80"/>
      <c r="M136" s="39">
        <f t="shared" si="13"/>
        <v>20</v>
      </c>
    </row>
    <row r="137" spans="1:108" x14ac:dyDescent="0.3">
      <c r="B137" s="7" t="s">
        <v>330</v>
      </c>
      <c r="C137" s="80">
        <v>0.5</v>
      </c>
      <c r="D137" s="80">
        <v>0.5</v>
      </c>
      <c r="E137" s="80">
        <v>0.5</v>
      </c>
      <c r="F137" s="80">
        <v>0.5</v>
      </c>
      <c r="G137" s="80"/>
      <c r="H137" s="80"/>
      <c r="I137" s="80"/>
      <c r="J137" s="80"/>
      <c r="K137" s="80"/>
      <c r="L137" s="80"/>
      <c r="M137" s="39">
        <f t="shared" si="13"/>
        <v>2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5.7491999999999994E-2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5.7491999999999994E-2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5.7491999999999994E-2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5.7491999999999994E-2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3.0045000000000002E-3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3.0045000000000002E-3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0.23597699999999996</v>
      </c>
    </row>
    <row r="140" spans="1:108" s="16" customFormat="1" x14ac:dyDescent="0.3">
      <c r="A140" s="18"/>
      <c r="B140" s="19" t="s">
        <v>187</v>
      </c>
      <c r="C140" s="81">
        <f>C133+C134+C139</f>
        <v>0.89939199999999997</v>
      </c>
      <c r="D140" s="81">
        <f t="shared" ref="D140:L140" si="14">D133+D134+D139</f>
        <v>0.89939199999999997</v>
      </c>
      <c r="E140" s="81">
        <f t="shared" si="14"/>
        <v>0.89939199999999997</v>
      </c>
      <c r="F140" s="81">
        <f t="shared" si="14"/>
        <v>0.89939199999999997</v>
      </c>
      <c r="G140" s="81">
        <f t="shared" si="14"/>
        <v>0.32700450000000003</v>
      </c>
      <c r="H140" s="81">
        <f t="shared" si="14"/>
        <v>0.32700450000000003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4.2515770000000002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2.404407</v>
      </c>
      <c r="D141" s="20">
        <f>((D118+D119+D120)/1000*44/28*'(ne pas modifier) BDD_REF'!$B$231)+'RECeff + REIamont (2)'!D130+'RECeff + REIamont (2)'!D140</f>
        <v>2.404407</v>
      </c>
      <c r="E141" s="20">
        <f>((E118+E119+E120)/1000*44/28*'(ne pas modifier) BDD_REF'!$B$231)+'RECeff + REIamont (2)'!E130+'RECeff + REIamont (2)'!E140</f>
        <v>2.404407</v>
      </c>
      <c r="F141" s="20">
        <f>((F118+F119+F120)/1000*44/28*'(ne pas modifier) BDD_REF'!$B$231)+'RECeff + REIamont (2)'!F130+'RECeff + REIamont (2)'!F140</f>
        <v>2.404407</v>
      </c>
      <c r="G141" s="20">
        <f>((G118+G119+G120)/1000*44/28*'(ne pas modifier) BDD_REF'!$B$231)+'RECeff + REIamont (2)'!G130+'RECeff + REIamont (2)'!G140</f>
        <v>1.2698409285714285</v>
      </c>
      <c r="H141" s="20">
        <f>((H118+H119+H120)/1000*44/28*'(ne pas modifier) BDD_REF'!$B$231)+'RECeff + REIamont (2)'!H130+'RECeff + REIamont (2)'!H140</f>
        <v>1.2698409285714285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12.157309857142856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7.6874795000000002</v>
      </c>
      <c r="D142" s="71">
        <f t="shared" ref="D142:L142" si="15">D33+D60+D87+D114+D141</f>
        <v>7.6874795000000002</v>
      </c>
      <c r="E142" s="71">
        <f t="shared" si="15"/>
        <v>7.6874795000000002</v>
      </c>
      <c r="F142" s="71">
        <f t="shared" si="15"/>
        <v>7.6874795000000002</v>
      </c>
      <c r="G142" s="71">
        <f t="shared" si="15"/>
        <v>4.5478194999999992</v>
      </c>
      <c r="H142" s="71">
        <f t="shared" si="15"/>
        <v>4.5478194999999992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39.845556999999999</v>
      </c>
    </row>
    <row r="143" spans="1:108" x14ac:dyDescent="0.3">
      <c r="B143" s="71" t="s">
        <v>223</v>
      </c>
      <c r="C143" s="71">
        <f>(C142-C5*5)</f>
        <v>-1.5311899989191655</v>
      </c>
      <c r="D143" s="71">
        <f t="shared" ref="D143:L143" si="16">(D142-D5*5)</f>
        <v>-6.6487593528833333</v>
      </c>
      <c r="E143" s="71">
        <f t="shared" si="16"/>
        <v>-12.703099757916666</v>
      </c>
      <c r="F143" s="71">
        <f t="shared" si="16"/>
        <v>-10.303703254333334</v>
      </c>
      <c r="G143" s="71">
        <f t="shared" si="16"/>
        <v>-7.913504640000113E-2</v>
      </c>
      <c r="H143" s="71">
        <f t="shared" si="16"/>
        <v>-9.7884193528833343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-8.0693712943040019</v>
      </c>
      <c r="D144" s="21">
        <f>D143*Eligibilité_projet!C8</f>
        <v>-20.877104368053669</v>
      </c>
      <c r="E144" s="21">
        <f>E143*Eligibilité_projet!D8</f>
        <v>-12.830130755495833</v>
      </c>
      <c r="F144" s="21">
        <f>F143*Eligibilité_projet!E8</f>
        <v>-5.6670367898833343</v>
      </c>
      <c r="G144" s="21">
        <f>G143*Eligibilité_projet!F8</f>
        <v>-7.6760995008001098E-2</v>
      </c>
      <c r="H144" s="21">
        <f>H143*Eligibilité_projet!G8</f>
        <v>-9.0053458046526682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-56.525750007397505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2.4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2.4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2.4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2.4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2.4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2.4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14.4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3.72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3.72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3.72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3.72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3.72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3.72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22.32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5.04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5.04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5.04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5.04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5.04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5.04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30.24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6.36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6.36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6.36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6.36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6.36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6.36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38.160000000000004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6.6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6.6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6.6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6.6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6.6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6.6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39.6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7.7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7.7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7.7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7.7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7.7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7.7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46.2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8.8000000000000007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8.8000000000000007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8.8000000000000007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8.8000000000000007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8.8000000000000007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8.8000000000000007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52.8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9.9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9.9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9.9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9.9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9.9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9.9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59.4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11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11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11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11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11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11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66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12.1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12.1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12.1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12.1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12.1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12.1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72.599999999999994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12.46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12.46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12.46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12.46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12.46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12.46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74.760000000000005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12.82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12.82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12.82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12.82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12.82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12.82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76.919999999999987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13.18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13.18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13.18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13.18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13.18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13.18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79.080000000000013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13.54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13.54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13.54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13.54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13.54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13.54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81.239999999999981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13.9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13.9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13.9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13.9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13.9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13.9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83.4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13.98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13.98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13.98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13.98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13.98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13.98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83.88000000000001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14.06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14.06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14.06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14.06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14.06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14.06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84.36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14.14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14.14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14.14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14.14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14.14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14.14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84.84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14.22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14.22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14.22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14.22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14.22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14.22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85.320000000000007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14.3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14.3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14.3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14.3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14.3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14.3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85.8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210.22</v>
      </c>
      <c r="D25" s="22">
        <f>SUMIF($A5:$A24,"&lt;"&amp;Eligibilité_projet!C14+1,D5:D24)</f>
        <v>210.22</v>
      </c>
      <c r="E25" s="22">
        <f>SUMIF($A5:$A24,"&lt;"&amp;Eligibilité_projet!D14+1,E5:E24)</f>
        <v>210.22</v>
      </c>
      <c r="F25" s="22">
        <f>SUMIF($A5:$A24,"&lt;"&amp;Eligibilité_projet!E14+1,F5:F24)</f>
        <v>210.22</v>
      </c>
      <c r="G25" s="22">
        <f>SUMIF($A5:$A24,"&lt;"&amp;Eligibilité_projet!F14+1,G5:G24)</f>
        <v>210.22</v>
      </c>
      <c r="H25" s="22">
        <f>SUMIF($A5:$A24,"&lt;"&amp;Eligibilité_projet!G14+1,H5:H24)</f>
        <v>210.22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1261.32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21</v>
      </c>
      <c r="E27" s="40">
        <f>Eligibilité_projet!D14 + 1</f>
        <v>21</v>
      </c>
      <c r="F27" s="40">
        <f>Eligibilité_projet!E14 + 1</f>
        <v>21</v>
      </c>
      <c r="G27" s="40">
        <f>Eligibilité_projet!F14 + 1</f>
        <v>21</v>
      </c>
      <c r="H27" s="40">
        <f>Eligibilité_projet!G14 + 1</f>
        <v>21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130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193.43576825396823</v>
      </c>
      <c r="D28" s="24">
        <f>((D25/D27)-D26)*Eligibilité_projet!C8*44/12</f>
        <v>115.2539492063492</v>
      </c>
      <c r="E28" s="24">
        <f>((E25/E27)-E26)*Eligibilité_projet!D8*44/12</f>
        <v>37.072130158730154</v>
      </c>
      <c r="F28" s="24">
        <f>((F25/F27)-F26)*Eligibilité_projet!E8*44/12</f>
        <v>20.187793650793651</v>
      </c>
      <c r="G28" s="24">
        <f>((G25/G27)-G26)*Eligibilité_projet!F8*44/12</f>
        <v>35.603926984126979</v>
      </c>
      <c r="H28" s="24">
        <f>((H25/H27)-H26)*Eligibilité_projet!G8*44/12</f>
        <v>33.768673015873013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435.32224126984119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43.1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43.1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43.1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43.1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43.1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43.1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258.60000000000002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41.5</v>
      </c>
      <c r="D6" s="22">
        <f>IF(Eligibilité_projet!C13="Hors climat Mediterranéen",'(ne pas modifier) BDD_REF'!$C$271,IF(Eligibilité_projet!C13="",0,'(ne pas modifier) BDD_REF'!$B$271))</f>
        <v>41.5</v>
      </c>
      <c r="E6" s="22">
        <f>IF(Eligibilité_projet!D13="Hors climat Mediterranéen",'(ne pas modifier) BDD_REF'!$C$271,IF(Eligibilité_projet!D13="",0,'(ne pas modifier) BDD_REF'!$B$271))</f>
        <v>41.5</v>
      </c>
      <c r="F6" s="22">
        <f>IF(Eligibilité_projet!E13="Hors climat Mediterranéen",'(ne pas modifier) BDD_REF'!$C$271,IF(Eligibilité_projet!E13="",0,'(ne pas modifier) BDD_REF'!$B$271))</f>
        <v>41.5</v>
      </c>
      <c r="G6" s="22">
        <f>IF(Eligibilité_projet!F13="Hors climat Mediterranéen",'(ne pas modifier) BDD_REF'!$C$271,IF(Eligibilité_projet!F13="",0,'(ne pas modifier) BDD_REF'!$B$271))</f>
        <v>41.5</v>
      </c>
      <c r="H6" s="22">
        <f>IF(Eligibilité_projet!G13="Hors climat Mediterranéen",'(ne pas modifier) BDD_REF'!$C$271,IF(Eligibilité_projet!G13="",0,'(ne pas modifier) BDD_REF'!$B$271))</f>
        <v>41.5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249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0.8</v>
      </c>
      <c r="E7" s="22">
        <f>Eligibilité_projet!D15</f>
        <v>0.8</v>
      </c>
      <c r="F7" s="22">
        <f>Eligibilité_projet!E15</f>
        <v>0.8</v>
      </c>
      <c r="G7" s="22">
        <f>Eligibilité_projet!F15</f>
        <v>1</v>
      </c>
      <c r="H7" s="22">
        <f>Eligibilité_projet!G15</f>
        <v>1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5.2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20</v>
      </c>
      <c r="E8" s="22">
        <f>Eligibilité_projet!D14</f>
        <v>20</v>
      </c>
      <c r="F8" s="22">
        <f>Eligibilité_projet!E14</f>
        <v>20</v>
      </c>
      <c r="G8" s="22">
        <f>Eligibilité_projet!F14</f>
        <v>20</v>
      </c>
      <c r="H8" s="22">
        <f>Eligibilité_projet!G14</f>
        <v>20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120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120.57759999999996</v>
      </c>
      <c r="D9" s="21">
        <f>((D6-D5)+('(ne pas modifier) BDD_REF'!$B$275*D7*D8))*Eligibilité_projet!C8*44/12</f>
        <v>71.843199999999982</v>
      </c>
      <c r="E9" s="21">
        <f>((E6-E5)+('(ne pas modifier) BDD_REF'!$B$275*E7*E8))*Eligibilité_projet!D8*44/12</f>
        <v>23.108799999999992</v>
      </c>
      <c r="F9" s="21">
        <f>((F6-F5)+('(ne pas modifier) BDD_REF'!$B$275*F7*F8))*Eligibilité_projet!E8*44/12</f>
        <v>12.583999999999998</v>
      </c>
      <c r="G9" s="21">
        <f>((G6-G5)+('(ne pas modifier) BDD_REF'!$B$275*G7*G8))*Eligibilité_projet!F8*44/12</f>
        <v>29.164666666666662</v>
      </c>
      <c r="H9" s="21">
        <f>((H6-H5)+('(ne pas modifier) BDD_REF'!$B$275*H7*H8))*Eligibilité_projet!G8*44/12</f>
        <v>27.661333333333332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284.93959999999993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F42" sqref="F4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-56.525750007397505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435.32224126984119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284.93959999999993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776.78759127723856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-56.525750007397505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391.7900171428571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284.93959999999993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665.58240543596889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2022-11-29T09:44:02Z</dcterms:modified>
</cp:coreProperties>
</file>