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6 - WATIER Patrick\Dossier déposé le 14 02 2025\"/>
    </mc:Choice>
  </mc:AlternateContent>
  <xr:revisionPtr revIDLastSave="0" documentId="13_ncr:1_{1E4DC017-E5DB-4F5B-AC2A-987FBEE0825F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BC117" i="2" l="1" a="1"/>
  <c r="BC117" i="2" s="1"/>
  <c r="BC84" i="2" a="1"/>
  <c r="BC84" i="2" s="1"/>
  <c r="BC32" i="2" a="1"/>
  <c r="BC32" i="2" s="1"/>
  <c r="BC143" i="2" a="1"/>
  <c r="BC143" i="2" s="1"/>
  <c r="BC65" i="2" a="1"/>
  <c r="BC65" i="2" s="1"/>
  <c r="BC114" i="2" a="1"/>
  <c r="BC114" i="2" s="1"/>
  <c r="CS120" i="2" a="1"/>
  <c r="CS120" i="2" s="1"/>
  <c r="CS66" i="2" a="1"/>
  <c r="CS66" i="2" s="1"/>
  <c r="CS56" i="2" a="1"/>
  <c r="CS56" i="2" s="1"/>
  <c r="CS72" i="2" a="1"/>
  <c r="CS72" i="2" s="1"/>
  <c r="CS38" i="2" a="1"/>
  <c r="CS38" i="2" s="1"/>
  <c r="CS185" i="2" a="1"/>
  <c r="CS185" i="2" s="1"/>
  <c r="CS105" i="2" a="1"/>
  <c r="CS105" i="2" s="1"/>
  <c r="CS24" i="2" a="1"/>
  <c r="CS24" i="2" s="1"/>
  <c r="CS161" i="2" a="1"/>
  <c r="CS161" i="2" s="1"/>
  <c r="CS77" i="2" a="1"/>
  <c r="CS77" i="2" s="1"/>
  <c r="BX107" i="2" a="1"/>
  <c r="BX107" i="2" s="1"/>
  <c r="BC31" i="2" a="1"/>
  <c r="BC31" i="2" s="1"/>
  <c r="BC181" i="2" a="1"/>
  <c r="BC181" i="2" s="1"/>
  <c r="BC164" i="2" a="1"/>
  <c r="BC164" i="2" s="1"/>
  <c r="BC82" i="2" a="1"/>
  <c r="BC82" i="2" s="1"/>
  <c r="BC192" i="2" a="1"/>
  <c r="BC192" i="2" s="1"/>
  <c r="BC47" i="2" a="1"/>
  <c r="BC47" i="2" s="1"/>
  <c r="BC18" i="2" a="1"/>
  <c r="BC18" i="2" s="1"/>
  <c r="BC55" i="2" a="1"/>
  <c r="BC55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78" i="2"/>
  <c r="CD88" i="2"/>
  <c r="CD87" i="2"/>
  <c r="CD109" i="2"/>
  <c r="CD197" i="2"/>
  <c r="CD58" i="2"/>
  <c r="CD119" i="2"/>
  <c r="CD67" i="2"/>
  <c r="CD80" i="2"/>
  <c r="CD129" i="2"/>
  <c r="CD160" i="2"/>
  <c r="CD27" i="2"/>
  <c r="CD192" i="2"/>
  <c r="CD14" i="2"/>
  <c r="CD68" i="2"/>
  <c r="CD42" i="2"/>
  <c r="CD173" i="2"/>
  <c r="CD101" i="2"/>
  <c r="CD41" i="2"/>
  <c r="CD50" i="2"/>
  <c r="CD156" i="2"/>
  <c r="CD167" i="2"/>
  <c r="CD117" i="2"/>
  <c r="CD40" i="2"/>
  <c r="CD188" i="2"/>
  <c r="CD184" i="2"/>
  <c r="CD12" i="2"/>
  <c r="CD187" i="2"/>
  <c r="CD78" i="2"/>
  <c r="CD24" i="2"/>
  <c r="CD5" i="2"/>
  <c r="CD114" i="2"/>
  <c r="CD191" i="2"/>
  <c r="CD20" i="2"/>
  <c r="CD189" i="2"/>
  <c r="CD134" i="2"/>
  <c r="CD7" i="2"/>
  <c r="CD18" i="2"/>
  <c r="CD31" i="2"/>
  <c r="CD126" i="2"/>
  <c r="CD75" i="2"/>
  <c r="CD150" i="2"/>
  <c r="CD71" i="2"/>
  <c r="CD95" i="2"/>
  <c r="CD61" i="2"/>
  <c r="CD59" i="2"/>
  <c r="CD169" i="2"/>
  <c r="CD93" i="2"/>
  <c r="CD36" i="2"/>
  <c r="CD11" i="2"/>
  <c r="CD135" i="2"/>
  <c r="CD82" i="2"/>
  <c r="CD81" i="2"/>
  <c r="CD35" i="2"/>
  <c r="CD21" i="2"/>
  <c r="CD6" i="2"/>
  <c r="CD194" i="2"/>
  <c r="CD201" i="2"/>
  <c r="CD131" i="2"/>
  <c r="CD145" i="2"/>
  <c r="CD170" i="2"/>
  <c r="CD85" i="2"/>
  <c r="CD203" i="2"/>
  <c r="CD193" i="2"/>
  <c r="CD83" i="2"/>
  <c r="CD45" i="2"/>
  <c r="CD140" i="2"/>
  <c r="CD3" i="2"/>
  <c r="C9" i="4" s="1"/>
  <c r="E9" i="4" s="1"/>
  <c r="F9" i="4" s="1"/>
  <c r="G9" i="4" s="1"/>
  <c r="L9" i="4" s="1"/>
  <c r="CD92" i="2"/>
  <c r="CD46" i="2"/>
  <c r="CD33" i="2"/>
  <c r="CD183" i="2"/>
  <c r="CD176" i="2"/>
  <c r="CD105" i="2"/>
  <c r="CD43" i="2"/>
  <c r="CD44" i="2"/>
  <c r="CD8" i="2"/>
  <c r="CD84" i="2"/>
  <c r="CD148" i="2"/>
  <c r="CD23" i="2"/>
  <c r="CD139" i="2"/>
  <c r="CD186" i="2"/>
  <c r="CD97" i="2"/>
  <c r="CD132" i="2"/>
  <c r="CD123" i="2"/>
  <c r="CD118" i="2"/>
  <c r="CD163" i="2"/>
  <c r="CD106" i="2"/>
  <c r="CD149" i="2"/>
  <c r="CD137" i="2"/>
  <c r="CD151" i="2"/>
  <c r="CD10" i="2"/>
  <c r="CD53" i="2"/>
  <c r="CD182" i="2"/>
  <c r="CD153" i="2"/>
  <c r="CD15" i="2"/>
  <c r="CD94" i="2"/>
  <c r="CD98" i="2"/>
  <c r="CD19" i="2"/>
  <c r="CD51" i="2"/>
  <c r="CD179" i="2"/>
  <c r="CD63" i="2"/>
  <c r="CD69" i="2"/>
  <c r="CD136" i="2"/>
  <c r="CD113" i="2"/>
  <c r="CD9" i="2"/>
  <c r="CD141" i="2"/>
  <c r="CD152" i="2"/>
  <c r="CD181" i="2"/>
  <c r="CD199" i="2"/>
  <c r="CD39" i="2"/>
  <c r="CD32" i="2"/>
  <c r="CD13" i="2"/>
  <c r="CD127" i="2"/>
  <c r="CD157" i="2"/>
  <c r="CD37" i="2"/>
  <c r="CD171" i="2"/>
  <c r="CD168" i="2"/>
  <c r="CD48" i="2"/>
  <c r="CD200" i="2"/>
  <c r="CD115" i="2"/>
  <c r="CD25" i="2"/>
  <c r="CD112" i="2"/>
  <c r="CD121" i="2"/>
  <c r="CD158" i="2"/>
  <c r="CD30" i="2"/>
  <c r="CD144" i="2"/>
  <c r="CD162" i="2"/>
  <c r="CD57" i="2"/>
  <c r="CD54" i="2"/>
  <c r="CD143" i="2"/>
  <c r="CD49" i="2"/>
  <c r="CD172" i="2"/>
  <c r="CD146" i="2"/>
  <c r="CD100" i="2"/>
  <c r="CD122" i="2"/>
  <c r="CD16" i="2"/>
  <c r="CD116" i="2"/>
  <c r="CD161" i="2"/>
  <c r="CD34" i="2"/>
  <c r="CD159" i="2"/>
  <c r="CD120" i="2"/>
  <c r="CD164" i="2"/>
  <c r="CD110" i="2"/>
  <c r="CD90" i="2"/>
  <c r="CD124" i="2"/>
  <c r="CD66" i="2"/>
  <c r="CD133" i="2"/>
  <c r="CD4" i="2"/>
  <c r="CD29" i="2"/>
  <c r="CD86" i="2"/>
  <c r="CD196" i="2"/>
  <c r="CD55" i="2"/>
  <c r="CD79" i="2"/>
  <c r="CD195" i="2"/>
  <c r="CD125" i="2"/>
  <c r="CD104" i="2"/>
  <c r="CD73" i="2"/>
  <c r="CD99" i="2"/>
  <c r="CD174" i="2"/>
  <c r="CD102" i="2"/>
  <c r="CD38" i="2"/>
  <c r="CD142" i="2"/>
  <c r="CD154" i="2"/>
  <c r="CD65" i="2"/>
  <c r="CD89" i="2"/>
  <c r="CD108" i="2"/>
  <c r="CD26" i="2"/>
  <c r="CD185" i="2"/>
  <c r="CD175" i="2"/>
  <c r="CD47" i="2"/>
  <c r="CD91" i="2"/>
  <c r="CD111" i="2"/>
  <c r="CD62" i="2"/>
  <c r="CD52" i="2"/>
  <c r="CD77" i="2"/>
  <c r="CD22" i="2"/>
  <c r="CD198" i="2"/>
  <c r="CD28" i="2"/>
  <c r="CD64" i="2"/>
  <c r="CD190" i="2"/>
  <c r="CD76" i="2"/>
  <c r="CD128" i="2"/>
  <c r="CD56" i="2"/>
  <c r="CD165" i="2"/>
  <c r="CD74" i="2"/>
  <c r="CD155" i="2"/>
  <c r="CD72" i="2"/>
  <c r="CD202" i="2"/>
  <c r="CD103" i="2"/>
  <c r="CD147" i="2"/>
  <c r="CD138" i="2"/>
  <c r="CD180" i="2"/>
  <c r="CD17" i="2"/>
  <c r="CD130" i="2"/>
  <c r="CD107" i="2"/>
  <c r="CD96" i="2"/>
  <c r="CD177" i="2"/>
  <c r="CD166" i="2"/>
  <c r="CD70" i="2"/>
  <c r="CY29" i="2"/>
  <c r="CY112" i="2"/>
  <c r="CY187" i="2"/>
  <c r="CY88" i="2"/>
  <c r="CY164" i="2"/>
  <c r="CY103" i="2"/>
  <c r="CY135" i="2"/>
  <c r="CY75" i="2"/>
  <c r="CY169" i="2"/>
  <c r="CY128" i="2"/>
  <c r="CY141" i="2"/>
  <c r="CY115" i="2"/>
  <c r="CY9" i="2"/>
  <c r="CY170" i="2"/>
  <c r="CY38" i="2"/>
  <c r="CY87" i="2"/>
  <c r="CY152" i="2"/>
  <c r="CY21" i="2"/>
  <c r="CY76" i="2"/>
  <c r="CY136" i="2"/>
  <c r="CY161" i="2"/>
  <c r="CY8" i="2"/>
  <c r="CY39" i="2"/>
  <c r="CY32" i="2"/>
  <c r="CY46" i="2"/>
  <c r="CY14" i="2"/>
  <c r="CY83" i="2"/>
  <c r="CY60" i="2"/>
  <c r="CY12" i="2"/>
  <c r="CY156" i="2"/>
  <c r="CY165" i="2"/>
  <c r="CY20" i="2"/>
  <c r="CY203" i="2"/>
  <c r="CY199" i="2"/>
  <c r="CY107" i="2"/>
  <c r="CY101" i="2"/>
  <c r="CY149" i="2"/>
  <c r="CY166" i="2"/>
  <c r="CY26" i="2"/>
  <c r="CY110" i="2"/>
  <c r="CY182" i="2"/>
  <c r="CY42" i="2"/>
  <c r="CY67" i="2"/>
  <c r="CY151" i="2"/>
  <c r="CY52" i="2"/>
  <c r="CY117" i="2"/>
  <c r="CY146" i="2"/>
  <c r="CY127" i="2"/>
  <c r="CY180" i="2"/>
  <c r="CY23" i="2"/>
  <c r="CY27" i="2"/>
  <c r="CY175" i="2"/>
  <c r="CY106" i="2"/>
  <c r="CY13" i="2"/>
  <c r="CY153" i="2"/>
  <c r="CY37" i="2"/>
  <c r="CY89" i="2"/>
  <c r="CY158" i="2"/>
  <c r="CY71" i="2"/>
  <c r="CY121" i="2"/>
  <c r="CY84" i="2"/>
  <c r="CY40" i="2"/>
  <c r="CY179" i="2"/>
  <c r="CY190" i="2"/>
  <c r="CY74" i="2"/>
  <c r="CY155" i="2"/>
  <c r="CY134" i="2"/>
  <c r="CY173" i="2"/>
  <c r="CY111" i="2"/>
  <c r="CY154" i="2"/>
  <c r="CY5" i="2"/>
  <c r="CY145" i="2"/>
  <c r="CY168" i="2"/>
  <c r="CY66" i="2"/>
  <c r="CY162" i="2"/>
  <c r="CY85" i="2"/>
  <c r="CY104" i="2"/>
  <c r="CY24" i="2"/>
  <c r="CY86" i="2"/>
  <c r="CY36" i="2"/>
  <c r="CY122" i="2"/>
  <c r="CY119" i="2"/>
  <c r="CY157" i="2"/>
  <c r="CY15" i="2"/>
  <c r="CY192" i="2"/>
  <c r="CY28" i="2"/>
  <c r="CY10" i="2"/>
  <c r="CY113" i="2"/>
  <c r="CY167" i="2"/>
  <c r="CY57" i="2"/>
  <c r="CY35" i="2"/>
  <c r="CY131" i="2"/>
  <c r="CY143" i="2"/>
  <c r="CY31" i="2"/>
  <c r="CY70" i="2"/>
  <c r="CY114" i="2"/>
  <c r="CY163" i="2"/>
  <c r="CY159" i="2"/>
  <c r="CY118" i="2"/>
  <c r="CY140" i="2"/>
  <c r="CY53" i="2"/>
  <c r="CY147" i="2"/>
  <c r="CY174" i="2"/>
  <c r="CY137" i="2"/>
  <c r="CY41" i="2"/>
  <c r="CY56" i="2"/>
  <c r="CY19" i="2"/>
  <c r="CY47" i="2"/>
  <c r="CY45" i="2"/>
  <c r="CY144" i="2"/>
  <c r="CY200" i="2"/>
  <c r="CY160" i="2"/>
  <c r="CY94" i="2"/>
  <c r="CY120" i="2"/>
  <c r="CY59" i="2"/>
  <c r="CY11" i="2"/>
  <c r="CY49" i="2"/>
  <c r="CY130" i="2"/>
  <c r="CY3" i="2"/>
  <c r="C10" i="4" s="1"/>
  <c r="E10" i="4" s="1"/>
  <c r="F10" i="4" s="1"/>
  <c r="G10" i="4" s="1"/>
  <c r="L10" i="4" s="1"/>
  <c r="CY17" i="2"/>
  <c r="CY196" i="2"/>
  <c r="CY63" i="2"/>
  <c r="CY123" i="2"/>
  <c r="CY4" i="2"/>
  <c r="CY132" i="2"/>
  <c r="CY181" i="2"/>
  <c r="CY77" i="2"/>
  <c r="CY78" i="2"/>
  <c r="CY126" i="2"/>
  <c r="CY82" i="2"/>
  <c r="CY96" i="2"/>
  <c r="CY69" i="2"/>
  <c r="CY194" i="2"/>
  <c r="CY185" i="2"/>
  <c r="CY109" i="2"/>
  <c r="CY72" i="2"/>
  <c r="CY48" i="2"/>
  <c r="CY138" i="2"/>
  <c r="CY80" i="2"/>
  <c r="CY129" i="2"/>
  <c r="CY65" i="2"/>
  <c r="CY34" i="2"/>
  <c r="CY44" i="2"/>
  <c r="CY191" i="2"/>
  <c r="CY150" i="2"/>
  <c r="CY97" i="2"/>
  <c r="CY193" i="2"/>
  <c r="CY62" i="2"/>
  <c r="CY116" i="2"/>
  <c r="CY133" i="2"/>
  <c r="CY183" i="2"/>
  <c r="CY189" i="2"/>
  <c r="CY177" i="2"/>
  <c r="CY176" i="2"/>
  <c r="CY61" i="2"/>
  <c r="CY7" i="2"/>
  <c r="CY172" i="2"/>
  <c r="CY124" i="2"/>
  <c r="CY92" i="2"/>
  <c r="CY64" i="2"/>
  <c r="CY90" i="2"/>
  <c r="CY18" i="2"/>
  <c r="CY98" i="2"/>
  <c r="CY81" i="2"/>
  <c r="CY188" i="2"/>
  <c r="CY102" i="2"/>
  <c r="CY178" i="2"/>
  <c r="CY30" i="2"/>
  <c r="CY99" i="2"/>
  <c r="CY6" i="2"/>
  <c r="CY58" i="2"/>
  <c r="CY68" i="2"/>
  <c r="CY93" i="2"/>
  <c r="CY201" i="2"/>
  <c r="CY33" i="2"/>
  <c r="CY55" i="2"/>
  <c r="CY171" i="2"/>
  <c r="CY100" i="2"/>
  <c r="CY202" i="2"/>
  <c r="CY91" i="2"/>
  <c r="CY16" i="2"/>
  <c r="CY148" i="2"/>
  <c r="CY186" i="2"/>
  <c r="CY198" i="2"/>
  <c r="CY195" i="2"/>
  <c r="CY197" i="2"/>
  <c r="CY43" i="2"/>
  <c r="CY184" i="2"/>
  <c r="CY125" i="2"/>
  <c r="CY79" i="2"/>
  <c r="CY51" i="2"/>
  <c r="CY73" i="2"/>
  <c r="CY139" i="2"/>
  <c r="CY95" i="2"/>
  <c r="CY25" i="2"/>
  <c r="CY54" i="2"/>
  <c r="CY22" i="2"/>
  <c r="CY142" i="2"/>
  <c r="CY50" i="2"/>
  <c r="CY108" i="2"/>
  <c r="CY105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<sst xmlns="http://schemas.openxmlformats.org/spreadsheetml/2006/main" count="1168" uniqueCount="324">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</sst>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0.88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/>
      <c r="C9" s="35"/>
      <c r="D9" s="36">
        <f t="shared" ref="D9:D18" si="0">C9*$C$5</f>
        <v>0</v>
      </c>
      <c r="E9" s="37"/>
      <c r="F9" s="38" t="str">
        <f t="array" ref="F9">IF(E9="","",IF(INDEX(A:A,MAX(IF(ISNUMBER($A$36:$A$55),ROW($A$36:$A$55),"")))&lt;&gt;E9,"Corrigez : révolution incorrecte","OK"))</f>
        <v/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1</v>
      </c>
      <c r="D10" s="36">
        <f t="shared" si="0"/>
        <v>0.88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0.88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/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/>
      <c r="B36" s="63"/>
      <c r="C36" s="63"/>
      <c r="D36" s="63"/>
      <c r="E36" s="54"/>
      <c r="F36" s="54"/>
      <c r="G36" s="54"/>
      <c r="H36" s="54"/>
      <c r="I36" s="52" t="str">
        <f>IFERROR(B36/A36,"")</f>
        <v/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53"/>
      <c r="C88" s="53"/>
      <c r="D88" s="5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/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Pin taeda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 t="e">
        <f>N3*VLOOKUP('Données projet'!$B$9,Paramètres!$A$1:$I$89,3,0)*VLOOKUP('Données projet'!$B$9,Paramètres!$A$1:$I$89,5,0)</f>
        <v>#N/A</v>
      </c>
      <c r="P3" s="13">
        <v>0</v>
      </c>
      <c r="Q3" s="15" t="e">
        <f>(O3+P3)*0.475*44/12</f>
        <v>#N/A</v>
      </c>
      <c r="R3" s="62" t="e">
        <f t="shared" ref="R3:R66" si="0">Q3+(I3+J3)*44/12</f>
        <v>#N/A</v>
      </c>
      <c r="S3" s="62" t="e">
        <f ca="1">AVERAGE(OFFSET($R$3,0,0,'Données projet'!$E$9+1,1))-AVERAGE(OFFSET($H$3,0,0,'Données projet'!$E$9+1,1))</f>
        <v>#N/A</v>
      </c>
      <c r="T3" s="62" t="e">
        <f>IF('Données projet'!E9&gt;30,$R$33-$H$33,LOOKUP('Données projet'!$E$9,$A$3:$A$203,R3:R203)-LOOKUP('Données projet'!$E$9,$A$3:$A$203,$H$3:$H$203))</f>
        <v>#N/A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</v>
      </c>
      <c r="N4" s="14">
        <f>IF('Données projet'!$A$36&gt;35,N3+M4-V3,IF(A4&lt;'Données projet'!$A$36,$K$205^A4,IF(A4='Données projet'!$A$36,'Données projet'!$B$36,N3+M4-V3)))</f>
        <v>0</v>
      </c>
      <c r="O4" s="14" t="e">
        <f>N4*VLOOKUP('Données projet'!$B$9,Paramètres!$A$1:$I$89,3,0)*VLOOKUP('Données projet'!$B$9,Paramètres!$A$1:$I$89,5,0)</f>
        <v>#N/A</v>
      </c>
      <c r="P4" s="14" t="e">
        <f>EXP(-1.0587+0.8836*LN(O4)+0.284)</f>
        <v>#N/A</v>
      </c>
      <c r="Q4" s="22" t="e">
        <f t="shared" ref="Q4:Q34" si="2">(O4+P4)*0.475*44/12</f>
        <v>#N/A</v>
      </c>
      <c r="R4" s="62" t="e">
        <f t="shared" si="0"/>
        <v>#N/A</v>
      </c>
      <c r="S4" s="62" t="e">
        <f ca="1">AVERAGE(OFFSET($R$3,0,0,'Données projet'!$E$9+1,1))-AVERAGE(OFFSET($H$3,0,0,'Données projet'!$E$9+1,1))</f>
        <v>#N/A</v>
      </c>
      <c r="T4" s="62" t="e">
        <f>$T$3</f>
        <v>#N/A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 t="e">
        <f>EXP(-LN(2)/35)*Z3+(1-EXP(-LN(2)/35))/(LN(2)/35)*V4*W4*VLOOKUP('Données projet'!$B$9,Paramètres!$A$1:$I$89,3,0)*0.475*44/12</f>
        <v>#N/A</v>
      </c>
      <c r="AA4" s="23" t="e">
        <f>EXP(-LN(2)/25)*AA3+(1-EXP(-LN(2)/25))/(LN(2)/25)*Calculateur!V4*Calculateur!X4*VLOOKUP('Données projet'!$B$9,Paramètres!$A$1:$I$89,3,0)*0.475*44/12</f>
        <v>#N/A</v>
      </c>
      <c r="AB4" s="23" t="e">
        <f>EXP(-LN(2)/2)*AB3+(1-EXP(-LN(2)/2))/(LN(2)/2)*V4*Y4*VLOOKUP('Données projet'!$B$9,Paramètres!$A$1:$I$89,3,0)*0.475*44/12</f>
        <v>#N/A</v>
      </c>
      <c r="AC4" s="24" t="e">
        <f t="shared" ref="AC4:AC67" si="3">SUM(Z4:AB4)</f>
        <v>#N/A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</v>
      </c>
      <c r="N5" s="14">
        <f>IF('Données projet'!$A$36&gt;35,N4+M5-V4,IF(A5&lt;'Données projet'!$A$36,$K$205^A5,IF(A5='Données projet'!$A$36,'Données projet'!$B$36,N4+M5-V4)))</f>
        <v>0</v>
      </c>
      <c r="O5" s="14" t="e">
        <f>N5*VLOOKUP('Données projet'!$B$9,Paramètres!$A$1:$I$89,3,0)*VLOOKUP('Données projet'!$B$9,Paramètres!$A$1:$I$89,5,0)</f>
        <v>#N/A</v>
      </c>
      <c r="P5" s="14" t="e">
        <f t="shared" ref="P5:P68" si="33">EXP(-1.0587+0.8836*LN(O5)+0.284)</f>
        <v>#N/A</v>
      </c>
      <c r="Q5" s="22" t="e">
        <f t="shared" si="2"/>
        <v>#N/A</v>
      </c>
      <c r="R5" s="62" t="e">
        <f t="shared" si="0"/>
        <v>#N/A</v>
      </c>
      <c r="S5" s="62" t="e">
        <f ca="1">AVERAGE(OFFSET($R$3,0,0,'Données projet'!$E$9+1,1))-AVERAGE(OFFSET($H$3,0,0,'Données projet'!$E$9+1,1))</f>
        <v>#N/A</v>
      </c>
      <c r="T5" s="62" t="e">
        <f t="shared" ref="T5:T68" si="34">$T$3</f>
        <v>#N/A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 t="e">
        <f>EXP(-LN(2)/35)*Z4+(1-EXP(-LN(2)/35))/(LN(2)/35)*V5*W5*VLOOKUP('Données projet'!$B$9,Paramètres!$A$1:$I$89,3,0)*0.475*44/12</f>
        <v>#N/A</v>
      </c>
      <c r="AA5" s="23" t="e">
        <f>EXP(-LN(2)/25)*AA4+(1-EXP(-LN(2)/25))/(LN(2)/25)*Calculateur!V5*Calculateur!X5*VLOOKUP('Données projet'!$B$9,Paramètres!$A$1:$I$89,3,0)*0.475*44/12</f>
        <v>#N/A</v>
      </c>
      <c r="AB5" s="23" t="e">
        <f>EXP(-LN(2)/2)*AB4+(1-EXP(-LN(2)/2))/(LN(2)/2)*V5*Y5*VLOOKUP('Données projet'!$B$9,Paramètres!$A$1:$I$89,3,0)*0.475*44/12</f>
        <v>#N/A</v>
      </c>
      <c r="AC5" s="24" t="e">
        <f t="shared" si="3"/>
        <v>#N/A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</v>
      </c>
      <c r="N6" s="14">
        <f>IF('Données projet'!$A$36&gt;35,N5+M6-V5,IF(A6&lt;'Données projet'!$A$36,$K$205^A6,IF(A6='Données projet'!$A$36,'Données projet'!$B$36,N5+M6-V5)))</f>
        <v>0</v>
      </c>
      <c r="O6" s="14" t="e">
        <f>N6*VLOOKUP('Données projet'!$B$9,Paramètres!$A$1:$I$89,3,0)*VLOOKUP('Données projet'!$B$9,Paramètres!$A$1:$I$89,5,0)</f>
        <v>#N/A</v>
      </c>
      <c r="P6" s="14" t="e">
        <f t="shared" si="33"/>
        <v>#N/A</v>
      </c>
      <c r="Q6" s="22" t="e">
        <f t="shared" si="2"/>
        <v>#N/A</v>
      </c>
      <c r="R6" s="62" t="e">
        <f t="shared" si="0"/>
        <v>#N/A</v>
      </c>
      <c r="S6" s="62" t="e">
        <f ca="1">AVERAGE(OFFSET($R$3,0,0,'Données projet'!$E$9+1,1))-AVERAGE(OFFSET($H$3,0,0,'Données projet'!$E$9+1,1))</f>
        <v>#N/A</v>
      </c>
      <c r="T6" s="62" t="e">
        <f t="shared" si="34"/>
        <v>#N/A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 t="e">
        <f>EXP(-LN(2)/35)*Z5+(1-EXP(-LN(2)/35))/(LN(2)/35)*V6*W6*VLOOKUP('Données projet'!$B$9,Paramètres!$A$1:$I$89,3,0)*0.475*44/12</f>
        <v>#N/A</v>
      </c>
      <c r="AA6" s="23" t="e">
        <f>EXP(-LN(2)/25)*AA5+(1-EXP(-LN(2)/25))/(LN(2)/25)*Calculateur!V6*Calculateur!X6*VLOOKUP('Données projet'!$B$9,Paramètres!$A$1:$I$89,3,0)*0.475*44/12</f>
        <v>#N/A</v>
      </c>
      <c r="AB6" s="23" t="e">
        <f>EXP(-LN(2)/2)*AB5+(1-EXP(-LN(2)/2))/(LN(2)/2)*V6*Y6*VLOOKUP('Données projet'!$B$9,Paramètres!$A$1:$I$89,3,0)*0.475*44/12</f>
        <v>#N/A</v>
      </c>
      <c r="AC6" s="24" t="e">
        <f t="shared" si="3"/>
        <v>#N/A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</v>
      </c>
      <c r="N7" s="14">
        <f>IF('Données projet'!$A$36&gt;35,N6+M7-V6,IF(A7&lt;'Données projet'!$A$36,$K$205^A7,IF(A7='Données projet'!$A$36,'Données projet'!$B$36,N6+M7-V6)))</f>
        <v>0</v>
      </c>
      <c r="O7" s="14" t="e">
        <f>N7*VLOOKUP('Données projet'!$B$9,Paramètres!$A$1:$I$89,3,0)*VLOOKUP('Données projet'!$B$9,Paramètres!$A$1:$I$89,5,0)</f>
        <v>#N/A</v>
      </c>
      <c r="P7" s="14" t="e">
        <f t="shared" si="33"/>
        <v>#N/A</v>
      </c>
      <c r="Q7" s="22" t="e">
        <f t="shared" si="2"/>
        <v>#N/A</v>
      </c>
      <c r="R7" s="62" t="e">
        <f t="shared" si="0"/>
        <v>#N/A</v>
      </c>
      <c r="S7" s="62" t="e">
        <f ca="1">AVERAGE(OFFSET($R$3,0,0,'Données projet'!$E$9+1,1))-AVERAGE(OFFSET($H$3,0,0,'Données projet'!$E$9+1,1))</f>
        <v>#N/A</v>
      </c>
      <c r="T7" s="62" t="e">
        <f t="shared" si="34"/>
        <v>#N/A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 t="e">
        <f>EXP(-LN(2)/35)*Z6+(1-EXP(-LN(2)/35))/(LN(2)/35)*V7*W7*VLOOKUP('Données projet'!$B$9,Paramètres!$A$1:$I$89,3,0)*0.475*44/12</f>
        <v>#N/A</v>
      </c>
      <c r="AA7" s="23" t="e">
        <f>EXP(-LN(2)/25)*AA6+(1-EXP(-LN(2)/25))/(LN(2)/25)*Calculateur!V7*Calculateur!X7*VLOOKUP('Données projet'!$B$9,Paramètres!$A$1:$I$89,3,0)*0.475*44/12</f>
        <v>#N/A</v>
      </c>
      <c r="AB7" s="23" t="e">
        <f>EXP(-LN(2)/2)*AB6+(1-EXP(-LN(2)/2))/(LN(2)/2)*V7*Y7*VLOOKUP('Données projet'!$B$9,Paramètres!$A$1:$I$89,3,0)*0.475*44/12</f>
        <v>#N/A</v>
      </c>
      <c r="AC7" s="24" t="e">
        <f t="shared" si="3"/>
        <v>#N/A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</v>
      </c>
      <c r="N8" s="14">
        <f>IF('Données projet'!$A$36&gt;35,N7+M8-V7,IF(A8&lt;'Données projet'!$A$36,$K$205^A8,IF(A8='Données projet'!$A$36,'Données projet'!$B$36,N7+M8-V7)))</f>
        <v>0</v>
      </c>
      <c r="O8" s="14" t="e">
        <f>N8*VLOOKUP('Données projet'!$B$9,Paramètres!$A$1:$I$89,3,0)*VLOOKUP('Données projet'!$B$9,Paramètres!$A$1:$I$89,5,0)</f>
        <v>#N/A</v>
      </c>
      <c r="P8" s="14" t="e">
        <f t="shared" si="33"/>
        <v>#N/A</v>
      </c>
      <c r="Q8" s="22" t="e">
        <f t="shared" si="2"/>
        <v>#N/A</v>
      </c>
      <c r="R8" s="62" t="e">
        <f t="shared" si="0"/>
        <v>#N/A</v>
      </c>
      <c r="S8" s="62" t="e">
        <f ca="1">AVERAGE(OFFSET($R$3,0,0,'Données projet'!$E$9+1,1))-AVERAGE(OFFSET($H$3,0,0,'Données projet'!$E$9+1,1))</f>
        <v>#N/A</v>
      </c>
      <c r="T8" s="62" t="e">
        <f t="shared" si="34"/>
        <v>#N/A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 t="e">
        <f>EXP(-LN(2)/35)*Z7+(1-EXP(-LN(2)/35))/(LN(2)/35)*V8*W8*VLOOKUP('Données projet'!$B$9,Paramètres!$A$1:$I$89,3,0)*0.475*44/12</f>
        <v>#N/A</v>
      </c>
      <c r="AA8" s="23" t="e">
        <f>EXP(-LN(2)/25)*AA7+(1-EXP(-LN(2)/25))/(LN(2)/25)*Calculateur!V8*Calculateur!X8*VLOOKUP('Données projet'!$B$9,Paramètres!$A$1:$I$89,3,0)*0.475*44/12</f>
        <v>#N/A</v>
      </c>
      <c r="AB8" s="23" t="e">
        <f>EXP(-LN(2)/2)*AB7+(1-EXP(-LN(2)/2))/(LN(2)/2)*V8*Y8*VLOOKUP('Données projet'!$B$9,Paramètres!$A$1:$I$89,3,0)*0.475*44/12</f>
        <v>#N/A</v>
      </c>
      <c r="AC8" s="24" t="e">
        <f t="shared" si="3"/>
        <v>#N/A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</v>
      </c>
      <c r="N9" s="14">
        <f>IF('Données projet'!$A$36&gt;35,N8+M9-V8,IF(A9&lt;'Données projet'!$A$36,$K$205^A9,IF(A9='Données projet'!$A$36,'Données projet'!$B$36,N8+M9-V8)))</f>
        <v>0</v>
      </c>
      <c r="O9" s="14" t="e">
        <f>N9*VLOOKUP('Données projet'!$B$9,Paramètres!$A$1:$I$89,3,0)*VLOOKUP('Données projet'!$B$9,Paramètres!$A$1:$I$89,5,0)</f>
        <v>#N/A</v>
      </c>
      <c r="P9" s="14" t="e">
        <f t="shared" si="33"/>
        <v>#N/A</v>
      </c>
      <c r="Q9" s="22" t="e">
        <f t="shared" si="2"/>
        <v>#N/A</v>
      </c>
      <c r="R9" s="62" t="e">
        <f t="shared" si="0"/>
        <v>#N/A</v>
      </c>
      <c r="S9" s="62" t="e">
        <f ca="1">AVERAGE(OFFSET($R$3,0,0,'Données projet'!$E$9+1,1))-AVERAGE(OFFSET($H$3,0,0,'Données projet'!$E$9+1,1))</f>
        <v>#N/A</v>
      </c>
      <c r="T9" s="62" t="e">
        <f t="shared" si="34"/>
        <v>#N/A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 t="e">
        <f>EXP(-LN(2)/35)*Z8+(1-EXP(-LN(2)/35))/(LN(2)/35)*V9*W9*VLOOKUP('Données projet'!$B$9,Paramètres!$A$1:$I$89,3,0)*0.475*44/12</f>
        <v>#N/A</v>
      </c>
      <c r="AA9" s="23" t="e">
        <f>EXP(-LN(2)/25)*AA8+(1-EXP(-LN(2)/25))/(LN(2)/25)*Calculateur!V9*Calculateur!X9*VLOOKUP('Données projet'!$B$9,Paramètres!$A$1:$I$89,3,0)*0.475*44/12</f>
        <v>#N/A</v>
      </c>
      <c r="AB9" s="23" t="e">
        <f>EXP(-LN(2)/2)*AB8+(1-EXP(-LN(2)/2))/(LN(2)/2)*V9*Y9*VLOOKUP('Données projet'!$B$9,Paramètres!$A$1:$I$89,3,0)*0.475*44/12</f>
        <v>#N/A</v>
      </c>
      <c r="AC9" s="24" t="e">
        <f t="shared" si="3"/>
        <v>#N/A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</v>
      </c>
      <c r="N10" s="14">
        <f>IF('Données projet'!$A$36&gt;35,N9+M10-V9,IF(A10&lt;'Données projet'!$A$36,$K$205^A10,IF(A10='Données projet'!$A$36,'Données projet'!$B$36,N9+M10-V9)))</f>
        <v>0</v>
      </c>
      <c r="O10" s="14" t="e">
        <f>N10*VLOOKUP('Données projet'!$B$9,Paramètres!$A$1:$I$89,3,0)*VLOOKUP('Données projet'!$B$9,Paramètres!$A$1:$I$89,5,0)</f>
        <v>#N/A</v>
      </c>
      <c r="P10" s="14" t="e">
        <f t="shared" si="33"/>
        <v>#N/A</v>
      </c>
      <c r="Q10" s="22" t="e">
        <f t="shared" si="2"/>
        <v>#N/A</v>
      </c>
      <c r="R10" s="62" t="e">
        <f t="shared" si="0"/>
        <v>#N/A</v>
      </c>
      <c r="S10" s="62" t="e">
        <f ca="1">AVERAGE(OFFSET($R$3,0,0,'Données projet'!$E$9+1,1))-AVERAGE(OFFSET($H$3,0,0,'Données projet'!$E$9+1,1))</f>
        <v>#N/A</v>
      </c>
      <c r="T10" s="62" t="e">
        <f t="shared" si="34"/>
        <v>#N/A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 t="e">
        <f>EXP(-LN(2)/35)*Z9+(1-EXP(-LN(2)/35))/(LN(2)/35)*V10*W10*VLOOKUP('Données projet'!$B$9,Paramètres!$A$1:$I$89,3,0)*0.475*44/12</f>
        <v>#N/A</v>
      </c>
      <c r="AA10" s="23" t="e">
        <f>EXP(-LN(2)/25)*AA9+(1-EXP(-LN(2)/25))/(LN(2)/25)*Calculateur!V10*Calculateur!X10*VLOOKUP('Données projet'!$B$9,Paramètres!$A$1:$I$89,3,0)*0.475*44/12</f>
        <v>#N/A</v>
      </c>
      <c r="AB10" s="23" t="e">
        <f>EXP(-LN(2)/2)*AB9+(1-EXP(-LN(2)/2))/(LN(2)/2)*V10*Y10*VLOOKUP('Données projet'!$B$9,Paramètres!$A$1:$I$89,3,0)*0.475*44/12</f>
        <v>#N/A</v>
      </c>
      <c r="AC10" s="24" t="e">
        <f t="shared" si="3"/>
        <v>#N/A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</v>
      </c>
      <c r="N11" s="14">
        <f>IF('Données projet'!$A$36&gt;35,N10+M11-V10,IF(A11&lt;'Données projet'!$A$36,$K$205^A11,IF(A11='Données projet'!$A$36,'Données projet'!$B$36,N10+M11-V10)))</f>
        <v>0</v>
      </c>
      <c r="O11" s="14" t="e">
        <f>N11*VLOOKUP('Données projet'!$B$9,Paramètres!$A$1:$I$89,3,0)*VLOOKUP('Données projet'!$B$9,Paramètres!$A$1:$I$89,5,0)</f>
        <v>#N/A</v>
      </c>
      <c r="P11" s="14" t="e">
        <f t="shared" si="33"/>
        <v>#N/A</v>
      </c>
      <c r="Q11" s="22" t="e">
        <f t="shared" si="2"/>
        <v>#N/A</v>
      </c>
      <c r="R11" s="62" t="e">
        <f t="shared" si="0"/>
        <v>#N/A</v>
      </c>
      <c r="S11" s="62" t="e">
        <f ca="1">AVERAGE(OFFSET($R$3,0,0,'Données projet'!$E$9+1,1))-AVERAGE(OFFSET($H$3,0,0,'Données projet'!$E$9+1,1))</f>
        <v>#N/A</v>
      </c>
      <c r="T11" s="62" t="e">
        <f t="shared" si="34"/>
        <v>#N/A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 t="e">
        <f>EXP(-LN(2)/35)*Z10+(1-EXP(-LN(2)/35))/(LN(2)/35)*V11*W11*VLOOKUP('Données projet'!$B$9,Paramètres!$A$1:$I$89,3,0)*0.475*44/12</f>
        <v>#N/A</v>
      </c>
      <c r="AA11" s="23" t="e">
        <f>EXP(-LN(2)/25)*AA10+(1-EXP(-LN(2)/25))/(LN(2)/25)*Calculateur!V11*Calculateur!X11*VLOOKUP('Données projet'!$B$9,Paramètres!$A$1:$I$89,3,0)*0.475*44/12</f>
        <v>#N/A</v>
      </c>
      <c r="AB11" s="23" t="e">
        <f>EXP(-LN(2)/2)*AB10+(1-EXP(-LN(2)/2))/(LN(2)/2)*V11*Y11*VLOOKUP('Données projet'!$B$9,Paramètres!$A$1:$I$89,3,0)*0.475*44/12</f>
        <v>#N/A</v>
      </c>
      <c r="AC11" s="24" t="e">
        <f t="shared" si="3"/>
        <v>#N/A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</v>
      </c>
      <c r="N12" s="14">
        <f>IF('Données projet'!$A$36&gt;35,N11+M12-V11,IF(A12&lt;'Données projet'!$A$36,$K$205^A12,IF(A12='Données projet'!$A$36,'Données projet'!$B$36,N11+M12-V11)))</f>
        <v>0</v>
      </c>
      <c r="O12" s="14" t="e">
        <f>N12*VLOOKUP('Données projet'!$B$9,Paramètres!$A$1:$I$89,3,0)*VLOOKUP('Données projet'!$B$9,Paramètres!$A$1:$I$89,5,0)</f>
        <v>#N/A</v>
      </c>
      <c r="P12" s="14" t="e">
        <f t="shared" si="33"/>
        <v>#N/A</v>
      </c>
      <c r="Q12" s="22" t="e">
        <f t="shared" si="2"/>
        <v>#N/A</v>
      </c>
      <c r="R12" s="62" t="e">
        <f t="shared" si="0"/>
        <v>#N/A</v>
      </c>
      <c r="S12" s="62" t="e">
        <f ca="1">AVERAGE(OFFSET($R$3,0,0,'Données projet'!$E$9+1,1))-AVERAGE(OFFSET($H$3,0,0,'Données projet'!$E$9+1,1))</f>
        <v>#N/A</v>
      </c>
      <c r="T12" s="62" t="e">
        <f t="shared" si="34"/>
        <v>#N/A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 t="e">
        <f>EXP(-LN(2)/35)*Z11+(1-EXP(-LN(2)/35))/(LN(2)/35)*V12*W12*VLOOKUP('Données projet'!$B$9,Paramètres!$A$1:$I$89,3,0)*0.475*44/12</f>
        <v>#N/A</v>
      </c>
      <c r="AA12" s="23" t="e">
        <f>EXP(-LN(2)/25)*AA11+(1-EXP(-LN(2)/25))/(LN(2)/25)*Calculateur!V12*Calculateur!X12*VLOOKUP('Données projet'!$B$9,Paramètres!$A$1:$I$89,3,0)*0.475*44/12</f>
        <v>#N/A</v>
      </c>
      <c r="AB12" s="23" t="e">
        <f>EXP(-LN(2)/2)*AB11+(1-EXP(-LN(2)/2))/(LN(2)/2)*V12*Y12*VLOOKUP('Données projet'!$B$9,Paramètres!$A$1:$I$89,3,0)*0.475*44/12</f>
        <v>#N/A</v>
      </c>
      <c r="AC12" s="24" t="e">
        <f t="shared" si="3"/>
        <v>#N/A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</v>
      </c>
      <c r="N13" s="14">
        <f>IF('Données projet'!$A$36&gt;35,N12+M13-V12,IF(A13&lt;'Données projet'!$A$36,$K$205^A13,IF(A13='Données projet'!$A$36,'Données projet'!$B$36,N12+M13-V12)))</f>
        <v>0</v>
      </c>
      <c r="O13" s="14" t="e">
        <f>N13*VLOOKUP('Données projet'!$B$9,Paramètres!$A$1:$I$89,3,0)*VLOOKUP('Données projet'!$B$9,Paramètres!$A$1:$I$89,5,0)</f>
        <v>#N/A</v>
      </c>
      <c r="P13" s="14" t="e">
        <f t="shared" si="33"/>
        <v>#N/A</v>
      </c>
      <c r="Q13" s="22" t="e">
        <f t="shared" si="2"/>
        <v>#N/A</v>
      </c>
      <c r="R13" s="62" t="e">
        <f t="shared" si="0"/>
        <v>#N/A</v>
      </c>
      <c r="S13" s="62" t="e">
        <f ca="1">AVERAGE(OFFSET($R$3,0,0,'Données projet'!$E$9+1,1))-AVERAGE(OFFSET($H$3,0,0,'Données projet'!$E$9+1,1))</f>
        <v>#N/A</v>
      </c>
      <c r="T13" s="62" t="e">
        <f t="shared" si="34"/>
        <v>#N/A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 t="e">
        <f>EXP(-LN(2)/35)*Z12+(1-EXP(-LN(2)/35))/(LN(2)/35)*V13*W13*VLOOKUP('Données projet'!$B$9,Paramètres!$A$1:$I$89,3,0)*0.475*44/12</f>
        <v>#N/A</v>
      </c>
      <c r="AA13" s="23" t="e">
        <f>EXP(-LN(2)/25)*AA12+(1-EXP(-LN(2)/25))/(LN(2)/25)*Calculateur!V13*Calculateur!X13*VLOOKUP('Données projet'!$B$9,Paramètres!$A$1:$I$89,3,0)*0.475*44/12</f>
        <v>#N/A</v>
      </c>
      <c r="AB13" s="23" t="e">
        <f>EXP(-LN(2)/2)*AB12+(1-EXP(-LN(2)/2))/(LN(2)/2)*V13*Y13*VLOOKUP('Données projet'!$B$9,Paramètres!$A$1:$I$89,3,0)*0.475*44/12</f>
        <v>#N/A</v>
      </c>
      <c r="AC13" s="24" t="e">
        <f t="shared" si="3"/>
        <v>#N/A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</v>
      </c>
      <c r="N14" s="14">
        <f>IF('Données projet'!$A$36&gt;35,N13+M14-V13,IF(A14&lt;'Données projet'!$A$36,$K$205^A14,IF(A14='Données projet'!$A$36,'Données projet'!$B$36,N13+M14-V13)))</f>
        <v>0</v>
      </c>
      <c r="O14" s="14" t="e">
        <f>N14*VLOOKUP('Données projet'!$B$9,Paramètres!$A$1:$I$89,3,0)*VLOOKUP('Données projet'!$B$9,Paramètres!$A$1:$I$89,5,0)</f>
        <v>#N/A</v>
      </c>
      <c r="P14" s="14" t="e">
        <f t="shared" si="33"/>
        <v>#N/A</v>
      </c>
      <c r="Q14" s="22" t="e">
        <f t="shared" si="2"/>
        <v>#N/A</v>
      </c>
      <c r="R14" s="62" t="e">
        <f t="shared" si="0"/>
        <v>#N/A</v>
      </c>
      <c r="S14" s="62" t="e">
        <f ca="1">AVERAGE(OFFSET($R$3,0,0,'Données projet'!$E$9+1,1))-AVERAGE(OFFSET($H$3,0,0,'Données projet'!$E$9+1,1))</f>
        <v>#N/A</v>
      </c>
      <c r="T14" s="62" t="e">
        <f t="shared" si="34"/>
        <v>#N/A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 t="e">
        <f>EXP(-LN(2)/35)*Z13+(1-EXP(-LN(2)/35))/(LN(2)/35)*V14*W14*VLOOKUP('Données projet'!$B$9,Paramètres!$A$1:$I$89,3,0)*0.475*44/12</f>
        <v>#N/A</v>
      </c>
      <c r="AA14" s="23" t="e">
        <f>EXP(-LN(2)/25)*AA13+(1-EXP(-LN(2)/25))/(LN(2)/25)*Calculateur!V14*Calculateur!X14*VLOOKUP('Données projet'!$B$9,Paramètres!$A$1:$I$89,3,0)*0.475*44/12</f>
        <v>#N/A</v>
      </c>
      <c r="AB14" s="23" t="e">
        <f>EXP(-LN(2)/2)*AB13+(1-EXP(-LN(2)/2))/(LN(2)/2)*V14*Y14*VLOOKUP('Données projet'!$B$9,Paramètres!$A$1:$I$89,3,0)*0.475*44/12</f>
        <v>#N/A</v>
      </c>
      <c r="AC14" s="24" t="e">
        <f t="shared" si="3"/>
        <v>#N/A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</v>
      </c>
      <c r="N15" s="14">
        <f>IF('Données projet'!$A$36&gt;35,N14+M15-V14,IF(A15&lt;'Données projet'!$A$36,$K$205^A15,IF(A15='Données projet'!$A$36,'Données projet'!$B$36,N14+M15-V14)))</f>
        <v>0</v>
      </c>
      <c r="O15" s="14" t="e">
        <f>N15*VLOOKUP('Données projet'!$B$9,Paramètres!$A$1:$I$89,3,0)*VLOOKUP('Données projet'!$B$9,Paramètres!$A$1:$I$89,5,0)</f>
        <v>#N/A</v>
      </c>
      <c r="P15" s="14" t="e">
        <f t="shared" si="33"/>
        <v>#N/A</v>
      </c>
      <c r="Q15" s="22" t="e">
        <f t="shared" si="2"/>
        <v>#N/A</v>
      </c>
      <c r="R15" s="62" t="e">
        <f t="shared" si="0"/>
        <v>#N/A</v>
      </c>
      <c r="S15" s="62" t="e">
        <f ca="1">AVERAGE(OFFSET($R$3,0,0,'Données projet'!$E$9+1,1))-AVERAGE(OFFSET($H$3,0,0,'Données projet'!$E$9+1,1))</f>
        <v>#N/A</v>
      </c>
      <c r="T15" s="62" t="e">
        <f t="shared" si="34"/>
        <v>#N/A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 t="e">
        <f>EXP(-LN(2)/35)*Z14+(1-EXP(-LN(2)/35))/(LN(2)/35)*V15*W15*VLOOKUP('Données projet'!$B$9,Paramètres!$A$1:$I$89,3,0)*0.475*44/12</f>
        <v>#N/A</v>
      </c>
      <c r="AA15" s="23" t="e">
        <f>EXP(-LN(2)/25)*AA14+(1-EXP(-LN(2)/25))/(LN(2)/25)*Calculateur!V15*Calculateur!X15*VLOOKUP('Données projet'!$B$9,Paramètres!$A$1:$I$89,3,0)*0.475*44/12</f>
        <v>#N/A</v>
      </c>
      <c r="AB15" s="23" t="e">
        <f>EXP(-LN(2)/2)*AB14+(1-EXP(-LN(2)/2))/(LN(2)/2)*V15*Y15*VLOOKUP('Données projet'!$B$9,Paramètres!$A$1:$I$89,3,0)*0.475*44/12</f>
        <v>#N/A</v>
      </c>
      <c r="AC15" s="24" t="e">
        <f t="shared" si="3"/>
        <v>#N/A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</v>
      </c>
      <c r="N16" s="14">
        <f>IF('Données projet'!$A$36&gt;35,N15+M16-V15,IF(A16&lt;'Données projet'!$A$36,$K$205^A16,IF(A16='Données projet'!$A$36,'Données projet'!$B$36,N15+M16-V15)))</f>
        <v>0</v>
      </c>
      <c r="O16" s="14" t="e">
        <f>N16*VLOOKUP('Données projet'!$B$9,Paramètres!$A$1:$I$89,3,0)*VLOOKUP('Données projet'!$B$9,Paramètres!$A$1:$I$89,5,0)</f>
        <v>#N/A</v>
      </c>
      <c r="P16" s="14" t="e">
        <f t="shared" si="33"/>
        <v>#N/A</v>
      </c>
      <c r="Q16" s="22" t="e">
        <f t="shared" si="2"/>
        <v>#N/A</v>
      </c>
      <c r="R16" s="62" t="e">
        <f t="shared" si="0"/>
        <v>#N/A</v>
      </c>
      <c r="S16" s="62" t="e">
        <f ca="1">AVERAGE(OFFSET($R$3,0,0,'Données projet'!$E$9+1,1))-AVERAGE(OFFSET($H$3,0,0,'Données projet'!$E$9+1,1))</f>
        <v>#N/A</v>
      </c>
      <c r="T16" s="62" t="e">
        <f t="shared" si="34"/>
        <v>#N/A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 t="e">
        <f>EXP(-LN(2)/35)*Z15+(1-EXP(-LN(2)/35))/(LN(2)/35)*V16*W16*VLOOKUP('Données projet'!$B$9,Paramètres!$A$1:$I$89,3,0)*0.475*44/12</f>
        <v>#N/A</v>
      </c>
      <c r="AA16" s="23" t="e">
        <f>EXP(-LN(2)/25)*AA15+(1-EXP(-LN(2)/25))/(LN(2)/25)*Calculateur!V16*Calculateur!X16*VLOOKUP('Données projet'!$B$9,Paramètres!$A$1:$I$89,3,0)*0.475*44/12</f>
        <v>#N/A</v>
      </c>
      <c r="AB16" s="23" t="e">
        <f>EXP(-LN(2)/2)*AB15+(1-EXP(-LN(2)/2))/(LN(2)/2)*V16*Y16*VLOOKUP('Données projet'!$B$9,Paramètres!$A$1:$I$89,3,0)*0.475*44/12</f>
        <v>#N/A</v>
      </c>
      <c r="AC16" s="24" t="e">
        <f t="shared" si="3"/>
        <v>#N/A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</v>
      </c>
      <c r="N17" s="14">
        <f>IF('Données projet'!$A$36&gt;35,N16+M17-V16,IF(A17&lt;'Données projet'!$A$36,$K$205^A17,IF(A17='Données projet'!$A$36,'Données projet'!$B$36,N16+M17-V16)))</f>
        <v>0</v>
      </c>
      <c r="O17" s="14" t="e">
        <f>N17*VLOOKUP('Données projet'!$B$9,Paramètres!$A$1:$I$89,3,0)*VLOOKUP('Données projet'!$B$9,Paramètres!$A$1:$I$89,5,0)</f>
        <v>#N/A</v>
      </c>
      <c r="P17" s="14" t="e">
        <f t="shared" si="33"/>
        <v>#N/A</v>
      </c>
      <c r="Q17" s="22" t="e">
        <f t="shared" si="2"/>
        <v>#N/A</v>
      </c>
      <c r="R17" s="62" t="e">
        <f t="shared" si="0"/>
        <v>#N/A</v>
      </c>
      <c r="S17" s="62" t="e">
        <f ca="1">AVERAGE(OFFSET($R$3,0,0,'Données projet'!$E$9+1,1))-AVERAGE(OFFSET($H$3,0,0,'Données projet'!$E$9+1,1))</f>
        <v>#N/A</v>
      </c>
      <c r="T17" s="62" t="e">
        <f t="shared" si="34"/>
        <v>#N/A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 t="e">
        <f>EXP(-LN(2)/35)*Z16+(1-EXP(-LN(2)/35))/(LN(2)/35)*V17*W17*VLOOKUP('Données projet'!$B$9,Paramètres!$A$1:$I$89,3,0)*0.475*44/12</f>
        <v>#N/A</v>
      </c>
      <c r="AA17" s="23" t="e">
        <f>EXP(-LN(2)/25)*AA16+(1-EXP(-LN(2)/25))/(LN(2)/25)*Calculateur!V17*Calculateur!X17*VLOOKUP('Données projet'!$B$9,Paramètres!$A$1:$I$89,3,0)*0.475*44/12</f>
        <v>#N/A</v>
      </c>
      <c r="AB17" s="23" t="e">
        <f>EXP(-LN(2)/2)*AB16+(1-EXP(-LN(2)/2))/(LN(2)/2)*V17*Y17*VLOOKUP('Données projet'!$B$9,Paramètres!$A$1:$I$89,3,0)*0.475*44/12</f>
        <v>#N/A</v>
      </c>
      <c r="AC17" s="24" t="e">
        <f t="shared" si="3"/>
        <v>#N/A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</v>
      </c>
      <c r="N18" s="14">
        <f>IF('Données projet'!$A$36&gt;35,N17+M18-V17,IF(A18&lt;'Données projet'!$A$36,$K$205^A18,IF(A18='Données projet'!$A$36,'Données projet'!$B$36,N17+M18-V17)))</f>
        <v>0</v>
      </c>
      <c r="O18" s="14" t="e">
        <f>N18*VLOOKUP('Données projet'!$B$9,Paramètres!$A$1:$I$89,3,0)*VLOOKUP('Données projet'!$B$9,Paramètres!$A$1:$I$89,5,0)</f>
        <v>#N/A</v>
      </c>
      <c r="P18" s="14" t="e">
        <f t="shared" si="33"/>
        <v>#N/A</v>
      </c>
      <c r="Q18" s="22" t="e">
        <f t="shared" si="2"/>
        <v>#N/A</v>
      </c>
      <c r="R18" s="62" t="e">
        <f t="shared" si="0"/>
        <v>#N/A</v>
      </c>
      <c r="S18" s="62" t="e">
        <f ca="1">AVERAGE(OFFSET($R$3,0,0,'Données projet'!$E$9+1,1))-AVERAGE(OFFSET($H$3,0,0,'Données projet'!$E$9+1,1))</f>
        <v>#N/A</v>
      </c>
      <c r="T18" s="62" t="e">
        <f t="shared" si="34"/>
        <v>#N/A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 t="e">
        <f>EXP(-LN(2)/35)*Z17+(1-EXP(-LN(2)/35))/(LN(2)/35)*V18*W18*VLOOKUP('Données projet'!$B$9,Paramètres!$A$1:$I$89,3,0)*0.475*44/12</f>
        <v>#N/A</v>
      </c>
      <c r="AA18" s="23" t="e">
        <f>EXP(-LN(2)/25)*AA17+(1-EXP(-LN(2)/25))/(LN(2)/25)*Calculateur!V18*Calculateur!X18*VLOOKUP('Données projet'!$B$9,Paramètres!$A$1:$I$89,3,0)*0.475*44/12</f>
        <v>#N/A</v>
      </c>
      <c r="AB18" s="23" t="e">
        <f>EXP(-LN(2)/2)*AB17+(1-EXP(-LN(2)/2))/(LN(2)/2)*V18*Y18*VLOOKUP('Données projet'!$B$9,Paramètres!$A$1:$I$89,3,0)*0.475*44/12</f>
        <v>#N/A</v>
      </c>
      <c r="AC18" s="24" t="e">
        <f t="shared" si="3"/>
        <v>#N/A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 t="e">
        <f>N19*VLOOKUP('Données projet'!$B$9,Paramètres!$A$1:$I$89,3,0)*VLOOKUP('Données projet'!$B$9,Paramètres!$A$1:$I$89,5,0)</f>
        <v>#N/A</v>
      </c>
      <c r="P19" s="14" t="e">
        <f t="shared" si="33"/>
        <v>#N/A</v>
      </c>
      <c r="Q19" s="22" t="e">
        <f t="shared" si="2"/>
        <v>#N/A</v>
      </c>
      <c r="R19" s="62" t="e">
        <f t="shared" si="0"/>
        <v>#N/A</v>
      </c>
      <c r="S19" s="62" t="e">
        <f ca="1">AVERAGE(OFFSET($R$3,0,0,'Données projet'!$E$9+1,1))-AVERAGE(OFFSET($H$3,0,0,'Données projet'!$E$9+1,1))</f>
        <v>#N/A</v>
      </c>
      <c r="T19" s="62" t="e">
        <f t="shared" si="34"/>
        <v>#N/A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 t="e">
        <f>EXP(-LN(2)/35)*Z18+(1-EXP(-LN(2)/35))/(LN(2)/35)*V19*W19*VLOOKUP('Données projet'!$B$9,Paramètres!$A$1:$I$89,3,0)*0.475*44/12</f>
        <v>#N/A</v>
      </c>
      <c r="AA19" s="23" t="e">
        <f>EXP(-LN(2)/25)*AA18+(1-EXP(-LN(2)/25))/(LN(2)/25)*Calculateur!V19*Calculateur!X19*VLOOKUP('Données projet'!$B$9,Paramètres!$A$1:$I$89,3,0)*0.475*44/12</f>
        <v>#N/A</v>
      </c>
      <c r="AB19" s="23" t="e">
        <f>EXP(-LN(2)/2)*AB18+(1-EXP(-LN(2)/2))/(LN(2)/2)*V19*Y19*VLOOKUP('Données projet'!$B$9,Paramètres!$A$1:$I$89,3,0)*0.475*44/12</f>
        <v>#N/A</v>
      </c>
      <c r="AC19" s="24" t="e">
        <f t="shared" si="3"/>
        <v>#N/A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 t="e">
        <f>N20*VLOOKUP('Données projet'!$B$9,Paramètres!$A$1:$I$89,3,0)*VLOOKUP('Données projet'!$B$9,Paramètres!$A$1:$I$89,5,0)</f>
        <v>#N/A</v>
      </c>
      <c r="P20" s="14" t="e">
        <f t="shared" si="33"/>
        <v>#N/A</v>
      </c>
      <c r="Q20" s="22" t="e">
        <f t="shared" si="2"/>
        <v>#N/A</v>
      </c>
      <c r="R20" s="62" t="e">
        <f t="shared" si="0"/>
        <v>#N/A</v>
      </c>
      <c r="S20" s="62" t="e">
        <f ca="1">AVERAGE(OFFSET($R$3,0,0,'Données projet'!$E$9+1,1))-AVERAGE(OFFSET($H$3,0,0,'Données projet'!$E$9+1,1))</f>
        <v>#N/A</v>
      </c>
      <c r="T20" s="62" t="e">
        <f t="shared" si="34"/>
        <v>#N/A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 t="e">
        <f>EXP(-LN(2)/35)*Z19+(1-EXP(-LN(2)/35))/(LN(2)/35)*V20*W20*VLOOKUP('Données projet'!$B$9,Paramètres!$A$1:$I$89,3,0)*0.475*44/12</f>
        <v>#N/A</v>
      </c>
      <c r="AA20" s="23" t="e">
        <f>EXP(-LN(2)/25)*AA19+(1-EXP(-LN(2)/25))/(LN(2)/25)*Calculateur!V20*Calculateur!X20*VLOOKUP('Données projet'!$B$9,Paramètres!$A$1:$I$89,3,0)*0.475*44/12</f>
        <v>#N/A</v>
      </c>
      <c r="AB20" s="23" t="e">
        <f>EXP(-LN(2)/2)*AB19+(1-EXP(-LN(2)/2))/(LN(2)/2)*V20*Y20*VLOOKUP('Données projet'!$B$9,Paramètres!$A$1:$I$89,3,0)*0.475*44/12</f>
        <v>#N/A</v>
      </c>
      <c r="AC20" s="24" t="e">
        <f t="shared" si="3"/>
        <v>#N/A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 t="e">
        <f>N21*VLOOKUP('Données projet'!$B$9,Paramètres!$A$1:$I$89,3,0)*VLOOKUP('Données projet'!$B$9,Paramètres!$A$1:$I$89,5,0)</f>
        <v>#N/A</v>
      </c>
      <c r="P21" s="14" t="e">
        <f t="shared" si="33"/>
        <v>#N/A</v>
      </c>
      <c r="Q21" s="22" t="e">
        <f t="shared" si="2"/>
        <v>#N/A</v>
      </c>
      <c r="R21" s="62" t="e">
        <f t="shared" si="0"/>
        <v>#N/A</v>
      </c>
      <c r="S21" s="62" t="e">
        <f ca="1">AVERAGE(OFFSET($R$3,0,0,'Données projet'!$E$9+1,1))-AVERAGE(OFFSET($H$3,0,0,'Données projet'!$E$9+1,1))</f>
        <v>#N/A</v>
      </c>
      <c r="T21" s="62" t="e">
        <f t="shared" si="34"/>
        <v>#N/A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 t="e">
        <f>EXP(-LN(2)/35)*Z20+(1-EXP(-LN(2)/35))/(LN(2)/35)*V21*W21*VLOOKUP('Données projet'!$B$9,Paramètres!$A$1:$I$89,3,0)*0.475*44/12</f>
        <v>#N/A</v>
      </c>
      <c r="AA21" s="23" t="e">
        <f>EXP(-LN(2)/25)*AA20+(1-EXP(-LN(2)/25))/(LN(2)/25)*Calculateur!V21*Calculateur!X21*VLOOKUP('Données projet'!$B$9,Paramètres!$A$1:$I$89,3,0)*0.475*44/12</f>
        <v>#N/A</v>
      </c>
      <c r="AB21" s="23" t="e">
        <f>EXP(-LN(2)/2)*AB20+(1-EXP(-LN(2)/2))/(LN(2)/2)*V21*Y21*VLOOKUP('Données projet'!$B$9,Paramètres!$A$1:$I$89,3,0)*0.475*44/12</f>
        <v>#N/A</v>
      </c>
      <c r="AC21" s="24" t="e">
        <f t="shared" si="3"/>
        <v>#N/A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 t="e">
        <f>N22*VLOOKUP('Données projet'!$B$9,Paramètres!$A$1:$I$89,3,0)*VLOOKUP('Données projet'!$B$9,Paramètres!$A$1:$I$89,5,0)</f>
        <v>#N/A</v>
      </c>
      <c r="P22" s="14" t="e">
        <f t="shared" si="33"/>
        <v>#N/A</v>
      </c>
      <c r="Q22" s="22" t="e">
        <f t="shared" si="2"/>
        <v>#N/A</v>
      </c>
      <c r="R22" s="62" t="e">
        <f t="shared" si="0"/>
        <v>#N/A</v>
      </c>
      <c r="S22" s="62" t="e">
        <f ca="1">AVERAGE(OFFSET($R$3,0,0,'Données projet'!$E$9+1,1))-AVERAGE(OFFSET($H$3,0,0,'Données projet'!$E$9+1,1))</f>
        <v>#N/A</v>
      </c>
      <c r="T22" s="62" t="e">
        <f t="shared" si="34"/>
        <v>#N/A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 t="e">
        <f>EXP(-LN(2)/35)*Z21+(1-EXP(-LN(2)/35))/(LN(2)/35)*V22*W22*VLOOKUP('Données projet'!$B$9,Paramètres!$A$1:$I$89,3,0)*0.475*44/12</f>
        <v>#N/A</v>
      </c>
      <c r="AA22" s="23" t="e">
        <f>EXP(-LN(2)/25)*AA21+(1-EXP(-LN(2)/25))/(LN(2)/25)*Calculateur!V22*Calculateur!X22*VLOOKUP('Données projet'!$B$9,Paramètres!$A$1:$I$89,3,0)*0.475*44/12</f>
        <v>#N/A</v>
      </c>
      <c r="AB22" s="23" t="e">
        <f>EXP(-LN(2)/2)*AB21+(1-EXP(-LN(2)/2))/(LN(2)/2)*V22*Y22*VLOOKUP('Données projet'!$B$9,Paramètres!$A$1:$I$89,3,0)*0.475*44/12</f>
        <v>#N/A</v>
      </c>
      <c r="AC22" s="24" t="e">
        <f t="shared" si="3"/>
        <v>#N/A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 t="e">
        <f>N23*VLOOKUP('Données projet'!$B$9,Paramètres!$A$1:$I$89,3,0)*VLOOKUP('Données projet'!$B$9,Paramètres!$A$1:$I$89,5,0)</f>
        <v>#N/A</v>
      </c>
      <c r="P23" s="14" t="e">
        <f t="shared" si="33"/>
        <v>#N/A</v>
      </c>
      <c r="Q23" s="22" t="e">
        <f t="shared" si="2"/>
        <v>#N/A</v>
      </c>
      <c r="R23" s="62" t="e">
        <f t="shared" si="0"/>
        <v>#N/A</v>
      </c>
      <c r="S23" s="62" t="e">
        <f ca="1">AVERAGE(OFFSET($R$3,0,0,'Données projet'!$E$9+1,1))-AVERAGE(OFFSET($H$3,0,0,'Données projet'!$E$9+1,1))</f>
        <v>#N/A</v>
      </c>
      <c r="T23" s="62" t="e">
        <f t="shared" si="34"/>
        <v>#N/A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 t="e">
        <f>EXP(-LN(2)/35)*Z22+(1-EXP(-LN(2)/35))/(LN(2)/35)*V23*W23*VLOOKUP('Données projet'!$B$9,Paramètres!$A$1:$I$89,3,0)*0.475*44/12</f>
        <v>#N/A</v>
      </c>
      <c r="AA23" s="23" t="e">
        <f>EXP(-LN(2)/25)*AA22+(1-EXP(-LN(2)/25))/(LN(2)/25)*Calculateur!V23*Calculateur!X23*VLOOKUP('Données projet'!$B$9,Paramètres!$A$1:$I$89,3,0)*0.475*44/12</f>
        <v>#N/A</v>
      </c>
      <c r="AB23" s="23" t="e">
        <f>EXP(-LN(2)/2)*AB22+(1-EXP(-LN(2)/2))/(LN(2)/2)*V23*Y23*VLOOKUP('Données projet'!$B$9,Paramètres!$A$1:$I$89,3,0)*0.475*44/12</f>
        <v>#N/A</v>
      </c>
      <c r="AC23" s="24" t="e">
        <f t="shared" si="3"/>
        <v>#N/A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 t="e">
        <f>N24*VLOOKUP('Données projet'!$B$9,Paramètres!$A$1:$I$89,3,0)*VLOOKUP('Données projet'!$B$9,Paramètres!$A$1:$I$89,5,0)</f>
        <v>#N/A</v>
      </c>
      <c r="P24" s="14" t="e">
        <f t="shared" si="33"/>
        <v>#N/A</v>
      </c>
      <c r="Q24" s="22" t="e">
        <f t="shared" si="2"/>
        <v>#N/A</v>
      </c>
      <c r="R24" s="62" t="e">
        <f t="shared" si="0"/>
        <v>#N/A</v>
      </c>
      <c r="S24" s="62" t="e">
        <f ca="1">AVERAGE(OFFSET($R$3,0,0,'Données projet'!$E$9+1,1))-AVERAGE(OFFSET($H$3,0,0,'Données projet'!$E$9+1,1))</f>
        <v>#N/A</v>
      </c>
      <c r="T24" s="62" t="e">
        <f t="shared" si="34"/>
        <v>#N/A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 t="e">
        <f>EXP(-LN(2)/35)*Z23+(1-EXP(-LN(2)/35))/(LN(2)/35)*V24*W24*VLOOKUP('Données projet'!$B$9,Paramètres!$A$1:$I$89,3,0)*0.475*44/12</f>
        <v>#N/A</v>
      </c>
      <c r="AA24" s="23" t="e">
        <f>EXP(-LN(2)/25)*AA23+(1-EXP(-LN(2)/25))/(LN(2)/25)*Calculateur!V24*Calculateur!X24*VLOOKUP('Données projet'!$B$9,Paramètres!$A$1:$I$89,3,0)*0.475*44/12</f>
        <v>#N/A</v>
      </c>
      <c r="AB24" s="23" t="e">
        <f>EXP(-LN(2)/2)*AB23+(1-EXP(-LN(2)/2))/(LN(2)/2)*V24*Y24*VLOOKUP('Données projet'!$B$9,Paramètres!$A$1:$I$89,3,0)*0.475*44/12</f>
        <v>#N/A</v>
      </c>
      <c r="AC24" s="24" t="e">
        <f t="shared" si="3"/>
        <v>#N/A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 t="e">
        <f>N25*VLOOKUP('Données projet'!$B$9,Paramètres!$A$1:$I$89,3,0)*VLOOKUP('Données projet'!$B$9,Paramètres!$A$1:$I$89,5,0)</f>
        <v>#N/A</v>
      </c>
      <c r="P25" s="14" t="e">
        <f t="shared" si="33"/>
        <v>#N/A</v>
      </c>
      <c r="Q25" s="22" t="e">
        <f t="shared" si="2"/>
        <v>#N/A</v>
      </c>
      <c r="R25" s="62" t="e">
        <f t="shared" si="0"/>
        <v>#N/A</v>
      </c>
      <c r="S25" s="62" t="e">
        <f ca="1">AVERAGE(OFFSET($R$3,0,0,'Données projet'!$E$9+1,1))-AVERAGE(OFFSET($H$3,0,0,'Données projet'!$E$9+1,1))</f>
        <v>#N/A</v>
      </c>
      <c r="T25" s="62" t="e">
        <f t="shared" si="34"/>
        <v>#N/A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 t="e">
        <f>EXP(-LN(2)/35)*Z24+(1-EXP(-LN(2)/35))/(LN(2)/35)*V25*W25*VLOOKUP('Données projet'!$B$9,Paramètres!$A$1:$I$89,3,0)*0.475*44/12</f>
        <v>#N/A</v>
      </c>
      <c r="AA25" s="23" t="e">
        <f>EXP(-LN(2)/25)*AA24+(1-EXP(-LN(2)/25))/(LN(2)/25)*Calculateur!V25*Calculateur!X25*VLOOKUP('Données projet'!$B$9,Paramètres!$A$1:$I$89,3,0)*0.475*44/12</f>
        <v>#N/A</v>
      </c>
      <c r="AB25" s="23" t="e">
        <f>EXP(-LN(2)/2)*AB24+(1-EXP(-LN(2)/2))/(LN(2)/2)*V25*Y25*VLOOKUP('Données projet'!$B$9,Paramètres!$A$1:$I$89,3,0)*0.475*44/12</f>
        <v>#N/A</v>
      </c>
      <c r="AC25" s="24" t="e">
        <f t="shared" si="3"/>
        <v>#N/A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 t="e">
        <f>N26*VLOOKUP('Données projet'!$B$9,Paramètres!$A$1:$I$89,3,0)*VLOOKUP('Données projet'!$B$9,Paramètres!$A$1:$I$89,5,0)</f>
        <v>#N/A</v>
      </c>
      <c r="P26" s="14" t="e">
        <f t="shared" si="33"/>
        <v>#N/A</v>
      </c>
      <c r="Q26" s="22" t="e">
        <f t="shared" si="2"/>
        <v>#N/A</v>
      </c>
      <c r="R26" s="62" t="e">
        <f t="shared" si="0"/>
        <v>#N/A</v>
      </c>
      <c r="S26" s="62" t="e">
        <f ca="1">AVERAGE(OFFSET($R$3,0,0,'Données projet'!$E$9+1,1))-AVERAGE(OFFSET($H$3,0,0,'Données projet'!$E$9+1,1))</f>
        <v>#N/A</v>
      </c>
      <c r="T26" s="62" t="e">
        <f t="shared" si="34"/>
        <v>#N/A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 t="e">
        <f>EXP(-LN(2)/35)*Z25+(1-EXP(-LN(2)/35))/(LN(2)/35)*V26*W26*VLOOKUP('Données projet'!$B$9,Paramètres!$A$1:$I$89,3,0)*0.475*44/12</f>
        <v>#N/A</v>
      </c>
      <c r="AA26" s="23" t="e">
        <f>EXP(-LN(2)/25)*AA25+(1-EXP(-LN(2)/25))/(LN(2)/25)*Calculateur!V26*Calculateur!X26*VLOOKUP('Données projet'!$B$9,Paramètres!$A$1:$I$89,3,0)*0.475*44/12</f>
        <v>#N/A</v>
      </c>
      <c r="AB26" s="23" t="e">
        <f>EXP(-LN(2)/2)*AB25+(1-EXP(-LN(2)/2))/(LN(2)/2)*V26*Y26*VLOOKUP('Données projet'!$B$9,Paramètres!$A$1:$I$89,3,0)*0.475*44/12</f>
        <v>#N/A</v>
      </c>
      <c r="AC26" s="24" t="e">
        <f t="shared" si="3"/>
        <v>#N/A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 t="e">
        <f>N27*VLOOKUP('Données projet'!$B$9,Paramètres!$A$1:$I$89,3,0)*VLOOKUP('Données projet'!$B$9,Paramètres!$A$1:$I$89,5,0)</f>
        <v>#N/A</v>
      </c>
      <c r="P27" s="14" t="e">
        <f t="shared" si="33"/>
        <v>#N/A</v>
      </c>
      <c r="Q27" s="22" t="e">
        <f t="shared" si="2"/>
        <v>#N/A</v>
      </c>
      <c r="R27" s="62" t="e">
        <f t="shared" si="0"/>
        <v>#N/A</v>
      </c>
      <c r="S27" s="62" t="e">
        <f ca="1">AVERAGE(OFFSET($R$3,0,0,'Données projet'!$E$9+1,1))-AVERAGE(OFFSET($H$3,0,0,'Données projet'!$E$9+1,1))</f>
        <v>#N/A</v>
      </c>
      <c r="T27" s="62" t="e">
        <f t="shared" si="34"/>
        <v>#N/A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 t="e">
        <f>EXP(-LN(2)/35)*Z26+(1-EXP(-LN(2)/35))/(LN(2)/35)*V27*W27*VLOOKUP('Données projet'!$B$9,Paramètres!$A$1:$I$89,3,0)*0.475*44/12</f>
        <v>#N/A</v>
      </c>
      <c r="AA27" s="23" t="e">
        <f>EXP(-LN(2)/25)*AA26+(1-EXP(-LN(2)/25))/(LN(2)/25)*Calculateur!V27*Calculateur!X27*VLOOKUP('Données projet'!$B$9,Paramètres!$A$1:$I$89,3,0)*0.475*44/12</f>
        <v>#N/A</v>
      </c>
      <c r="AB27" s="23" t="e">
        <f>EXP(-LN(2)/2)*AB26+(1-EXP(-LN(2)/2))/(LN(2)/2)*V27*Y27*VLOOKUP('Données projet'!$B$9,Paramètres!$A$1:$I$89,3,0)*0.475*44/12</f>
        <v>#N/A</v>
      </c>
      <c r="AC27" s="24" t="e">
        <f t="shared" si="3"/>
        <v>#N/A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 t="e">
        <f>N28*VLOOKUP('Données projet'!$B$9,Paramètres!$A$1:$I$89,3,0)*VLOOKUP('Données projet'!$B$9,Paramètres!$A$1:$I$89,5,0)</f>
        <v>#N/A</v>
      </c>
      <c r="P28" s="14" t="e">
        <f t="shared" si="33"/>
        <v>#N/A</v>
      </c>
      <c r="Q28" s="22" t="e">
        <f t="shared" si="2"/>
        <v>#N/A</v>
      </c>
      <c r="R28" s="62" t="e">
        <f t="shared" si="0"/>
        <v>#N/A</v>
      </c>
      <c r="S28" s="62" t="e">
        <f ca="1">AVERAGE(OFFSET($R$3,0,0,'Données projet'!$E$9+1,1))-AVERAGE(OFFSET($H$3,0,0,'Données projet'!$E$9+1,1))</f>
        <v>#N/A</v>
      </c>
      <c r="T28" s="62" t="e">
        <f t="shared" si="34"/>
        <v>#N/A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 t="e">
        <f>EXP(-LN(2)/35)*Z27+(1-EXP(-LN(2)/35))/(LN(2)/35)*V28*W28*VLOOKUP('Données projet'!$B$9,Paramètres!$A$1:$I$89,3,0)*0.475*44/12</f>
        <v>#N/A</v>
      </c>
      <c r="AA28" s="23" t="e">
        <f>EXP(-LN(2)/25)*AA27+(1-EXP(-LN(2)/25))/(LN(2)/25)*Calculateur!V28*Calculateur!X28*VLOOKUP('Données projet'!$B$9,Paramètres!$A$1:$I$89,3,0)*0.475*44/12</f>
        <v>#N/A</v>
      </c>
      <c r="AB28" s="23" t="e">
        <f>EXP(-LN(2)/2)*AB27+(1-EXP(-LN(2)/2))/(LN(2)/2)*V28*Y28*VLOOKUP('Données projet'!$B$9,Paramètres!$A$1:$I$89,3,0)*0.475*44/12</f>
        <v>#N/A</v>
      </c>
      <c r="AC28" s="24" t="e">
        <f t="shared" si="3"/>
        <v>#N/A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 t="e">
        <f>N29*VLOOKUP('Données projet'!$B$9,Paramètres!$A$1:$I$89,3,0)*VLOOKUP('Données projet'!$B$9,Paramètres!$A$1:$I$89,5,0)</f>
        <v>#N/A</v>
      </c>
      <c r="P29" s="14" t="e">
        <f t="shared" si="33"/>
        <v>#N/A</v>
      </c>
      <c r="Q29" s="22" t="e">
        <f t="shared" si="2"/>
        <v>#N/A</v>
      </c>
      <c r="R29" s="62" t="e">
        <f t="shared" si="0"/>
        <v>#N/A</v>
      </c>
      <c r="S29" s="62" t="e">
        <f ca="1">AVERAGE(OFFSET($R$3,0,0,'Données projet'!$E$9+1,1))-AVERAGE(OFFSET($H$3,0,0,'Données projet'!$E$9+1,1))</f>
        <v>#N/A</v>
      </c>
      <c r="T29" s="62" t="e">
        <f t="shared" si="34"/>
        <v>#N/A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 t="e">
        <f>EXP(-LN(2)/35)*Z28+(1-EXP(-LN(2)/35))/(LN(2)/35)*V29*W29*VLOOKUP('Données projet'!$B$9,Paramètres!$A$1:$I$89,3,0)*0.475*44/12</f>
        <v>#N/A</v>
      </c>
      <c r="AA29" s="23" t="e">
        <f>EXP(-LN(2)/25)*AA28+(1-EXP(-LN(2)/25))/(LN(2)/25)*Calculateur!V29*Calculateur!X29*VLOOKUP('Données projet'!$B$9,Paramètres!$A$1:$I$89,3,0)*0.475*44/12</f>
        <v>#N/A</v>
      </c>
      <c r="AB29" s="23" t="e">
        <f>EXP(-LN(2)/2)*AB28+(1-EXP(-LN(2)/2))/(LN(2)/2)*V29*Y29*VLOOKUP('Données projet'!$B$9,Paramètres!$A$1:$I$89,3,0)*0.475*44/12</f>
        <v>#N/A</v>
      </c>
      <c r="AC29" s="24" t="e">
        <f t="shared" si="3"/>
        <v>#N/A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 t="e">
        <f>N30*VLOOKUP('Données projet'!$B$9,Paramètres!$A$1:$I$89,3,0)*VLOOKUP('Données projet'!$B$9,Paramètres!$A$1:$I$89,5,0)</f>
        <v>#N/A</v>
      </c>
      <c r="P30" s="14" t="e">
        <f t="shared" si="33"/>
        <v>#N/A</v>
      </c>
      <c r="Q30" s="22" t="e">
        <f t="shared" si="2"/>
        <v>#N/A</v>
      </c>
      <c r="R30" s="62" t="e">
        <f t="shared" si="0"/>
        <v>#N/A</v>
      </c>
      <c r="S30" s="62" t="e">
        <f ca="1">AVERAGE(OFFSET($R$3,0,0,'Données projet'!$E$9+1,1))-AVERAGE(OFFSET($H$3,0,0,'Données projet'!$E$9+1,1))</f>
        <v>#N/A</v>
      </c>
      <c r="T30" s="62" t="e">
        <f t="shared" si="34"/>
        <v>#N/A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 t="e">
        <f>EXP(-LN(2)/35)*Z29+(1-EXP(-LN(2)/35))/(LN(2)/35)*V30*W30*VLOOKUP('Données projet'!$B$9,Paramètres!$A$1:$I$89,3,0)*0.475*44/12</f>
        <v>#N/A</v>
      </c>
      <c r="AA30" s="23" t="e">
        <f>EXP(-LN(2)/25)*AA29+(1-EXP(-LN(2)/25))/(LN(2)/25)*Calculateur!V30*Calculateur!X30*VLOOKUP('Données projet'!$B$9,Paramètres!$A$1:$I$89,3,0)*0.475*44/12</f>
        <v>#N/A</v>
      </c>
      <c r="AB30" s="23" t="e">
        <f>EXP(-LN(2)/2)*AB29+(1-EXP(-LN(2)/2))/(LN(2)/2)*V30*Y30*VLOOKUP('Données projet'!$B$9,Paramètres!$A$1:$I$89,3,0)*0.475*44/12</f>
        <v>#N/A</v>
      </c>
      <c r="AC30" s="24" t="e">
        <f t="shared" si="3"/>
        <v>#N/A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 t="e">
        <f>N31*VLOOKUP('Données projet'!$B$9,Paramètres!$A$1:$I$89,3,0)*VLOOKUP('Données projet'!$B$9,Paramètres!$A$1:$I$89,5,0)</f>
        <v>#N/A</v>
      </c>
      <c r="P31" s="14" t="e">
        <f t="shared" si="33"/>
        <v>#N/A</v>
      </c>
      <c r="Q31" s="22" t="e">
        <f t="shared" si="2"/>
        <v>#N/A</v>
      </c>
      <c r="R31" s="62" t="e">
        <f t="shared" si="0"/>
        <v>#N/A</v>
      </c>
      <c r="S31" s="62" t="e">
        <f ca="1">AVERAGE(OFFSET($R$3,0,0,'Données projet'!$E$9+1,1))-AVERAGE(OFFSET($H$3,0,0,'Données projet'!$E$9+1,1))</f>
        <v>#N/A</v>
      </c>
      <c r="T31" s="62" t="e">
        <f t="shared" si="34"/>
        <v>#N/A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 t="e">
        <f>EXP(-LN(2)/35)*Z30+(1-EXP(-LN(2)/35))/(LN(2)/35)*V31*W31*VLOOKUP('Données projet'!$B$9,Paramètres!$A$1:$I$89,3,0)*0.475*44/12</f>
        <v>#N/A</v>
      </c>
      <c r="AA31" s="23" t="e">
        <f>EXP(-LN(2)/25)*AA30+(1-EXP(-LN(2)/25))/(LN(2)/25)*Calculateur!V31*Calculateur!X31*VLOOKUP('Données projet'!$B$9,Paramètres!$A$1:$I$89,3,0)*0.475*44/12</f>
        <v>#N/A</v>
      </c>
      <c r="AB31" s="23" t="e">
        <f>EXP(-LN(2)/2)*AB30+(1-EXP(-LN(2)/2))/(LN(2)/2)*V31*Y31*VLOOKUP('Données projet'!$B$9,Paramètres!$A$1:$I$89,3,0)*0.475*44/12</f>
        <v>#N/A</v>
      </c>
      <c r="AC31" s="24" t="e">
        <f t="shared" si="3"/>
        <v>#N/A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 t="e">
        <f>N32*VLOOKUP('Données projet'!$B$9,Paramètres!$A$1:$I$89,3,0)*VLOOKUP('Données projet'!$B$9,Paramètres!$A$1:$I$89,5,0)</f>
        <v>#N/A</v>
      </c>
      <c r="P32" s="14" t="e">
        <f t="shared" si="33"/>
        <v>#N/A</v>
      </c>
      <c r="Q32" s="22" t="e">
        <f t="shared" si="2"/>
        <v>#N/A</v>
      </c>
      <c r="R32" s="62" t="e">
        <f t="shared" si="0"/>
        <v>#N/A</v>
      </c>
      <c r="S32" s="62" t="e">
        <f ca="1">AVERAGE(OFFSET($R$3,0,0,'Données projet'!$E$9+1,1))-AVERAGE(OFFSET($H$3,0,0,'Données projet'!$E$9+1,1))</f>
        <v>#N/A</v>
      </c>
      <c r="T32" s="62" t="e">
        <f t="shared" si="34"/>
        <v>#N/A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 t="e">
        <f>EXP(-LN(2)/35)*Z31+(1-EXP(-LN(2)/35))/(LN(2)/35)*V32*W32*VLOOKUP('Données projet'!$B$9,Paramètres!$A$1:$I$89,3,0)*0.475*44/12</f>
        <v>#N/A</v>
      </c>
      <c r="AA32" s="23" t="e">
        <f>EXP(-LN(2)/25)*AA31+(1-EXP(-LN(2)/25))/(LN(2)/25)*Calculateur!V32*Calculateur!X32*VLOOKUP('Données projet'!$B$9,Paramètres!$A$1:$I$89,3,0)*0.475*44/12</f>
        <v>#N/A</v>
      </c>
      <c r="AB32" s="23" t="e">
        <f>EXP(-LN(2)/2)*AB31+(1-EXP(-LN(2)/2))/(LN(2)/2)*V32*Y32*VLOOKUP('Données projet'!$B$9,Paramètres!$A$1:$I$89,3,0)*0.475*44/12</f>
        <v>#N/A</v>
      </c>
      <c r="AC32" s="24" t="e">
        <f t="shared" si="3"/>
        <v>#N/A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 t="e">
        <f>N33*VLOOKUP('Données projet'!$B$9,Paramètres!$A$1:$I$89,3,0)*VLOOKUP('Données projet'!$B$9,Paramètres!$A$1:$I$89,5,0)</f>
        <v>#N/A</v>
      </c>
      <c r="P33" s="14" t="e">
        <f t="shared" si="33"/>
        <v>#N/A</v>
      </c>
      <c r="Q33" s="22" t="e">
        <f t="shared" si="2"/>
        <v>#N/A</v>
      </c>
      <c r="R33" s="62" t="e">
        <f t="shared" si="0"/>
        <v>#N/A</v>
      </c>
      <c r="S33" s="62" t="e">
        <f ca="1">AVERAGE(OFFSET($R$3,0,0,'Données projet'!$E$9+1,1))-AVERAGE(OFFSET($H$3,0,0,'Données projet'!$E$9+1,1))</f>
        <v>#N/A</v>
      </c>
      <c r="T33" s="62" t="e">
        <f t="shared" si="34"/>
        <v>#N/A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 t="e">
        <f>EXP(-LN(2)/35)*Z32+(1-EXP(-LN(2)/35))/(LN(2)/35)*V33*W33*VLOOKUP('Données projet'!$B$9,Paramètres!$A$1:$I$89,3,0)*0.475*44/12</f>
        <v>#N/A</v>
      </c>
      <c r="AA33" s="23" t="e">
        <f>EXP(-LN(2)/25)*AA32+(1-EXP(-LN(2)/25))/(LN(2)/25)*Calculateur!V33*Calculateur!X33*VLOOKUP('Données projet'!$B$9,Paramètres!$A$1:$I$89,3,0)*0.475*44/12</f>
        <v>#N/A</v>
      </c>
      <c r="AB33" s="23" t="e">
        <f>EXP(-LN(2)/2)*AB32+(1-EXP(-LN(2)/2))/(LN(2)/2)*V33*Y33*VLOOKUP('Données projet'!$B$9,Paramètres!$A$1:$I$89,3,0)*0.475*44/12</f>
        <v>#N/A</v>
      </c>
      <c r="AC33" s="24" t="e">
        <f t="shared" si="3"/>
        <v>#N/A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 t="e">
        <f>N34*VLOOKUP('Données projet'!$B$9,Paramètres!$A$1:$I$89,3,0)*VLOOKUP('Données projet'!$B$9,Paramètres!$A$1:$I$89,5,0)</f>
        <v>#N/A</v>
      </c>
      <c r="P34" s="14" t="e">
        <f t="shared" si="33"/>
        <v>#N/A</v>
      </c>
      <c r="Q34" s="22" t="e">
        <f t="shared" si="2"/>
        <v>#N/A</v>
      </c>
      <c r="R34" s="62" t="e">
        <f t="shared" si="0"/>
        <v>#N/A</v>
      </c>
      <c r="S34" s="62" t="e">
        <f ca="1">AVERAGE(OFFSET($R$3,0,0,'Données projet'!$E$9+1,1))-AVERAGE(OFFSET($H$3,0,0,'Données projet'!$E$9+1,1))</f>
        <v>#N/A</v>
      </c>
      <c r="T34" s="62" t="e">
        <f t="shared" si="34"/>
        <v>#N/A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 t="e">
        <f>EXP(-LN(2)/35)*Z33+(1-EXP(-LN(2)/35))/(LN(2)/35)*V34*W34*VLOOKUP('Données projet'!$B$9,Paramètres!$A$1:$I$89,3,0)*0.475*44/12</f>
        <v>#N/A</v>
      </c>
      <c r="AA34" s="23" t="e">
        <f>EXP(-LN(2)/25)*AA33+(1-EXP(-LN(2)/25))/(LN(2)/25)*Calculateur!V34*Calculateur!X34*VLOOKUP('Données projet'!$B$9,Paramètres!$A$1:$I$89,3,0)*0.475*44/12</f>
        <v>#N/A</v>
      </c>
      <c r="AB34" s="23" t="e">
        <f>EXP(-LN(2)/2)*AB33+(1-EXP(-LN(2)/2))/(LN(2)/2)*V34*Y34*VLOOKUP('Données projet'!$B$9,Paramètres!$A$1:$I$89,3,0)*0.475*44/12</f>
        <v>#N/A</v>
      </c>
      <c r="AC34" s="24" t="e">
        <f t="shared" si="3"/>
        <v>#N/A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 t="e">
        <f>N35*VLOOKUP('Données projet'!$B$9,Paramètres!$A$1:$I$89,3,0)*VLOOKUP('Données projet'!$B$9,Paramètres!$A$1:$I$89,5,0)</f>
        <v>#N/A</v>
      </c>
      <c r="P35" s="14" t="e">
        <f t="shared" si="33"/>
        <v>#N/A</v>
      </c>
      <c r="Q35" s="22" t="e">
        <f t="shared" ref="Q35:Q66" si="53">(O35+P35)*0.475*44/12</f>
        <v>#N/A</v>
      </c>
      <c r="R35" s="62" t="e">
        <f t="shared" si="0"/>
        <v>#N/A</v>
      </c>
      <c r="S35" s="62" t="e">
        <f ca="1">AVERAGE(OFFSET($R$3,0,0,'Données projet'!$E$9+1,1))-AVERAGE(OFFSET($H$3,0,0,'Données projet'!$E$9+1,1))</f>
        <v>#N/A</v>
      </c>
      <c r="T35" s="62" t="e">
        <f t="shared" si="34"/>
        <v>#N/A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 t="e">
        <f>EXP(-LN(2)/35)*Z34+(1-EXP(-LN(2)/35))/(LN(2)/35)*V35*W35*VLOOKUP('Données projet'!$B$9,Paramètres!$A$1:$I$89,3,0)*0.475*44/12</f>
        <v>#N/A</v>
      </c>
      <c r="AA35" s="23" t="e">
        <f>EXP(-LN(2)/25)*AA34+(1-EXP(-LN(2)/25))/(LN(2)/25)*Calculateur!V35*Calculateur!X35*VLOOKUP('Données projet'!$B$9,Paramètres!$A$1:$I$89,3,0)*0.475*44/12</f>
        <v>#N/A</v>
      </c>
      <c r="AB35" s="23" t="e">
        <f>EXP(-LN(2)/2)*AB34+(1-EXP(-LN(2)/2))/(LN(2)/2)*V35*Y35*VLOOKUP('Données projet'!$B$9,Paramètres!$A$1:$I$89,3,0)*0.475*44/12</f>
        <v>#N/A</v>
      </c>
      <c r="AC35" s="24" t="e">
        <f t="shared" si="3"/>
        <v>#N/A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 t="e">
        <f>N36*VLOOKUP('Données projet'!$B$9,Paramètres!$A$1:$I$89,3,0)*VLOOKUP('Données projet'!$B$9,Paramètres!$A$1:$I$89,5,0)</f>
        <v>#N/A</v>
      </c>
      <c r="P36" s="14" t="e">
        <f t="shared" si="33"/>
        <v>#N/A</v>
      </c>
      <c r="Q36" s="22" t="e">
        <f t="shared" si="53"/>
        <v>#N/A</v>
      </c>
      <c r="R36" s="62" t="e">
        <f t="shared" si="0"/>
        <v>#N/A</v>
      </c>
      <c r="S36" s="62" t="e">
        <f ca="1">AVERAGE(OFFSET($R$3,0,0,'Données projet'!$E$9+1,1))-AVERAGE(OFFSET($H$3,0,0,'Données projet'!$E$9+1,1))</f>
        <v>#N/A</v>
      </c>
      <c r="T36" s="62" t="e">
        <f t="shared" si="34"/>
        <v>#N/A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 t="e">
        <f>EXP(-LN(2)/35)*Z35+(1-EXP(-LN(2)/35))/(LN(2)/35)*V36*W36*VLOOKUP('Données projet'!$B$9,Paramètres!$A$1:$I$89,3,0)*0.475*44/12</f>
        <v>#N/A</v>
      </c>
      <c r="AA36" s="23" t="e">
        <f>EXP(-LN(2)/25)*AA35+(1-EXP(-LN(2)/25))/(LN(2)/25)*Calculateur!V36*Calculateur!X36*VLOOKUP('Données projet'!$B$9,Paramètres!$A$1:$I$89,3,0)*0.475*44/12</f>
        <v>#N/A</v>
      </c>
      <c r="AB36" s="23" t="e">
        <f>EXP(-LN(2)/2)*AB35+(1-EXP(-LN(2)/2))/(LN(2)/2)*V36*Y36*VLOOKUP('Données projet'!$B$9,Paramètres!$A$1:$I$89,3,0)*0.475*44/12</f>
        <v>#N/A</v>
      </c>
      <c r="AC36" s="24" t="e">
        <f t="shared" si="3"/>
        <v>#N/A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 t="e">
        <f>N37*VLOOKUP('Données projet'!$B$9,Paramètres!$A$1:$I$89,3,0)*VLOOKUP('Données projet'!$B$9,Paramètres!$A$1:$I$89,5,0)</f>
        <v>#N/A</v>
      </c>
      <c r="P37" s="14" t="e">
        <f t="shared" si="33"/>
        <v>#N/A</v>
      </c>
      <c r="Q37" s="22" t="e">
        <f t="shared" si="53"/>
        <v>#N/A</v>
      </c>
      <c r="R37" s="62" t="e">
        <f t="shared" si="0"/>
        <v>#N/A</v>
      </c>
      <c r="S37" s="62" t="e">
        <f ca="1">AVERAGE(OFFSET($R$3,0,0,'Données projet'!$E$9+1,1))-AVERAGE(OFFSET($H$3,0,0,'Données projet'!$E$9+1,1))</f>
        <v>#N/A</v>
      </c>
      <c r="T37" s="62" t="e">
        <f t="shared" si="34"/>
        <v>#N/A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 t="e">
        <f>EXP(-LN(2)/35)*Z36+(1-EXP(-LN(2)/35))/(LN(2)/35)*V37*W37*VLOOKUP('Données projet'!$B$9,Paramètres!$A$1:$I$89,3,0)*0.475*44/12</f>
        <v>#N/A</v>
      </c>
      <c r="AA37" s="23" t="e">
        <f>EXP(-LN(2)/25)*AA36+(1-EXP(-LN(2)/25))/(LN(2)/25)*Calculateur!V37*Calculateur!X37*VLOOKUP('Données projet'!$B$9,Paramètres!$A$1:$I$89,3,0)*0.475*44/12</f>
        <v>#N/A</v>
      </c>
      <c r="AB37" s="23" t="e">
        <f>EXP(-LN(2)/2)*AB36+(1-EXP(-LN(2)/2))/(LN(2)/2)*V37*Y37*VLOOKUP('Données projet'!$B$9,Paramètres!$A$1:$I$89,3,0)*0.475*44/12</f>
        <v>#N/A</v>
      </c>
      <c r="AC37" s="24" t="e">
        <f t="shared" si="3"/>
        <v>#N/A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 t="e">
        <f>N38*VLOOKUP('Données projet'!$B$9,Paramètres!$A$1:$I$89,3,0)*VLOOKUP('Données projet'!$B$9,Paramètres!$A$1:$I$89,5,0)</f>
        <v>#N/A</v>
      </c>
      <c r="P38" s="14" t="e">
        <f t="shared" si="33"/>
        <v>#N/A</v>
      </c>
      <c r="Q38" s="22" t="e">
        <f t="shared" si="53"/>
        <v>#N/A</v>
      </c>
      <c r="R38" s="62" t="e">
        <f t="shared" si="0"/>
        <v>#N/A</v>
      </c>
      <c r="S38" s="62" t="e">
        <f ca="1">AVERAGE(OFFSET($R$3,0,0,'Données projet'!$E$9+1,1))-AVERAGE(OFFSET($H$3,0,0,'Données projet'!$E$9+1,1))</f>
        <v>#N/A</v>
      </c>
      <c r="T38" s="62" t="e">
        <f t="shared" si="34"/>
        <v>#N/A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 t="e">
        <f>EXP(-LN(2)/35)*Z37+(1-EXP(-LN(2)/35))/(LN(2)/35)*V38*W38*VLOOKUP('Données projet'!$B$9,Paramètres!$A$1:$I$89,3,0)*0.475*44/12</f>
        <v>#N/A</v>
      </c>
      <c r="AA38" s="23" t="e">
        <f>EXP(-LN(2)/25)*AA37+(1-EXP(-LN(2)/25))/(LN(2)/25)*Calculateur!V38*Calculateur!X38*VLOOKUP('Données projet'!$B$9,Paramètres!$A$1:$I$89,3,0)*0.475*44/12</f>
        <v>#N/A</v>
      </c>
      <c r="AB38" s="23" t="e">
        <f>EXP(-LN(2)/2)*AB37+(1-EXP(-LN(2)/2))/(LN(2)/2)*V38*Y38*VLOOKUP('Données projet'!$B$9,Paramètres!$A$1:$I$89,3,0)*0.475*44/12</f>
        <v>#N/A</v>
      </c>
      <c r="AC38" s="24" t="e">
        <f t="shared" si="3"/>
        <v>#N/A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 t="e">
        <f>N39*VLOOKUP('Données projet'!$B$9,Paramètres!$A$1:$I$89,3,0)*VLOOKUP('Données projet'!$B$9,Paramètres!$A$1:$I$89,5,0)</f>
        <v>#N/A</v>
      </c>
      <c r="P39" s="14" t="e">
        <f t="shared" si="33"/>
        <v>#N/A</v>
      </c>
      <c r="Q39" s="22" t="e">
        <f t="shared" si="53"/>
        <v>#N/A</v>
      </c>
      <c r="R39" s="62" t="e">
        <f t="shared" si="0"/>
        <v>#N/A</v>
      </c>
      <c r="S39" s="62" t="e">
        <f ca="1">AVERAGE(OFFSET($R$3,0,0,'Données projet'!$E$9+1,1))-AVERAGE(OFFSET($H$3,0,0,'Données projet'!$E$9+1,1))</f>
        <v>#N/A</v>
      </c>
      <c r="T39" s="62" t="e">
        <f t="shared" si="34"/>
        <v>#N/A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 t="e">
        <f>EXP(-LN(2)/35)*Z38+(1-EXP(-LN(2)/35))/(LN(2)/35)*V39*W39*VLOOKUP('Données projet'!$B$9,Paramètres!$A$1:$I$89,3,0)*0.475*44/12</f>
        <v>#N/A</v>
      </c>
      <c r="AA39" s="23" t="e">
        <f>EXP(-LN(2)/25)*AA38+(1-EXP(-LN(2)/25))/(LN(2)/25)*Calculateur!V39*Calculateur!X39*VLOOKUP('Données projet'!$B$9,Paramètres!$A$1:$I$89,3,0)*0.475*44/12</f>
        <v>#N/A</v>
      </c>
      <c r="AB39" s="23" t="e">
        <f>EXP(-LN(2)/2)*AB38+(1-EXP(-LN(2)/2))/(LN(2)/2)*V39*Y39*VLOOKUP('Données projet'!$B$9,Paramètres!$A$1:$I$89,3,0)*0.475*44/12</f>
        <v>#N/A</v>
      </c>
      <c r="AC39" s="24" t="e">
        <f t="shared" si="3"/>
        <v>#N/A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 t="e">
        <f>N40*VLOOKUP('Données projet'!$B$9,Paramètres!$A$1:$I$89,3,0)*VLOOKUP('Données projet'!$B$9,Paramètres!$A$1:$I$89,5,0)</f>
        <v>#N/A</v>
      </c>
      <c r="P40" s="14" t="e">
        <f t="shared" si="33"/>
        <v>#N/A</v>
      </c>
      <c r="Q40" s="22" t="e">
        <f t="shared" si="53"/>
        <v>#N/A</v>
      </c>
      <c r="R40" s="62" t="e">
        <f t="shared" si="0"/>
        <v>#N/A</v>
      </c>
      <c r="S40" s="62" t="e">
        <f ca="1">AVERAGE(OFFSET($R$3,0,0,'Données projet'!$E$9+1,1))-AVERAGE(OFFSET($H$3,0,0,'Données projet'!$E$9+1,1))</f>
        <v>#N/A</v>
      </c>
      <c r="T40" s="62" t="e">
        <f t="shared" si="34"/>
        <v>#N/A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 t="e">
        <f>EXP(-LN(2)/35)*Z39+(1-EXP(-LN(2)/35))/(LN(2)/35)*V40*W40*VLOOKUP('Données projet'!$B$9,Paramètres!$A$1:$I$89,3,0)*0.475*44/12</f>
        <v>#N/A</v>
      </c>
      <c r="AA40" s="23" t="e">
        <f>EXP(-LN(2)/25)*AA39+(1-EXP(-LN(2)/25))/(LN(2)/25)*Calculateur!V40*Calculateur!X40*VLOOKUP('Données projet'!$B$9,Paramètres!$A$1:$I$89,3,0)*0.475*44/12</f>
        <v>#N/A</v>
      </c>
      <c r="AB40" s="23" t="e">
        <f>EXP(-LN(2)/2)*AB39+(1-EXP(-LN(2)/2))/(LN(2)/2)*V40*Y40*VLOOKUP('Données projet'!$B$9,Paramètres!$A$1:$I$89,3,0)*0.475*44/12</f>
        <v>#N/A</v>
      </c>
      <c r="AC40" s="24" t="e">
        <f t="shared" si="3"/>
        <v>#N/A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 t="e">
        <f>N41*VLOOKUP('Données projet'!$B$9,Paramètres!$A$1:$I$89,3,0)*VLOOKUP('Données projet'!$B$9,Paramètres!$A$1:$I$89,5,0)</f>
        <v>#N/A</v>
      </c>
      <c r="P41" s="14" t="e">
        <f t="shared" si="33"/>
        <v>#N/A</v>
      </c>
      <c r="Q41" s="22" t="e">
        <f t="shared" si="53"/>
        <v>#N/A</v>
      </c>
      <c r="R41" s="62" t="e">
        <f t="shared" si="0"/>
        <v>#N/A</v>
      </c>
      <c r="S41" s="62" t="e">
        <f ca="1">AVERAGE(OFFSET($R$3,0,0,'Données projet'!$E$9+1,1))-AVERAGE(OFFSET($H$3,0,0,'Données projet'!$E$9+1,1))</f>
        <v>#N/A</v>
      </c>
      <c r="T41" s="62" t="e">
        <f t="shared" si="34"/>
        <v>#N/A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 t="e">
        <f>EXP(-LN(2)/35)*Z40+(1-EXP(-LN(2)/35))/(LN(2)/35)*V41*W41*VLOOKUP('Données projet'!$B$9,Paramètres!$A$1:$I$89,3,0)*0.475*44/12</f>
        <v>#N/A</v>
      </c>
      <c r="AA41" s="23" t="e">
        <f>EXP(-LN(2)/25)*AA40+(1-EXP(-LN(2)/25))/(LN(2)/25)*Calculateur!V41*Calculateur!X41*VLOOKUP('Données projet'!$B$9,Paramètres!$A$1:$I$89,3,0)*0.475*44/12</f>
        <v>#N/A</v>
      </c>
      <c r="AB41" s="23" t="e">
        <f>EXP(-LN(2)/2)*AB40+(1-EXP(-LN(2)/2))/(LN(2)/2)*V41*Y41*VLOOKUP('Données projet'!$B$9,Paramètres!$A$1:$I$89,3,0)*0.475*44/12</f>
        <v>#N/A</v>
      </c>
      <c r="AC41" s="24" t="e">
        <f t="shared" si="3"/>
        <v>#N/A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 t="e">
        <f>N42*VLOOKUP('Données projet'!$B$9,Paramètres!$A$1:$I$89,3,0)*VLOOKUP('Données projet'!$B$9,Paramètres!$A$1:$I$89,5,0)</f>
        <v>#N/A</v>
      </c>
      <c r="P42" s="14" t="e">
        <f t="shared" si="33"/>
        <v>#N/A</v>
      </c>
      <c r="Q42" s="22" t="e">
        <f t="shared" si="53"/>
        <v>#N/A</v>
      </c>
      <c r="R42" s="62" t="e">
        <f t="shared" si="0"/>
        <v>#N/A</v>
      </c>
      <c r="S42" s="62" t="e">
        <f ca="1">AVERAGE(OFFSET($R$3,0,0,'Données projet'!$E$9+1,1))-AVERAGE(OFFSET($H$3,0,0,'Données projet'!$E$9+1,1))</f>
        <v>#N/A</v>
      </c>
      <c r="T42" s="62" t="e">
        <f t="shared" si="34"/>
        <v>#N/A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 t="e">
        <f>EXP(-LN(2)/35)*Z41+(1-EXP(-LN(2)/35))/(LN(2)/35)*V42*W42*VLOOKUP('Données projet'!$B$9,Paramètres!$A$1:$I$89,3,0)*0.475*44/12</f>
        <v>#N/A</v>
      </c>
      <c r="AA42" s="23" t="e">
        <f>EXP(-LN(2)/25)*AA41+(1-EXP(-LN(2)/25))/(LN(2)/25)*Calculateur!V42*Calculateur!X42*VLOOKUP('Données projet'!$B$9,Paramètres!$A$1:$I$89,3,0)*0.475*44/12</f>
        <v>#N/A</v>
      </c>
      <c r="AB42" s="23" t="e">
        <f>EXP(-LN(2)/2)*AB41+(1-EXP(-LN(2)/2))/(LN(2)/2)*V42*Y42*VLOOKUP('Données projet'!$B$9,Paramètres!$A$1:$I$89,3,0)*0.475*44/12</f>
        <v>#N/A</v>
      </c>
      <c r="AC42" s="24" t="e">
        <f t="shared" si="3"/>
        <v>#N/A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 t="e">
        <f>N43*VLOOKUP('Données projet'!$B$9,Paramètres!$A$1:$I$89,3,0)*VLOOKUP('Données projet'!$B$9,Paramètres!$A$1:$I$89,5,0)</f>
        <v>#N/A</v>
      </c>
      <c r="P43" s="14" t="e">
        <f t="shared" si="33"/>
        <v>#N/A</v>
      </c>
      <c r="Q43" s="22" t="e">
        <f t="shared" si="53"/>
        <v>#N/A</v>
      </c>
      <c r="R43" s="62" t="e">
        <f t="shared" si="0"/>
        <v>#N/A</v>
      </c>
      <c r="S43" s="62" t="e">
        <f ca="1">AVERAGE(OFFSET($R$3,0,0,'Données projet'!$E$9+1,1))-AVERAGE(OFFSET($H$3,0,0,'Données projet'!$E$9+1,1))</f>
        <v>#N/A</v>
      </c>
      <c r="T43" s="62" t="e">
        <f t="shared" si="34"/>
        <v>#N/A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 t="e">
        <f>EXP(-LN(2)/35)*Z42+(1-EXP(-LN(2)/35))/(LN(2)/35)*V43*W43*VLOOKUP('Données projet'!$B$9,Paramètres!$A$1:$I$89,3,0)*0.475*44/12</f>
        <v>#N/A</v>
      </c>
      <c r="AA43" s="23" t="e">
        <f>EXP(-LN(2)/25)*AA42+(1-EXP(-LN(2)/25))/(LN(2)/25)*Calculateur!V43*Calculateur!X43*VLOOKUP('Données projet'!$B$9,Paramètres!$A$1:$I$89,3,0)*0.475*44/12</f>
        <v>#N/A</v>
      </c>
      <c r="AB43" s="23" t="e">
        <f>EXP(-LN(2)/2)*AB42+(1-EXP(-LN(2)/2))/(LN(2)/2)*V43*Y43*VLOOKUP('Données projet'!$B$9,Paramètres!$A$1:$I$89,3,0)*0.475*44/12</f>
        <v>#N/A</v>
      </c>
      <c r="AC43" s="24" t="e">
        <f t="shared" si="3"/>
        <v>#N/A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 t="e">
        <f>N44*VLOOKUP('Données projet'!$B$9,Paramètres!$A$1:$I$89,3,0)*VLOOKUP('Données projet'!$B$9,Paramètres!$A$1:$I$89,5,0)</f>
        <v>#N/A</v>
      </c>
      <c r="P44" s="14" t="e">
        <f t="shared" si="33"/>
        <v>#N/A</v>
      </c>
      <c r="Q44" s="22" t="e">
        <f t="shared" si="53"/>
        <v>#N/A</v>
      </c>
      <c r="R44" s="62" t="e">
        <f t="shared" si="0"/>
        <v>#N/A</v>
      </c>
      <c r="S44" s="62" t="e">
        <f ca="1">AVERAGE(OFFSET($R$3,0,0,'Données projet'!$E$9+1,1))-AVERAGE(OFFSET($H$3,0,0,'Données projet'!$E$9+1,1))</f>
        <v>#N/A</v>
      </c>
      <c r="T44" s="62" t="e">
        <f t="shared" si="34"/>
        <v>#N/A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 t="e">
        <f>EXP(-LN(2)/35)*Z43+(1-EXP(-LN(2)/35))/(LN(2)/35)*V44*W44*VLOOKUP('Données projet'!$B$9,Paramètres!$A$1:$I$89,3,0)*0.475*44/12</f>
        <v>#N/A</v>
      </c>
      <c r="AA44" s="23" t="e">
        <f>EXP(-LN(2)/25)*AA43+(1-EXP(-LN(2)/25))/(LN(2)/25)*Calculateur!V44*Calculateur!X44*VLOOKUP('Données projet'!$B$9,Paramètres!$A$1:$I$89,3,0)*0.475*44/12</f>
        <v>#N/A</v>
      </c>
      <c r="AB44" s="23" t="e">
        <f>EXP(-LN(2)/2)*AB43+(1-EXP(-LN(2)/2))/(LN(2)/2)*V44*Y44*VLOOKUP('Données projet'!$B$9,Paramètres!$A$1:$I$89,3,0)*0.475*44/12</f>
        <v>#N/A</v>
      </c>
      <c r="AC44" s="24" t="e">
        <f t="shared" si="3"/>
        <v>#N/A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 t="e">
        <f>N45*VLOOKUP('Données projet'!$B$9,Paramètres!$A$1:$I$89,3,0)*VLOOKUP('Données projet'!$B$9,Paramètres!$A$1:$I$89,5,0)</f>
        <v>#N/A</v>
      </c>
      <c r="P45" s="14" t="e">
        <f t="shared" si="33"/>
        <v>#N/A</v>
      </c>
      <c r="Q45" s="22" t="e">
        <f t="shared" si="53"/>
        <v>#N/A</v>
      </c>
      <c r="R45" s="62" t="e">
        <f t="shared" si="0"/>
        <v>#N/A</v>
      </c>
      <c r="S45" s="62" t="e">
        <f ca="1">AVERAGE(OFFSET($R$3,0,0,'Données projet'!$E$9+1,1))-AVERAGE(OFFSET($H$3,0,0,'Données projet'!$E$9+1,1))</f>
        <v>#N/A</v>
      </c>
      <c r="T45" s="62" t="e">
        <f t="shared" si="34"/>
        <v>#N/A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 t="e">
        <f>EXP(-LN(2)/35)*Z44+(1-EXP(-LN(2)/35))/(LN(2)/35)*V45*W45*VLOOKUP('Données projet'!$B$9,Paramètres!$A$1:$I$89,3,0)*0.475*44/12</f>
        <v>#N/A</v>
      </c>
      <c r="AA45" s="23" t="e">
        <f>EXP(-LN(2)/25)*AA44+(1-EXP(-LN(2)/25))/(LN(2)/25)*Calculateur!V45*Calculateur!X45*VLOOKUP('Données projet'!$B$9,Paramètres!$A$1:$I$89,3,0)*0.475*44/12</f>
        <v>#N/A</v>
      </c>
      <c r="AB45" s="23" t="e">
        <f>EXP(-LN(2)/2)*AB44+(1-EXP(-LN(2)/2))/(LN(2)/2)*V45*Y45*VLOOKUP('Données projet'!$B$9,Paramètres!$A$1:$I$89,3,0)*0.475*44/12</f>
        <v>#N/A</v>
      </c>
      <c r="AC45" s="24" t="e">
        <f t="shared" si="3"/>
        <v>#N/A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 t="e">
        <f>N46*VLOOKUP('Données projet'!$B$9,Paramètres!$A$1:$I$89,3,0)*VLOOKUP('Données projet'!$B$9,Paramètres!$A$1:$I$89,5,0)</f>
        <v>#N/A</v>
      </c>
      <c r="P46" s="14" t="e">
        <f t="shared" si="33"/>
        <v>#N/A</v>
      </c>
      <c r="Q46" s="22" t="e">
        <f t="shared" si="53"/>
        <v>#N/A</v>
      </c>
      <c r="R46" s="62" t="e">
        <f t="shared" si="0"/>
        <v>#N/A</v>
      </c>
      <c r="S46" s="62" t="e">
        <f ca="1">AVERAGE(OFFSET($R$3,0,0,'Données projet'!$E$9+1,1))-AVERAGE(OFFSET($H$3,0,0,'Données projet'!$E$9+1,1))</f>
        <v>#N/A</v>
      </c>
      <c r="T46" s="62" t="e">
        <f t="shared" si="34"/>
        <v>#N/A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 t="e">
        <f>EXP(-LN(2)/35)*Z45+(1-EXP(-LN(2)/35))/(LN(2)/35)*V46*W46*VLOOKUP('Données projet'!$B$9,Paramètres!$A$1:$I$89,3,0)*0.475*44/12</f>
        <v>#N/A</v>
      </c>
      <c r="AA46" s="23" t="e">
        <f>EXP(-LN(2)/25)*AA45+(1-EXP(-LN(2)/25))/(LN(2)/25)*Calculateur!V46*Calculateur!X46*VLOOKUP('Données projet'!$B$9,Paramètres!$A$1:$I$89,3,0)*0.475*44/12</f>
        <v>#N/A</v>
      </c>
      <c r="AB46" s="23" t="e">
        <f>EXP(-LN(2)/2)*AB45+(1-EXP(-LN(2)/2))/(LN(2)/2)*V46*Y46*VLOOKUP('Données projet'!$B$9,Paramètres!$A$1:$I$89,3,0)*0.475*44/12</f>
        <v>#N/A</v>
      </c>
      <c r="AC46" s="24" t="e">
        <f t="shared" si="3"/>
        <v>#N/A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 t="e">
        <f>N47*VLOOKUP('Données projet'!$B$9,Paramètres!$A$1:$I$89,3,0)*VLOOKUP('Données projet'!$B$9,Paramètres!$A$1:$I$89,5,0)</f>
        <v>#N/A</v>
      </c>
      <c r="P47" s="14" t="e">
        <f t="shared" si="33"/>
        <v>#N/A</v>
      </c>
      <c r="Q47" s="22" t="e">
        <f t="shared" si="53"/>
        <v>#N/A</v>
      </c>
      <c r="R47" s="62" t="e">
        <f t="shared" si="0"/>
        <v>#N/A</v>
      </c>
      <c r="S47" s="62" t="e">
        <f ca="1">AVERAGE(OFFSET($R$3,0,0,'Données projet'!$E$9+1,1))-AVERAGE(OFFSET($H$3,0,0,'Données projet'!$E$9+1,1))</f>
        <v>#N/A</v>
      </c>
      <c r="T47" s="62" t="e">
        <f t="shared" si="34"/>
        <v>#N/A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 t="e">
        <f>EXP(-LN(2)/35)*Z46+(1-EXP(-LN(2)/35))/(LN(2)/35)*V47*W47*VLOOKUP('Données projet'!$B$9,Paramètres!$A$1:$I$89,3,0)*0.475*44/12</f>
        <v>#N/A</v>
      </c>
      <c r="AA47" s="23" t="e">
        <f>EXP(-LN(2)/25)*AA46+(1-EXP(-LN(2)/25))/(LN(2)/25)*Calculateur!V47*Calculateur!X47*VLOOKUP('Données projet'!$B$9,Paramètres!$A$1:$I$89,3,0)*0.475*44/12</f>
        <v>#N/A</v>
      </c>
      <c r="AB47" s="23" t="e">
        <f>EXP(-LN(2)/2)*AB46+(1-EXP(-LN(2)/2))/(LN(2)/2)*V47*Y47*VLOOKUP('Données projet'!$B$9,Paramètres!$A$1:$I$89,3,0)*0.475*44/12</f>
        <v>#N/A</v>
      </c>
      <c r="AC47" s="24" t="e">
        <f t="shared" si="3"/>
        <v>#N/A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 t="e">
        <f>N48*VLOOKUP('Données projet'!$B$9,Paramètres!$A$1:$I$89,3,0)*VLOOKUP('Données projet'!$B$9,Paramètres!$A$1:$I$89,5,0)</f>
        <v>#N/A</v>
      </c>
      <c r="P48" s="14" t="e">
        <f t="shared" si="33"/>
        <v>#N/A</v>
      </c>
      <c r="Q48" s="22" t="e">
        <f t="shared" si="53"/>
        <v>#N/A</v>
      </c>
      <c r="R48" s="62" t="e">
        <f t="shared" si="0"/>
        <v>#N/A</v>
      </c>
      <c r="S48" s="62" t="e">
        <f ca="1">AVERAGE(OFFSET($R$3,0,0,'Données projet'!$E$9+1,1))-AVERAGE(OFFSET($H$3,0,0,'Données projet'!$E$9+1,1))</f>
        <v>#N/A</v>
      </c>
      <c r="T48" s="62" t="e">
        <f t="shared" si="34"/>
        <v>#N/A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 t="e">
        <f>EXP(-LN(2)/35)*Z47+(1-EXP(-LN(2)/35))/(LN(2)/35)*V48*W48*VLOOKUP('Données projet'!$B$9,Paramètres!$A$1:$I$89,3,0)*0.475*44/12</f>
        <v>#N/A</v>
      </c>
      <c r="AA48" s="23" t="e">
        <f>EXP(-LN(2)/25)*AA47+(1-EXP(-LN(2)/25))/(LN(2)/25)*Calculateur!V48*Calculateur!X48*VLOOKUP('Données projet'!$B$9,Paramètres!$A$1:$I$89,3,0)*0.475*44/12</f>
        <v>#N/A</v>
      </c>
      <c r="AB48" s="23" t="e">
        <f>EXP(-LN(2)/2)*AB47+(1-EXP(-LN(2)/2))/(LN(2)/2)*V48*Y48*VLOOKUP('Données projet'!$B$9,Paramètres!$A$1:$I$89,3,0)*0.475*44/12</f>
        <v>#N/A</v>
      </c>
      <c r="AC48" s="24" t="e">
        <f t="shared" si="3"/>
        <v>#N/A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 t="e">
        <f>N49*VLOOKUP('Données projet'!$B$9,Paramètres!$A$1:$I$89,3,0)*VLOOKUP('Données projet'!$B$9,Paramètres!$A$1:$I$89,5,0)</f>
        <v>#N/A</v>
      </c>
      <c r="P49" s="14" t="e">
        <f t="shared" si="33"/>
        <v>#N/A</v>
      </c>
      <c r="Q49" s="22" t="e">
        <f t="shared" si="53"/>
        <v>#N/A</v>
      </c>
      <c r="R49" s="62" t="e">
        <f t="shared" si="0"/>
        <v>#N/A</v>
      </c>
      <c r="S49" s="62" t="e">
        <f ca="1">AVERAGE(OFFSET($R$3,0,0,'Données projet'!$E$9+1,1))-AVERAGE(OFFSET($H$3,0,0,'Données projet'!$E$9+1,1))</f>
        <v>#N/A</v>
      </c>
      <c r="T49" s="62" t="e">
        <f t="shared" si="34"/>
        <v>#N/A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 t="e">
        <f>EXP(-LN(2)/35)*Z48+(1-EXP(-LN(2)/35))/(LN(2)/35)*V49*W49*VLOOKUP('Données projet'!$B$9,Paramètres!$A$1:$I$89,3,0)*0.475*44/12</f>
        <v>#N/A</v>
      </c>
      <c r="AA49" s="23" t="e">
        <f>EXP(-LN(2)/25)*AA48+(1-EXP(-LN(2)/25))/(LN(2)/25)*Calculateur!V49*Calculateur!X49*VLOOKUP('Données projet'!$B$9,Paramètres!$A$1:$I$89,3,0)*0.475*44/12</f>
        <v>#N/A</v>
      </c>
      <c r="AB49" s="23" t="e">
        <f>EXP(-LN(2)/2)*AB48+(1-EXP(-LN(2)/2))/(LN(2)/2)*V49*Y49*VLOOKUP('Données projet'!$B$9,Paramètres!$A$1:$I$89,3,0)*0.475*44/12</f>
        <v>#N/A</v>
      </c>
      <c r="AC49" s="24" t="e">
        <f t="shared" si="3"/>
        <v>#N/A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 t="e">
        <f>N50*VLOOKUP('Données projet'!$B$9,Paramètres!$A$1:$I$89,3,0)*VLOOKUP('Données projet'!$B$9,Paramètres!$A$1:$I$89,5,0)</f>
        <v>#N/A</v>
      </c>
      <c r="P50" s="14" t="e">
        <f t="shared" si="33"/>
        <v>#N/A</v>
      </c>
      <c r="Q50" s="22" t="e">
        <f t="shared" si="53"/>
        <v>#N/A</v>
      </c>
      <c r="R50" s="62" t="e">
        <f t="shared" si="0"/>
        <v>#N/A</v>
      </c>
      <c r="S50" s="62" t="e">
        <f ca="1">AVERAGE(OFFSET($R$3,0,0,'Données projet'!$E$9+1,1))-AVERAGE(OFFSET($H$3,0,0,'Données projet'!$E$9+1,1))</f>
        <v>#N/A</v>
      </c>
      <c r="T50" s="62" t="e">
        <f t="shared" si="34"/>
        <v>#N/A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 t="e">
        <f>EXP(-LN(2)/35)*Z49+(1-EXP(-LN(2)/35))/(LN(2)/35)*V50*W50*VLOOKUP('Données projet'!$B$9,Paramètres!$A$1:$I$89,3,0)*0.475*44/12</f>
        <v>#N/A</v>
      </c>
      <c r="AA50" s="23" t="e">
        <f>EXP(-LN(2)/25)*AA49+(1-EXP(-LN(2)/25))/(LN(2)/25)*Calculateur!V50*Calculateur!X50*VLOOKUP('Données projet'!$B$9,Paramètres!$A$1:$I$89,3,0)*0.475*44/12</f>
        <v>#N/A</v>
      </c>
      <c r="AB50" s="23" t="e">
        <f>EXP(-LN(2)/2)*AB49+(1-EXP(-LN(2)/2))/(LN(2)/2)*V50*Y50*VLOOKUP('Données projet'!$B$9,Paramètres!$A$1:$I$89,3,0)*0.475*44/12</f>
        <v>#N/A</v>
      </c>
      <c r="AC50" s="24" t="e">
        <f t="shared" si="3"/>
        <v>#N/A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 t="e">
        <f>N51*VLOOKUP('Données projet'!$B$9,Paramètres!$A$1:$I$89,3,0)*VLOOKUP('Données projet'!$B$9,Paramètres!$A$1:$I$89,5,0)</f>
        <v>#N/A</v>
      </c>
      <c r="P51" s="14" t="e">
        <f t="shared" si="33"/>
        <v>#N/A</v>
      </c>
      <c r="Q51" s="22" t="e">
        <f t="shared" si="53"/>
        <v>#N/A</v>
      </c>
      <c r="R51" s="62" t="e">
        <f t="shared" si="0"/>
        <v>#N/A</v>
      </c>
      <c r="S51" s="62" t="e">
        <f ca="1">AVERAGE(OFFSET($R$3,0,0,'Données projet'!$E$9+1,1))-AVERAGE(OFFSET($H$3,0,0,'Données projet'!$E$9+1,1))</f>
        <v>#N/A</v>
      </c>
      <c r="T51" s="62" t="e">
        <f t="shared" si="34"/>
        <v>#N/A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 t="e">
        <f>EXP(-LN(2)/35)*Z50+(1-EXP(-LN(2)/35))/(LN(2)/35)*V51*W51*VLOOKUP('Données projet'!$B$9,Paramètres!$A$1:$I$89,3,0)*0.475*44/12</f>
        <v>#N/A</v>
      </c>
      <c r="AA51" s="23" t="e">
        <f>EXP(-LN(2)/25)*AA50+(1-EXP(-LN(2)/25))/(LN(2)/25)*Calculateur!V51*Calculateur!X51*VLOOKUP('Données projet'!$B$9,Paramètres!$A$1:$I$89,3,0)*0.475*44/12</f>
        <v>#N/A</v>
      </c>
      <c r="AB51" s="23" t="e">
        <f>EXP(-LN(2)/2)*AB50+(1-EXP(-LN(2)/2))/(LN(2)/2)*V51*Y51*VLOOKUP('Données projet'!$B$9,Paramètres!$A$1:$I$89,3,0)*0.475*44/12</f>
        <v>#N/A</v>
      </c>
      <c r="AC51" s="24" t="e">
        <f t="shared" si="3"/>
        <v>#N/A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 t="e">
        <f>N52*VLOOKUP('Données projet'!$B$9,Paramètres!$A$1:$I$89,3,0)*VLOOKUP('Données projet'!$B$9,Paramètres!$A$1:$I$89,5,0)</f>
        <v>#N/A</v>
      </c>
      <c r="P52" s="14" t="e">
        <f t="shared" si="33"/>
        <v>#N/A</v>
      </c>
      <c r="Q52" s="22" t="e">
        <f t="shared" si="53"/>
        <v>#N/A</v>
      </c>
      <c r="R52" s="62" t="e">
        <f t="shared" si="0"/>
        <v>#N/A</v>
      </c>
      <c r="S52" s="62" t="e">
        <f ca="1">AVERAGE(OFFSET($R$3,0,0,'Données projet'!$E$9+1,1))-AVERAGE(OFFSET($H$3,0,0,'Données projet'!$E$9+1,1))</f>
        <v>#N/A</v>
      </c>
      <c r="T52" s="62" t="e">
        <f t="shared" si="34"/>
        <v>#N/A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 t="e">
        <f>EXP(-LN(2)/35)*Z51+(1-EXP(-LN(2)/35))/(LN(2)/35)*V52*W52*VLOOKUP('Données projet'!$B$9,Paramètres!$A$1:$I$89,3,0)*0.475*44/12</f>
        <v>#N/A</v>
      </c>
      <c r="AA52" s="23" t="e">
        <f>EXP(-LN(2)/25)*AA51+(1-EXP(-LN(2)/25))/(LN(2)/25)*Calculateur!V52*Calculateur!X52*VLOOKUP('Données projet'!$B$9,Paramètres!$A$1:$I$89,3,0)*0.475*44/12</f>
        <v>#N/A</v>
      </c>
      <c r="AB52" s="23" t="e">
        <f>EXP(-LN(2)/2)*AB51+(1-EXP(-LN(2)/2))/(LN(2)/2)*V52*Y52*VLOOKUP('Données projet'!$B$9,Paramètres!$A$1:$I$89,3,0)*0.475*44/12</f>
        <v>#N/A</v>
      </c>
      <c r="AC52" s="24" t="e">
        <f t="shared" si="3"/>
        <v>#N/A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 t="e">
        <f>N53*VLOOKUP('Données projet'!$B$9,Paramètres!$A$1:$I$89,3,0)*VLOOKUP('Données projet'!$B$9,Paramètres!$A$1:$I$89,5,0)</f>
        <v>#N/A</v>
      </c>
      <c r="P53" s="14" t="e">
        <f t="shared" si="33"/>
        <v>#N/A</v>
      </c>
      <c r="Q53" s="22" t="e">
        <f t="shared" si="53"/>
        <v>#N/A</v>
      </c>
      <c r="R53" s="62" t="e">
        <f t="shared" si="0"/>
        <v>#N/A</v>
      </c>
      <c r="S53" s="62" t="e">
        <f ca="1">AVERAGE(OFFSET($R$3,0,0,'Données projet'!$E$9+1,1))-AVERAGE(OFFSET($H$3,0,0,'Données projet'!$E$9+1,1))</f>
        <v>#N/A</v>
      </c>
      <c r="T53" s="62" t="e">
        <f t="shared" si="34"/>
        <v>#N/A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 t="e">
        <f>EXP(-LN(2)/35)*Z52+(1-EXP(-LN(2)/35))/(LN(2)/35)*V53*W53*VLOOKUP('Données projet'!$B$9,Paramètres!$A$1:$I$89,3,0)*0.475*44/12</f>
        <v>#N/A</v>
      </c>
      <c r="AA53" s="23" t="e">
        <f>EXP(-LN(2)/25)*AA52+(1-EXP(-LN(2)/25))/(LN(2)/25)*Calculateur!V53*Calculateur!X53*VLOOKUP('Données projet'!$B$9,Paramètres!$A$1:$I$89,3,0)*0.475*44/12</f>
        <v>#N/A</v>
      </c>
      <c r="AB53" s="23" t="e">
        <f>EXP(-LN(2)/2)*AB52+(1-EXP(-LN(2)/2))/(LN(2)/2)*V53*Y53*VLOOKUP('Données projet'!$B$9,Paramètres!$A$1:$I$89,3,0)*0.475*44/12</f>
        <v>#N/A</v>
      </c>
      <c r="AC53" s="24" t="e">
        <f t="shared" si="3"/>
        <v>#N/A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 t="e">
        <f>N54*VLOOKUP('Données projet'!$B$9,Paramètres!$A$1:$I$89,3,0)*VLOOKUP('Données projet'!$B$9,Paramètres!$A$1:$I$89,5,0)</f>
        <v>#N/A</v>
      </c>
      <c r="P54" s="14" t="e">
        <f t="shared" si="33"/>
        <v>#N/A</v>
      </c>
      <c r="Q54" s="22" t="e">
        <f t="shared" si="53"/>
        <v>#N/A</v>
      </c>
      <c r="R54" s="62" t="e">
        <f t="shared" si="0"/>
        <v>#N/A</v>
      </c>
      <c r="S54" s="62" t="e">
        <f ca="1">AVERAGE(OFFSET($R$3,0,0,'Données projet'!$E$9+1,1))-AVERAGE(OFFSET($H$3,0,0,'Données projet'!$E$9+1,1))</f>
        <v>#N/A</v>
      </c>
      <c r="T54" s="62" t="e">
        <f t="shared" si="34"/>
        <v>#N/A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 t="e">
        <f>EXP(-LN(2)/35)*Z53+(1-EXP(-LN(2)/35))/(LN(2)/35)*V54*W54*VLOOKUP('Données projet'!$B$9,Paramètres!$A$1:$I$89,3,0)*0.475*44/12</f>
        <v>#N/A</v>
      </c>
      <c r="AA54" s="23" t="e">
        <f>EXP(-LN(2)/25)*AA53+(1-EXP(-LN(2)/25))/(LN(2)/25)*Calculateur!V54*Calculateur!X54*VLOOKUP('Données projet'!$B$9,Paramètres!$A$1:$I$89,3,0)*0.475*44/12</f>
        <v>#N/A</v>
      </c>
      <c r="AB54" s="23" t="e">
        <f>EXP(-LN(2)/2)*AB53+(1-EXP(-LN(2)/2))/(LN(2)/2)*V54*Y54*VLOOKUP('Données projet'!$B$9,Paramètres!$A$1:$I$89,3,0)*0.475*44/12</f>
        <v>#N/A</v>
      </c>
      <c r="AC54" s="24" t="e">
        <f t="shared" si="3"/>
        <v>#N/A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 t="e">
        <f>N55*VLOOKUP('Données projet'!$B$9,Paramètres!$A$1:$I$89,3,0)*VLOOKUP('Données projet'!$B$9,Paramètres!$A$1:$I$89,5,0)</f>
        <v>#N/A</v>
      </c>
      <c r="P55" s="14" t="e">
        <f t="shared" si="33"/>
        <v>#N/A</v>
      </c>
      <c r="Q55" s="22" t="e">
        <f t="shared" si="53"/>
        <v>#N/A</v>
      </c>
      <c r="R55" s="62" t="e">
        <f t="shared" si="0"/>
        <v>#N/A</v>
      </c>
      <c r="S55" s="62" t="e">
        <f ca="1">AVERAGE(OFFSET($R$3,0,0,'Données projet'!$E$9+1,1))-AVERAGE(OFFSET($H$3,0,0,'Données projet'!$E$9+1,1))</f>
        <v>#N/A</v>
      </c>
      <c r="T55" s="62" t="e">
        <f t="shared" si="34"/>
        <v>#N/A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 t="e">
        <f>EXP(-LN(2)/35)*Z54+(1-EXP(-LN(2)/35))/(LN(2)/35)*V55*W55*VLOOKUP('Données projet'!$B$9,Paramètres!$A$1:$I$89,3,0)*0.475*44/12</f>
        <v>#N/A</v>
      </c>
      <c r="AA55" s="23" t="e">
        <f>EXP(-LN(2)/25)*AA54+(1-EXP(-LN(2)/25))/(LN(2)/25)*Calculateur!V55*Calculateur!X55*VLOOKUP('Données projet'!$B$9,Paramètres!$A$1:$I$89,3,0)*0.475*44/12</f>
        <v>#N/A</v>
      </c>
      <c r="AB55" s="23" t="e">
        <f>EXP(-LN(2)/2)*AB54+(1-EXP(-LN(2)/2))/(LN(2)/2)*V55*Y55*VLOOKUP('Données projet'!$B$9,Paramètres!$A$1:$I$89,3,0)*0.475*44/12</f>
        <v>#N/A</v>
      </c>
      <c r="AC55" s="24" t="e">
        <f t="shared" si="3"/>
        <v>#N/A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 t="e">
        <f>N56*VLOOKUP('Données projet'!$B$9,Paramètres!$A$1:$I$89,3,0)*VLOOKUP('Données projet'!$B$9,Paramètres!$A$1:$I$89,5,0)</f>
        <v>#N/A</v>
      </c>
      <c r="P56" s="14" t="e">
        <f t="shared" si="33"/>
        <v>#N/A</v>
      </c>
      <c r="Q56" s="22" t="e">
        <f t="shared" si="53"/>
        <v>#N/A</v>
      </c>
      <c r="R56" s="62" t="e">
        <f t="shared" si="0"/>
        <v>#N/A</v>
      </c>
      <c r="S56" s="62" t="e">
        <f ca="1">AVERAGE(OFFSET($R$3,0,0,'Données projet'!$E$9+1,1))-AVERAGE(OFFSET($H$3,0,0,'Données projet'!$E$9+1,1))</f>
        <v>#N/A</v>
      </c>
      <c r="T56" s="62" t="e">
        <f t="shared" si="34"/>
        <v>#N/A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 t="e">
        <f>EXP(-LN(2)/35)*Z55+(1-EXP(-LN(2)/35))/(LN(2)/35)*V56*W56*VLOOKUP('Données projet'!$B$9,Paramètres!$A$1:$I$89,3,0)*0.475*44/12</f>
        <v>#N/A</v>
      </c>
      <c r="AA56" s="23" t="e">
        <f>EXP(-LN(2)/25)*AA55+(1-EXP(-LN(2)/25))/(LN(2)/25)*Calculateur!V56*Calculateur!X56*VLOOKUP('Données projet'!$B$9,Paramètres!$A$1:$I$89,3,0)*0.475*44/12</f>
        <v>#N/A</v>
      </c>
      <c r="AB56" s="23" t="e">
        <f>EXP(-LN(2)/2)*AB55+(1-EXP(-LN(2)/2))/(LN(2)/2)*V56*Y56*VLOOKUP('Données projet'!$B$9,Paramètres!$A$1:$I$89,3,0)*0.475*44/12</f>
        <v>#N/A</v>
      </c>
      <c r="AC56" s="24" t="e">
        <f t="shared" si="3"/>
        <v>#N/A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 t="e">
        <f>N57*VLOOKUP('Données projet'!$B$9,Paramètres!$A$1:$I$89,3,0)*VLOOKUP('Données projet'!$B$9,Paramètres!$A$1:$I$89,5,0)</f>
        <v>#N/A</v>
      </c>
      <c r="P57" s="14" t="e">
        <f t="shared" si="33"/>
        <v>#N/A</v>
      </c>
      <c r="Q57" s="22" t="e">
        <f t="shared" si="53"/>
        <v>#N/A</v>
      </c>
      <c r="R57" s="62" t="e">
        <f t="shared" si="0"/>
        <v>#N/A</v>
      </c>
      <c r="S57" s="62" t="e">
        <f ca="1">AVERAGE(OFFSET($R$3,0,0,'Données projet'!$E$9+1,1))-AVERAGE(OFFSET($H$3,0,0,'Données projet'!$E$9+1,1))</f>
        <v>#N/A</v>
      </c>
      <c r="T57" s="62" t="e">
        <f t="shared" si="34"/>
        <v>#N/A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 t="e">
        <f>EXP(-LN(2)/35)*Z56+(1-EXP(-LN(2)/35))/(LN(2)/35)*V57*W57*VLOOKUP('Données projet'!$B$9,Paramètres!$A$1:$I$89,3,0)*0.475*44/12</f>
        <v>#N/A</v>
      </c>
      <c r="AA57" s="23" t="e">
        <f>EXP(-LN(2)/25)*AA56+(1-EXP(-LN(2)/25))/(LN(2)/25)*Calculateur!V57*Calculateur!X57*VLOOKUP('Données projet'!$B$9,Paramètres!$A$1:$I$89,3,0)*0.475*44/12</f>
        <v>#N/A</v>
      </c>
      <c r="AB57" s="23" t="e">
        <f>EXP(-LN(2)/2)*AB56+(1-EXP(-LN(2)/2))/(LN(2)/2)*V57*Y57*VLOOKUP('Données projet'!$B$9,Paramètres!$A$1:$I$89,3,0)*0.475*44/12</f>
        <v>#N/A</v>
      </c>
      <c r="AC57" s="24" t="e">
        <f t="shared" si="3"/>
        <v>#N/A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 t="e">
        <f>N58*VLOOKUP('Données projet'!$B$9,Paramètres!$A$1:$I$89,3,0)*VLOOKUP('Données projet'!$B$9,Paramètres!$A$1:$I$89,5,0)</f>
        <v>#N/A</v>
      </c>
      <c r="P58" s="14" t="e">
        <f t="shared" si="33"/>
        <v>#N/A</v>
      </c>
      <c r="Q58" s="22" t="e">
        <f t="shared" si="53"/>
        <v>#N/A</v>
      </c>
      <c r="R58" s="62" t="e">
        <f t="shared" si="0"/>
        <v>#N/A</v>
      </c>
      <c r="S58" s="62" t="e">
        <f ca="1">AVERAGE(OFFSET($R$3,0,0,'Données projet'!$E$9+1,1))-AVERAGE(OFFSET($H$3,0,0,'Données projet'!$E$9+1,1))</f>
        <v>#N/A</v>
      </c>
      <c r="T58" s="62" t="e">
        <f t="shared" si="34"/>
        <v>#N/A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 t="e">
        <f>EXP(-LN(2)/35)*Z57+(1-EXP(-LN(2)/35))/(LN(2)/35)*V58*W58*VLOOKUP('Données projet'!$B$9,Paramètres!$A$1:$I$89,3,0)*0.475*44/12</f>
        <v>#N/A</v>
      </c>
      <c r="AA58" s="23" t="e">
        <f>EXP(-LN(2)/25)*AA57+(1-EXP(-LN(2)/25))/(LN(2)/25)*Calculateur!V58*Calculateur!X58*VLOOKUP('Données projet'!$B$9,Paramètres!$A$1:$I$89,3,0)*0.475*44/12</f>
        <v>#N/A</v>
      </c>
      <c r="AB58" s="23" t="e">
        <f>EXP(-LN(2)/2)*AB57+(1-EXP(-LN(2)/2))/(LN(2)/2)*V58*Y58*VLOOKUP('Données projet'!$B$9,Paramètres!$A$1:$I$89,3,0)*0.475*44/12</f>
        <v>#N/A</v>
      </c>
      <c r="AC58" s="24" t="e">
        <f t="shared" si="3"/>
        <v>#N/A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 t="e">
        <f>N59*VLOOKUP('Données projet'!$B$9,Paramètres!$A$1:$I$89,3,0)*VLOOKUP('Données projet'!$B$9,Paramètres!$A$1:$I$89,5,0)</f>
        <v>#N/A</v>
      </c>
      <c r="P59" s="14" t="e">
        <f t="shared" si="33"/>
        <v>#N/A</v>
      </c>
      <c r="Q59" s="22" t="e">
        <f t="shared" si="53"/>
        <v>#N/A</v>
      </c>
      <c r="R59" s="62" t="e">
        <f t="shared" si="0"/>
        <v>#N/A</v>
      </c>
      <c r="S59" s="62" t="e">
        <f ca="1">AVERAGE(OFFSET($R$3,0,0,'Données projet'!$E$9+1,1))-AVERAGE(OFFSET($H$3,0,0,'Données projet'!$E$9+1,1))</f>
        <v>#N/A</v>
      </c>
      <c r="T59" s="62" t="e">
        <f t="shared" si="34"/>
        <v>#N/A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 t="e">
        <f>EXP(-LN(2)/35)*Z58+(1-EXP(-LN(2)/35))/(LN(2)/35)*V59*W59*VLOOKUP('Données projet'!$B$9,Paramètres!$A$1:$I$89,3,0)*0.475*44/12</f>
        <v>#N/A</v>
      </c>
      <c r="AA59" s="23" t="e">
        <f>EXP(-LN(2)/25)*AA58+(1-EXP(-LN(2)/25))/(LN(2)/25)*Calculateur!V59*Calculateur!X59*VLOOKUP('Données projet'!$B$9,Paramètres!$A$1:$I$89,3,0)*0.475*44/12</f>
        <v>#N/A</v>
      </c>
      <c r="AB59" s="23" t="e">
        <f>EXP(-LN(2)/2)*AB58+(1-EXP(-LN(2)/2))/(LN(2)/2)*V59*Y59*VLOOKUP('Données projet'!$B$9,Paramètres!$A$1:$I$89,3,0)*0.475*44/12</f>
        <v>#N/A</v>
      </c>
      <c r="AC59" s="24" t="e">
        <f t="shared" si="3"/>
        <v>#N/A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 t="e">
        <f>N60*VLOOKUP('Données projet'!$B$9,Paramètres!$A$1:$I$89,3,0)*VLOOKUP('Données projet'!$B$9,Paramètres!$A$1:$I$89,5,0)</f>
        <v>#N/A</v>
      </c>
      <c r="P60" s="14" t="e">
        <f t="shared" si="33"/>
        <v>#N/A</v>
      </c>
      <c r="Q60" s="22" t="e">
        <f t="shared" si="53"/>
        <v>#N/A</v>
      </c>
      <c r="R60" s="62" t="e">
        <f t="shared" si="0"/>
        <v>#N/A</v>
      </c>
      <c r="S60" s="62" t="e">
        <f ca="1">AVERAGE(OFFSET($R$3,0,0,'Données projet'!$E$9+1,1))-AVERAGE(OFFSET($H$3,0,0,'Données projet'!$E$9+1,1))</f>
        <v>#N/A</v>
      </c>
      <c r="T60" s="62" t="e">
        <f t="shared" si="34"/>
        <v>#N/A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 t="e">
        <f>EXP(-LN(2)/35)*Z59+(1-EXP(-LN(2)/35))/(LN(2)/35)*V60*W60*VLOOKUP('Données projet'!$B$9,Paramètres!$A$1:$I$89,3,0)*0.475*44/12</f>
        <v>#N/A</v>
      </c>
      <c r="AA60" s="23" t="e">
        <f>EXP(-LN(2)/25)*AA59+(1-EXP(-LN(2)/25))/(LN(2)/25)*Calculateur!V60*Calculateur!X60*VLOOKUP('Données projet'!$B$9,Paramètres!$A$1:$I$89,3,0)*0.475*44/12</f>
        <v>#N/A</v>
      </c>
      <c r="AB60" s="23" t="e">
        <f>EXP(-LN(2)/2)*AB59+(1-EXP(-LN(2)/2))/(LN(2)/2)*V60*Y60*VLOOKUP('Données projet'!$B$9,Paramètres!$A$1:$I$89,3,0)*0.475*44/12</f>
        <v>#N/A</v>
      </c>
      <c r="AC60" s="24" t="e">
        <f t="shared" si="3"/>
        <v>#N/A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 t="e">
        <f>N61*VLOOKUP('Données projet'!$B$9,Paramètres!$A$1:$I$89,3,0)*VLOOKUP('Données projet'!$B$9,Paramètres!$A$1:$I$89,5,0)</f>
        <v>#N/A</v>
      </c>
      <c r="P61" s="14" t="e">
        <f t="shared" si="33"/>
        <v>#N/A</v>
      </c>
      <c r="Q61" s="22" t="e">
        <f t="shared" si="53"/>
        <v>#N/A</v>
      </c>
      <c r="R61" s="62" t="e">
        <f t="shared" si="0"/>
        <v>#N/A</v>
      </c>
      <c r="S61" s="62" t="e">
        <f ca="1">AVERAGE(OFFSET($R$3,0,0,'Données projet'!$E$9+1,1))-AVERAGE(OFFSET($H$3,0,0,'Données projet'!$E$9+1,1))</f>
        <v>#N/A</v>
      </c>
      <c r="T61" s="62" t="e">
        <f t="shared" si="34"/>
        <v>#N/A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 t="e">
        <f>EXP(-LN(2)/35)*Z60+(1-EXP(-LN(2)/35))/(LN(2)/35)*V61*W61*VLOOKUP('Données projet'!$B$9,Paramètres!$A$1:$I$89,3,0)*0.475*44/12</f>
        <v>#N/A</v>
      </c>
      <c r="AA61" s="23" t="e">
        <f>EXP(-LN(2)/25)*AA60+(1-EXP(-LN(2)/25))/(LN(2)/25)*Calculateur!V61*Calculateur!X61*VLOOKUP('Données projet'!$B$9,Paramètres!$A$1:$I$89,3,0)*0.475*44/12</f>
        <v>#N/A</v>
      </c>
      <c r="AB61" s="23" t="e">
        <f>EXP(-LN(2)/2)*AB60+(1-EXP(-LN(2)/2))/(LN(2)/2)*V61*Y61*VLOOKUP('Données projet'!$B$9,Paramètres!$A$1:$I$89,3,0)*0.475*44/12</f>
        <v>#N/A</v>
      </c>
      <c r="AC61" s="24" t="e">
        <f t="shared" si="3"/>
        <v>#N/A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 t="e">
        <f>N62*VLOOKUP('Données projet'!$B$9,Paramètres!$A$1:$I$89,3,0)*VLOOKUP('Données projet'!$B$9,Paramètres!$A$1:$I$89,5,0)</f>
        <v>#N/A</v>
      </c>
      <c r="P62" s="14" t="e">
        <f t="shared" si="33"/>
        <v>#N/A</v>
      </c>
      <c r="Q62" s="22" t="e">
        <f t="shared" si="53"/>
        <v>#N/A</v>
      </c>
      <c r="R62" s="62" t="e">
        <f t="shared" si="0"/>
        <v>#N/A</v>
      </c>
      <c r="S62" s="62" t="e">
        <f ca="1">AVERAGE(OFFSET($R$3,0,0,'Données projet'!$E$9+1,1))-AVERAGE(OFFSET($H$3,0,0,'Données projet'!$E$9+1,1))</f>
        <v>#N/A</v>
      </c>
      <c r="T62" s="62" t="e">
        <f t="shared" si="34"/>
        <v>#N/A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 t="e">
        <f>EXP(-LN(2)/35)*Z61+(1-EXP(-LN(2)/35))/(LN(2)/35)*V62*W62*VLOOKUP('Données projet'!$B$9,Paramètres!$A$1:$I$89,3,0)*0.475*44/12</f>
        <v>#N/A</v>
      </c>
      <c r="AA62" s="23" t="e">
        <f>EXP(-LN(2)/25)*AA61+(1-EXP(-LN(2)/25))/(LN(2)/25)*Calculateur!V62*Calculateur!X62*VLOOKUP('Données projet'!$B$9,Paramètres!$A$1:$I$89,3,0)*0.475*44/12</f>
        <v>#N/A</v>
      </c>
      <c r="AB62" s="23" t="e">
        <f>EXP(-LN(2)/2)*AB61+(1-EXP(-LN(2)/2))/(LN(2)/2)*V62*Y62*VLOOKUP('Données projet'!$B$9,Paramètres!$A$1:$I$89,3,0)*0.475*44/12</f>
        <v>#N/A</v>
      </c>
      <c r="AC62" s="24" t="e">
        <f t="shared" si="3"/>
        <v>#N/A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 t="e">
        <f>N63*VLOOKUP('Données projet'!$B$9,Paramètres!$A$1:$I$89,3,0)*VLOOKUP('Données projet'!$B$9,Paramètres!$A$1:$I$89,5,0)</f>
        <v>#N/A</v>
      </c>
      <c r="P63" s="14" t="e">
        <f t="shared" si="33"/>
        <v>#N/A</v>
      </c>
      <c r="Q63" s="22" t="e">
        <f t="shared" si="53"/>
        <v>#N/A</v>
      </c>
      <c r="R63" s="62" t="e">
        <f t="shared" si="0"/>
        <v>#N/A</v>
      </c>
      <c r="S63" s="62" t="e">
        <f ca="1">AVERAGE(OFFSET($R$3,0,0,'Données projet'!$E$9+1,1))-AVERAGE(OFFSET($H$3,0,0,'Données projet'!$E$9+1,1))</f>
        <v>#N/A</v>
      </c>
      <c r="T63" s="62" t="e">
        <f t="shared" si="34"/>
        <v>#N/A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 t="e">
        <f>EXP(-LN(2)/35)*Z62+(1-EXP(-LN(2)/35))/(LN(2)/35)*V63*W63*VLOOKUP('Données projet'!$B$9,Paramètres!$A$1:$I$89,3,0)*0.475*44/12</f>
        <v>#N/A</v>
      </c>
      <c r="AA63" s="23" t="e">
        <f>EXP(-LN(2)/25)*AA62+(1-EXP(-LN(2)/25))/(LN(2)/25)*Calculateur!V63*Calculateur!X63*VLOOKUP('Données projet'!$B$9,Paramètres!$A$1:$I$89,3,0)*0.475*44/12</f>
        <v>#N/A</v>
      </c>
      <c r="AB63" s="23" t="e">
        <f>EXP(-LN(2)/2)*AB62+(1-EXP(-LN(2)/2))/(LN(2)/2)*V63*Y63*VLOOKUP('Données projet'!$B$9,Paramètres!$A$1:$I$89,3,0)*0.475*44/12</f>
        <v>#N/A</v>
      </c>
      <c r="AC63" s="24" t="e">
        <f t="shared" si="3"/>
        <v>#N/A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 t="e">
        <f>N64*VLOOKUP('Données projet'!$B$9,Paramètres!$A$1:$I$89,3,0)*VLOOKUP('Données projet'!$B$9,Paramètres!$A$1:$I$89,5,0)</f>
        <v>#N/A</v>
      </c>
      <c r="P64" s="14" t="e">
        <f t="shared" si="33"/>
        <v>#N/A</v>
      </c>
      <c r="Q64" s="22" t="e">
        <f t="shared" si="53"/>
        <v>#N/A</v>
      </c>
      <c r="R64" s="62" t="e">
        <f t="shared" si="0"/>
        <v>#N/A</v>
      </c>
      <c r="S64" s="62" t="e">
        <f ca="1">AVERAGE(OFFSET($R$3,0,0,'Données projet'!$E$9+1,1))-AVERAGE(OFFSET($H$3,0,0,'Données projet'!$E$9+1,1))</f>
        <v>#N/A</v>
      </c>
      <c r="T64" s="62" t="e">
        <f t="shared" si="34"/>
        <v>#N/A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 t="e">
        <f>EXP(-LN(2)/35)*Z63+(1-EXP(-LN(2)/35))/(LN(2)/35)*V64*W64*VLOOKUP('Données projet'!$B$9,Paramètres!$A$1:$I$89,3,0)*0.475*44/12</f>
        <v>#N/A</v>
      </c>
      <c r="AA64" s="23" t="e">
        <f>EXP(-LN(2)/25)*AA63+(1-EXP(-LN(2)/25))/(LN(2)/25)*Calculateur!V64*Calculateur!X64*VLOOKUP('Données projet'!$B$9,Paramètres!$A$1:$I$89,3,0)*0.475*44/12</f>
        <v>#N/A</v>
      </c>
      <c r="AB64" s="23" t="e">
        <f>EXP(-LN(2)/2)*AB63+(1-EXP(-LN(2)/2))/(LN(2)/2)*V64*Y64*VLOOKUP('Données projet'!$B$9,Paramètres!$A$1:$I$89,3,0)*0.475*44/12</f>
        <v>#N/A</v>
      </c>
      <c r="AC64" s="24" t="e">
        <f t="shared" si="3"/>
        <v>#N/A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 t="e">
        <f>N65*VLOOKUP('Données projet'!$B$9,Paramètres!$A$1:$I$89,3,0)*VLOOKUP('Données projet'!$B$9,Paramètres!$A$1:$I$89,5,0)</f>
        <v>#N/A</v>
      </c>
      <c r="P65" s="14" t="e">
        <f t="shared" si="33"/>
        <v>#N/A</v>
      </c>
      <c r="Q65" s="22" t="e">
        <f t="shared" si="53"/>
        <v>#N/A</v>
      </c>
      <c r="R65" s="62" t="e">
        <f t="shared" si="0"/>
        <v>#N/A</v>
      </c>
      <c r="S65" s="62" t="e">
        <f ca="1">AVERAGE(OFFSET($R$3,0,0,'Données projet'!$E$9+1,1))-AVERAGE(OFFSET($H$3,0,0,'Données projet'!$E$9+1,1))</f>
        <v>#N/A</v>
      </c>
      <c r="T65" s="62" t="e">
        <f t="shared" si="34"/>
        <v>#N/A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 t="e">
        <f>EXP(-LN(2)/35)*Z64+(1-EXP(-LN(2)/35))/(LN(2)/35)*V65*W65*VLOOKUP('Données projet'!$B$9,Paramètres!$A$1:$I$89,3,0)*0.475*44/12</f>
        <v>#N/A</v>
      </c>
      <c r="AA65" s="23" t="e">
        <f>EXP(-LN(2)/25)*AA64+(1-EXP(-LN(2)/25))/(LN(2)/25)*Calculateur!V65*Calculateur!X65*VLOOKUP('Données projet'!$B$9,Paramètres!$A$1:$I$89,3,0)*0.475*44/12</f>
        <v>#N/A</v>
      </c>
      <c r="AB65" s="23" t="e">
        <f>EXP(-LN(2)/2)*AB64+(1-EXP(-LN(2)/2))/(LN(2)/2)*V65*Y65*VLOOKUP('Données projet'!$B$9,Paramètres!$A$1:$I$89,3,0)*0.475*44/12</f>
        <v>#N/A</v>
      </c>
      <c r="AC65" s="24" t="e">
        <f t="shared" si="3"/>
        <v>#N/A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 t="e">
        <f>N66*VLOOKUP('Données projet'!$B$9,Paramètres!$A$1:$I$89,3,0)*VLOOKUP('Données projet'!$B$9,Paramètres!$A$1:$I$89,5,0)</f>
        <v>#N/A</v>
      </c>
      <c r="P66" s="14" t="e">
        <f t="shared" si="33"/>
        <v>#N/A</v>
      </c>
      <c r="Q66" s="22" t="e">
        <f t="shared" si="53"/>
        <v>#N/A</v>
      </c>
      <c r="R66" s="62" t="e">
        <f t="shared" si="0"/>
        <v>#N/A</v>
      </c>
      <c r="S66" s="62" t="e">
        <f ca="1">AVERAGE(OFFSET($R$3,0,0,'Données projet'!$E$9+1,1))-AVERAGE(OFFSET($H$3,0,0,'Données projet'!$E$9+1,1))</f>
        <v>#N/A</v>
      </c>
      <c r="T66" s="62" t="e">
        <f t="shared" si="34"/>
        <v>#N/A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 t="e">
        <f>EXP(-LN(2)/35)*Z65+(1-EXP(-LN(2)/35))/(LN(2)/35)*V66*W66*VLOOKUP('Données projet'!$B$9,Paramètres!$A$1:$I$89,3,0)*0.475*44/12</f>
        <v>#N/A</v>
      </c>
      <c r="AA66" s="23" t="e">
        <f>EXP(-LN(2)/25)*AA65+(1-EXP(-LN(2)/25))/(LN(2)/25)*Calculateur!V66*Calculateur!X66*VLOOKUP('Données projet'!$B$9,Paramètres!$A$1:$I$89,3,0)*0.475*44/12</f>
        <v>#N/A</v>
      </c>
      <c r="AB66" s="23" t="e">
        <f>EXP(-LN(2)/2)*AB65+(1-EXP(-LN(2)/2))/(LN(2)/2)*V66*Y66*VLOOKUP('Données projet'!$B$9,Paramètres!$A$1:$I$89,3,0)*0.475*44/12</f>
        <v>#N/A</v>
      </c>
      <c r="AC66" s="24" t="e">
        <f t="shared" si="3"/>
        <v>#N/A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 t="e">
        <f>N67*VLOOKUP('Données projet'!$B$9,Paramètres!$A$1:$I$89,3,0)*VLOOKUP('Données projet'!$B$9,Paramètres!$A$1:$I$89,5,0)</f>
        <v>#N/A</v>
      </c>
      <c r="P67" s="14" t="e">
        <f t="shared" si="33"/>
        <v>#N/A</v>
      </c>
      <c r="Q67" s="22" t="e">
        <f t="shared" ref="Q67:Q98" si="54">(O67+P67)*0.475*44/12</f>
        <v>#N/A</v>
      </c>
      <c r="R67" s="62" t="e">
        <f t="shared" ref="R67:R130" si="55">Q67+(I67+J67)*44/12</f>
        <v>#N/A</v>
      </c>
      <c r="S67" s="62" t="e">
        <f ca="1">AVERAGE(OFFSET($R$3,0,0,'Données projet'!$E$9+1,1))-AVERAGE(OFFSET($H$3,0,0,'Données projet'!$E$9+1,1))</f>
        <v>#N/A</v>
      </c>
      <c r="T67" s="62" t="e">
        <f t="shared" si="34"/>
        <v>#N/A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 t="e">
        <f>EXP(-LN(2)/35)*Z66+(1-EXP(-LN(2)/35))/(LN(2)/35)*V67*W67*VLOOKUP('Données projet'!$B$9,Paramètres!$A$1:$I$89,3,0)*0.475*44/12</f>
        <v>#N/A</v>
      </c>
      <c r="AA67" s="23" t="e">
        <f>EXP(-LN(2)/25)*AA66+(1-EXP(-LN(2)/25))/(LN(2)/25)*Calculateur!V67*Calculateur!X67*VLOOKUP('Données projet'!$B$9,Paramètres!$A$1:$I$89,3,0)*0.475*44/12</f>
        <v>#N/A</v>
      </c>
      <c r="AB67" s="23" t="e">
        <f>EXP(-LN(2)/2)*AB66+(1-EXP(-LN(2)/2))/(LN(2)/2)*V67*Y67*VLOOKUP('Données projet'!$B$9,Paramètres!$A$1:$I$89,3,0)*0.475*44/12</f>
        <v>#N/A</v>
      </c>
      <c r="AC67" s="24" t="e">
        <f t="shared" si="3"/>
        <v>#N/A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 t="e">
        <f>N68*VLOOKUP('Données projet'!$B$9,Paramètres!$A$1:$I$89,3,0)*VLOOKUP('Données projet'!$B$9,Paramètres!$A$1:$I$89,5,0)</f>
        <v>#N/A</v>
      </c>
      <c r="P68" s="14" t="e">
        <f t="shared" si="33"/>
        <v>#N/A</v>
      </c>
      <c r="Q68" s="22" t="e">
        <f t="shared" si="54"/>
        <v>#N/A</v>
      </c>
      <c r="R68" s="62" t="e">
        <f t="shared" si="55"/>
        <v>#N/A</v>
      </c>
      <c r="S68" s="62" t="e">
        <f ca="1">AVERAGE(OFFSET($R$3,0,0,'Données projet'!$E$9+1,1))-AVERAGE(OFFSET($H$3,0,0,'Données projet'!$E$9+1,1))</f>
        <v>#N/A</v>
      </c>
      <c r="T68" s="62" t="e">
        <f t="shared" si="34"/>
        <v>#N/A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 t="e">
        <f>EXP(-LN(2)/35)*Z67+(1-EXP(-LN(2)/35))/(LN(2)/35)*V68*W68*VLOOKUP('Données projet'!$B$9,Paramètres!$A$1:$I$89,3,0)*0.475*44/12</f>
        <v>#N/A</v>
      </c>
      <c r="AA68" s="23" t="e">
        <f>EXP(-LN(2)/25)*AA67+(1-EXP(-LN(2)/25))/(LN(2)/25)*Calculateur!V68*Calculateur!X68*VLOOKUP('Données projet'!$B$9,Paramètres!$A$1:$I$89,3,0)*0.475*44/12</f>
        <v>#N/A</v>
      </c>
      <c r="AB68" s="23" t="e">
        <f>EXP(-LN(2)/2)*AB67+(1-EXP(-LN(2)/2))/(LN(2)/2)*V68*Y68*VLOOKUP('Données projet'!$B$9,Paramètres!$A$1:$I$89,3,0)*0.475*44/12</f>
        <v>#N/A</v>
      </c>
      <c r="AC68" s="24" t="e">
        <f t="shared" ref="AC68:AC131" si="57">SUM(Z68:AB68)</f>
        <v>#N/A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 t="e">
        <f>N69*VLOOKUP('Données projet'!$B$9,Paramètres!$A$1:$I$89,3,0)*VLOOKUP('Données projet'!$B$9,Paramètres!$A$1:$I$89,5,0)</f>
        <v>#N/A</v>
      </c>
      <c r="P69" s="14" t="e">
        <f t="shared" ref="P69:P132" si="87">EXP(-1.0587+0.8836*LN(O69)+0.284)</f>
        <v>#N/A</v>
      </c>
      <c r="Q69" s="22" t="e">
        <f t="shared" si="54"/>
        <v>#N/A</v>
      </c>
      <c r="R69" s="62" t="e">
        <f t="shared" si="55"/>
        <v>#N/A</v>
      </c>
      <c r="S69" s="62" t="e">
        <f ca="1">AVERAGE(OFFSET($R$3,0,0,'Données projet'!$E$9+1,1))-AVERAGE(OFFSET($H$3,0,0,'Données projet'!$E$9+1,1))</f>
        <v>#N/A</v>
      </c>
      <c r="T69" s="62" t="e">
        <f t="shared" ref="T69:T132" si="88">$T$3</f>
        <v>#N/A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 t="e">
        <f>EXP(-LN(2)/35)*Z68+(1-EXP(-LN(2)/35))/(LN(2)/35)*V69*W69*VLOOKUP('Données projet'!$B$9,Paramètres!$A$1:$I$89,3,0)*0.475*44/12</f>
        <v>#N/A</v>
      </c>
      <c r="AA69" s="23" t="e">
        <f>EXP(-LN(2)/25)*AA68+(1-EXP(-LN(2)/25))/(LN(2)/25)*Calculateur!V69*Calculateur!X69*VLOOKUP('Données projet'!$B$9,Paramètres!$A$1:$I$89,3,0)*0.475*44/12</f>
        <v>#N/A</v>
      </c>
      <c r="AB69" s="23" t="e">
        <f>EXP(-LN(2)/2)*AB68+(1-EXP(-LN(2)/2))/(LN(2)/2)*V69*Y69*VLOOKUP('Données projet'!$B$9,Paramètres!$A$1:$I$89,3,0)*0.475*44/12</f>
        <v>#N/A</v>
      </c>
      <c r="AC69" s="24" t="e">
        <f t="shared" si="57"/>
        <v>#N/A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 t="e">
        <f>N70*VLOOKUP('Données projet'!$B$9,Paramètres!$A$1:$I$89,3,0)*VLOOKUP('Données projet'!$B$9,Paramètres!$A$1:$I$89,5,0)</f>
        <v>#N/A</v>
      </c>
      <c r="P70" s="14" t="e">
        <f t="shared" si="87"/>
        <v>#N/A</v>
      </c>
      <c r="Q70" s="22" t="e">
        <f t="shared" si="54"/>
        <v>#N/A</v>
      </c>
      <c r="R70" s="62" t="e">
        <f t="shared" si="55"/>
        <v>#N/A</v>
      </c>
      <c r="S70" s="62" t="e">
        <f ca="1">AVERAGE(OFFSET($R$3,0,0,'Données projet'!$E$9+1,1))-AVERAGE(OFFSET($H$3,0,0,'Données projet'!$E$9+1,1))</f>
        <v>#N/A</v>
      </c>
      <c r="T70" s="62" t="e">
        <f t="shared" si="88"/>
        <v>#N/A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 t="e">
        <f>EXP(-LN(2)/35)*Z69+(1-EXP(-LN(2)/35))/(LN(2)/35)*V70*W70*VLOOKUP('Données projet'!$B$9,Paramètres!$A$1:$I$89,3,0)*0.475*44/12</f>
        <v>#N/A</v>
      </c>
      <c r="AA70" s="23" t="e">
        <f>EXP(-LN(2)/25)*AA69+(1-EXP(-LN(2)/25))/(LN(2)/25)*Calculateur!V70*Calculateur!X70*VLOOKUP('Données projet'!$B$9,Paramètres!$A$1:$I$89,3,0)*0.475*44/12</f>
        <v>#N/A</v>
      </c>
      <c r="AB70" s="23" t="e">
        <f>EXP(-LN(2)/2)*AB69+(1-EXP(-LN(2)/2))/(LN(2)/2)*V70*Y70*VLOOKUP('Données projet'!$B$9,Paramètres!$A$1:$I$89,3,0)*0.475*44/12</f>
        <v>#N/A</v>
      </c>
      <c r="AC70" s="24" t="e">
        <f t="shared" si="57"/>
        <v>#N/A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 t="e">
        <f>N71*VLOOKUP('Données projet'!$B$9,Paramètres!$A$1:$I$89,3,0)*VLOOKUP('Données projet'!$B$9,Paramètres!$A$1:$I$89,5,0)</f>
        <v>#N/A</v>
      </c>
      <c r="P71" s="14" t="e">
        <f t="shared" si="87"/>
        <v>#N/A</v>
      </c>
      <c r="Q71" s="22" t="e">
        <f t="shared" si="54"/>
        <v>#N/A</v>
      </c>
      <c r="R71" s="62" t="e">
        <f t="shared" si="55"/>
        <v>#N/A</v>
      </c>
      <c r="S71" s="62" t="e">
        <f ca="1">AVERAGE(OFFSET($R$3,0,0,'Données projet'!$E$9+1,1))-AVERAGE(OFFSET($H$3,0,0,'Données projet'!$E$9+1,1))</f>
        <v>#N/A</v>
      </c>
      <c r="T71" s="62" t="e">
        <f t="shared" si="88"/>
        <v>#N/A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 t="e">
        <f>EXP(-LN(2)/35)*Z70+(1-EXP(-LN(2)/35))/(LN(2)/35)*V71*W71*VLOOKUP('Données projet'!$B$9,Paramètres!$A$1:$I$89,3,0)*0.475*44/12</f>
        <v>#N/A</v>
      </c>
      <c r="AA71" s="23" t="e">
        <f>EXP(-LN(2)/25)*AA70+(1-EXP(-LN(2)/25))/(LN(2)/25)*Calculateur!V71*Calculateur!X71*VLOOKUP('Données projet'!$B$9,Paramètres!$A$1:$I$89,3,0)*0.475*44/12</f>
        <v>#N/A</v>
      </c>
      <c r="AB71" s="23" t="e">
        <f>EXP(-LN(2)/2)*AB70+(1-EXP(-LN(2)/2))/(LN(2)/2)*V71*Y71*VLOOKUP('Données projet'!$B$9,Paramètres!$A$1:$I$89,3,0)*0.475*44/12</f>
        <v>#N/A</v>
      </c>
      <c r="AC71" s="24" t="e">
        <f t="shared" si="57"/>
        <v>#N/A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 t="e">
        <f>N72*VLOOKUP('Données projet'!$B$9,Paramètres!$A$1:$I$89,3,0)*VLOOKUP('Données projet'!$B$9,Paramètres!$A$1:$I$89,5,0)</f>
        <v>#N/A</v>
      </c>
      <c r="P72" s="14" t="e">
        <f t="shared" si="87"/>
        <v>#N/A</v>
      </c>
      <c r="Q72" s="22" t="e">
        <f t="shared" si="54"/>
        <v>#N/A</v>
      </c>
      <c r="R72" s="62" t="e">
        <f t="shared" si="55"/>
        <v>#N/A</v>
      </c>
      <c r="S72" s="62" t="e">
        <f ca="1">AVERAGE(OFFSET($R$3,0,0,'Données projet'!$E$9+1,1))-AVERAGE(OFFSET($H$3,0,0,'Données projet'!$E$9+1,1))</f>
        <v>#N/A</v>
      </c>
      <c r="T72" s="62" t="e">
        <f t="shared" si="88"/>
        <v>#N/A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 t="e">
        <f>EXP(-LN(2)/35)*Z71+(1-EXP(-LN(2)/35))/(LN(2)/35)*V72*W72*VLOOKUP('Données projet'!$B$9,Paramètres!$A$1:$I$89,3,0)*0.475*44/12</f>
        <v>#N/A</v>
      </c>
      <c r="AA72" s="23" t="e">
        <f>EXP(-LN(2)/25)*AA71+(1-EXP(-LN(2)/25))/(LN(2)/25)*Calculateur!V72*Calculateur!X72*VLOOKUP('Données projet'!$B$9,Paramètres!$A$1:$I$89,3,0)*0.475*44/12</f>
        <v>#N/A</v>
      </c>
      <c r="AB72" s="23" t="e">
        <f>EXP(-LN(2)/2)*AB71+(1-EXP(-LN(2)/2))/(LN(2)/2)*V72*Y72*VLOOKUP('Données projet'!$B$9,Paramètres!$A$1:$I$89,3,0)*0.475*44/12</f>
        <v>#N/A</v>
      </c>
      <c r="AC72" s="24" t="e">
        <f t="shared" si="57"/>
        <v>#N/A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 t="e">
        <f>N73*VLOOKUP('Données projet'!$B$9,Paramètres!$A$1:$I$89,3,0)*VLOOKUP('Données projet'!$B$9,Paramètres!$A$1:$I$89,5,0)</f>
        <v>#N/A</v>
      </c>
      <c r="P73" s="14" t="e">
        <f t="shared" si="87"/>
        <v>#N/A</v>
      </c>
      <c r="Q73" s="22" t="e">
        <f t="shared" si="54"/>
        <v>#N/A</v>
      </c>
      <c r="R73" s="62" t="e">
        <f t="shared" si="55"/>
        <v>#N/A</v>
      </c>
      <c r="S73" s="62" t="e">
        <f ca="1">AVERAGE(OFFSET($R$3,0,0,'Données projet'!$E$9+1,1))-AVERAGE(OFFSET($H$3,0,0,'Données projet'!$E$9+1,1))</f>
        <v>#N/A</v>
      </c>
      <c r="T73" s="62" t="e">
        <f t="shared" si="88"/>
        <v>#N/A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 t="e">
        <f>EXP(-LN(2)/35)*Z72+(1-EXP(-LN(2)/35))/(LN(2)/35)*V73*W73*VLOOKUP('Données projet'!$B$9,Paramètres!$A$1:$I$89,3,0)*0.475*44/12</f>
        <v>#N/A</v>
      </c>
      <c r="AA73" s="23" t="e">
        <f>EXP(-LN(2)/25)*AA72+(1-EXP(-LN(2)/25))/(LN(2)/25)*Calculateur!V73*Calculateur!X73*VLOOKUP('Données projet'!$B$9,Paramètres!$A$1:$I$89,3,0)*0.475*44/12</f>
        <v>#N/A</v>
      </c>
      <c r="AB73" s="23" t="e">
        <f>EXP(-LN(2)/2)*AB72+(1-EXP(-LN(2)/2))/(LN(2)/2)*V73*Y73*VLOOKUP('Données projet'!$B$9,Paramètres!$A$1:$I$89,3,0)*0.475*44/12</f>
        <v>#N/A</v>
      </c>
      <c r="AC73" s="24" t="e">
        <f t="shared" si="57"/>
        <v>#N/A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 t="e">
        <f>N74*VLOOKUP('Données projet'!$B$9,Paramètres!$A$1:$I$89,3,0)*VLOOKUP('Données projet'!$B$9,Paramètres!$A$1:$I$89,5,0)</f>
        <v>#N/A</v>
      </c>
      <c r="P74" s="14" t="e">
        <f t="shared" si="87"/>
        <v>#N/A</v>
      </c>
      <c r="Q74" s="22" t="e">
        <f t="shared" si="54"/>
        <v>#N/A</v>
      </c>
      <c r="R74" s="62" t="e">
        <f t="shared" si="55"/>
        <v>#N/A</v>
      </c>
      <c r="S74" s="62" t="e">
        <f ca="1">AVERAGE(OFFSET($R$3,0,0,'Données projet'!$E$9+1,1))-AVERAGE(OFFSET($H$3,0,0,'Données projet'!$E$9+1,1))</f>
        <v>#N/A</v>
      </c>
      <c r="T74" s="62" t="e">
        <f t="shared" si="88"/>
        <v>#N/A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 t="e">
        <f>EXP(-LN(2)/35)*Z73+(1-EXP(-LN(2)/35))/(LN(2)/35)*V74*W74*VLOOKUP('Données projet'!$B$9,Paramètres!$A$1:$I$89,3,0)*0.475*44/12</f>
        <v>#N/A</v>
      </c>
      <c r="AA74" s="23" t="e">
        <f>EXP(-LN(2)/25)*AA73+(1-EXP(-LN(2)/25))/(LN(2)/25)*Calculateur!V74*Calculateur!X74*VLOOKUP('Données projet'!$B$9,Paramètres!$A$1:$I$89,3,0)*0.475*44/12</f>
        <v>#N/A</v>
      </c>
      <c r="AB74" s="23" t="e">
        <f>EXP(-LN(2)/2)*AB73+(1-EXP(-LN(2)/2))/(LN(2)/2)*V74*Y74*VLOOKUP('Données projet'!$B$9,Paramètres!$A$1:$I$89,3,0)*0.475*44/12</f>
        <v>#N/A</v>
      </c>
      <c r="AC74" s="24" t="e">
        <f t="shared" si="57"/>
        <v>#N/A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 t="e">
        <f>N75*VLOOKUP('Données projet'!$B$9,Paramètres!$A$1:$I$89,3,0)*VLOOKUP('Données projet'!$B$9,Paramètres!$A$1:$I$89,5,0)</f>
        <v>#N/A</v>
      </c>
      <c r="P75" s="14" t="e">
        <f t="shared" si="87"/>
        <v>#N/A</v>
      </c>
      <c r="Q75" s="22" t="e">
        <f t="shared" si="54"/>
        <v>#N/A</v>
      </c>
      <c r="R75" s="62" t="e">
        <f t="shared" si="55"/>
        <v>#N/A</v>
      </c>
      <c r="S75" s="62" t="e">
        <f ca="1">AVERAGE(OFFSET($R$3,0,0,'Données projet'!$E$9+1,1))-AVERAGE(OFFSET($H$3,0,0,'Données projet'!$E$9+1,1))</f>
        <v>#N/A</v>
      </c>
      <c r="T75" s="62" t="e">
        <f t="shared" si="88"/>
        <v>#N/A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 t="e">
        <f>EXP(-LN(2)/35)*Z74+(1-EXP(-LN(2)/35))/(LN(2)/35)*V75*W75*VLOOKUP('Données projet'!$B$9,Paramètres!$A$1:$I$89,3,0)*0.475*44/12</f>
        <v>#N/A</v>
      </c>
      <c r="AA75" s="23" t="e">
        <f>EXP(-LN(2)/25)*AA74+(1-EXP(-LN(2)/25))/(LN(2)/25)*Calculateur!V75*Calculateur!X75*VLOOKUP('Données projet'!$B$9,Paramètres!$A$1:$I$89,3,0)*0.475*44/12</f>
        <v>#N/A</v>
      </c>
      <c r="AB75" s="23" t="e">
        <f>EXP(-LN(2)/2)*AB74+(1-EXP(-LN(2)/2))/(LN(2)/2)*V75*Y75*VLOOKUP('Données projet'!$B$9,Paramètres!$A$1:$I$89,3,0)*0.475*44/12</f>
        <v>#N/A</v>
      </c>
      <c r="AC75" s="24" t="e">
        <f t="shared" si="57"/>
        <v>#N/A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 t="e">
        <f>N76*VLOOKUP('Données projet'!$B$9,Paramètres!$A$1:$I$89,3,0)*VLOOKUP('Données projet'!$B$9,Paramètres!$A$1:$I$89,5,0)</f>
        <v>#N/A</v>
      </c>
      <c r="P76" s="14" t="e">
        <f t="shared" si="87"/>
        <v>#N/A</v>
      </c>
      <c r="Q76" s="22" t="e">
        <f t="shared" si="54"/>
        <v>#N/A</v>
      </c>
      <c r="R76" s="62" t="e">
        <f t="shared" si="55"/>
        <v>#N/A</v>
      </c>
      <c r="S76" s="62" t="e">
        <f ca="1">AVERAGE(OFFSET($R$3,0,0,'Données projet'!$E$9+1,1))-AVERAGE(OFFSET($H$3,0,0,'Données projet'!$E$9+1,1))</f>
        <v>#N/A</v>
      </c>
      <c r="T76" s="62" t="e">
        <f t="shared" si="88"/>
        <v>#N/A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 t="e">
        <f>EXP(-LN(2)/35)*Z75+(1-EXP(-LN(2)/35))/(LN(2)/35)*V76*W76*VLOOKUP('Données projet'!$B$9,Paramètres!$A$1:$I$89,3,0)*0.475*44/12</f>
        <v>#N/A</v>
      </c>
      <c r="AA76" s="23" t="e">
        <f>EXP(-LN(2)/25)*AA75+(1-EXP(-LN(2)/25))/(LN(2)/25)*Calculateur!V76*Calculateur!X76*VLOOKUP('Données projet'!$B$9,Paramètres!$A$1:$I$89,3,0)*0.475*44/12</f>
        <v>#N/A</v>
      </c>
      <c r="AB76" s="23" t="e">
        <f>EXP(-LN(2)/2)*AB75+(1-EXP(-LN(2)/2))/(LN(2)/2)*V76*Y76*VLOOKUP('Données projet'!$B$9,Paramètres!$A$1:$I$89,3,0)*0.475*44/12</f>
        <v>#N/A</v>
      </c>
      <c r="AC76" s="24" t="e">
        <f t="shared" si="57"/>
        <v>#N/A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 t="e">
        <f>N77*VLOOKUP('Données projet'!$B$9,Paramètres!$A$1:$I$89,3,0)*VLOOKUP('Données projet'!$B$9,Paramètres!$A$1:$I$89,5,0)</f>
        <v>#N/A</v>
      </c>
      <c r="P77" s="14" t="e">
        <f t="shared" si="87"/>
        <v>#N/A</v>
      </c>
      <c r="Q77" s="22" t="e">
        <f t="shared" si="54"/>
        <v>#N/A</v>
      </c>
      <c r="R77" s="62" t="e">
        <f t="shared" si="55"/>
        <v>#N/A</v>
      </c>
      <c r="S77" s="62" t="e">
        <f ca="1">AVERAGE(OFFSET($R$3,0,0,'Données projet'!$E$9+1,1))-AVERAGE(OFFSET($H$3,0,0,'Données projet'!$E$9+1,1))</f>
        <v>#N/A</v>
      </c>
      <c r="T77" s="62" t="e">
        <f t="shared" si="88"/>
        <v>#N/A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 t="e">
        <f>EXP(-LN(2)/35)*Z76+(1-EXP(-LN(2)/35))/(LN(2)/35)*V77*W77*VLOOKUP('Données projet'!$B$9,Paramètres!$A$1:$I$89,3,0)*0.475*44/12</f>
        <v>#N/A</v>
      </c>
      <c r="AA77" s="23" t="e">
        <f>EXP(-LN(2)/25)*AA76+(1-EXP(-LN(2)/25))/(LN(2)/25)*Calculateur!V77*Calculateur!X77*VLOOKUP('Données projet'!$B$9,Paramètres!$A$1:$I$89,3,0)*0.475*44/12</f>
        <v>#N/A</v>
      </c>
      <c r="AB77" s="23" t="e">
        <f>EXP(-LN(2)/2)*AB76+(1-EXP(-LN(2)/2))/(LN(2)/2)*V77*Y77*VLOOKUP('Données projet'!$B$9,Paramètres!$A$1:$I$89,3,0)*0.475*44/12</f>
        <v>#N/A</v>
      </c>
      <c r="AC77" s="24" t="e">
        <f t="shared" si="57"/>
        <v>#N/A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 t="e">
        <f>N78*VLOOKUP('Données projet'!$B$9,Paramètres!$A$1:$I$89,3,0)*VLOOKUP('Données projet'!$B$9,Paramètres!$A$1:$I$89,5,0)</f>
        <v>#N/A</v>
      </c>
      <c r="P78" s="14" t="e">
        <f t="shared" si="87"/>
        <v>#N/A</v>
      </c>
      <c r="Q78" s="22" t="e">
        <f t="shared" si="54"/>
        <v>#N/A</v>
      </c>
      <c r="R78" s="62" t="e">
        <f t="shared" si="55"/>
        <v>#N/A</v>
      </c>
      <c r="S78" s="62" t="e">
        <f ca="1">AVERAGE(OFFSET($R$3,0,0,'Données projet'!$E$9+1,1))-AVERAGE(OFFSET($H$3,0,0,'Données projet'!$E$9+1,1))</f>
        <v>#N/A</v>
      </c>
      <c r="T78" s="62" t="e">
        <f t="shared" si="88"/>
        <v>#N/A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 t="e">
        <f>EXP(-LN(2)/35)*Z77+(1-EXP(-LN(2)/35))/(LN(2)/35)*V78*W78*VLOOKUP('Données projet'!$B$9,Paramètres!$A$1:$I$89,3,0)*0.475*44/12</f>
        <v>#N/A</v>
      </c>
      <c r="AA78" s="23" t="e">
        <f>EXP(-LN(2)/25)*AA77+(1-EXP(-LN(2)/25))/(LN(2)/25)*Calculateur!V78*Calculateur!X78*VLOOKUP('Données projet'!$B$9,Paramètres!$A$1:$I$89,3,0)*0.475*44/12</f>
        <v>#N/A</v>
      </c>
      <c r="AB78" s="23" t="e">
        <f>EXP(-LN(2)/2)*AB77+(1-EXP(-LN(2)/2))/(LN(2)/2)*V78*Y78*VLOOKUP('Données projet'!$B$9,Paramètres!$A$1:$I$89,3,0)*0.475*44/12</f>
        <v>#N/A</v>
      </c>
      <c r="AC78" s="24" t="e">
        <f t="shared" si="57"/>
        <v>#N/A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 t="e">
        <f>N79*VLOOKUP('Données projet'!$B$9,Paramètres!$A$1:$I$89,3,0)*VLOOKUP('Données projet'!$B$9,Paramètres!$A$1:$I$89,5,0)</f>
        <v>#N/A</v>
      </c>
      <c r="P79" s="14" t="e">
        <f t="shared" si="87"/>
        <v>#N/A</v>
      </c>
      <c r="Q79" s="22" t="e">
        <f t="shared" si="54"/>
        <v>#N/A</v>
      </c>
      <c r="R79" s="62" t="e">
        <f t="shared" si="55"/>
        <v>#N/A</v>
      </c>
      <c r="S79" s="62" t="e">
        <f ca="1">AVERAGE(OFFSET($R$3,0,0,'Données projet'!$E$9+1,1))-AVERAGE(OFFSET($H$3,0,0,'Données projet'!$E$9+1,1))</f>
        <v>#N/A</v>
      </c>
      <c r="T79" s="62" t="e">
        <f t="shared" si="88"/>
        <v>#N/A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 t="e">
        <f>EXP(-LN(2)/35)*Z78+(1-EXP(-LN(2)/35))/(LN(2)/35)*V79*W79*VLOOKUP('Données projet'!$B$9,Paramètres!$A$1:$I$89,3,0)*0.475*44/12</f>
        <v>#N/A</v>
      </c>
      <c r="AA79" s="23" t="e">
        <f>EXP(-LN(2)/25)*AA78+(1-EXP(-LN(2)/25))/(LN(2)/25)*Calculateur!V79*Calculateur!X79*VLOOKUP('Données projet'!$B$9,Paramètres!$A$1:$I$89,3,0)*0.475*44/12</f>
        <v>#N/A</v>
      </c>
      <c r="AB79" s="23" t="e">
        <f>EXP(-LN(2)/2)*AB78+(1-EXP(-LN(2)/2))/(LN(2)/2)*V79*Y79*VLOOKUP('Données projet'!$B$9,Paramètres!$A$1:$I$89,3,0)*0.475*44/12</f>
        <v>#N/A</v>
      </c>
      <c r="AC79" s="24" t="e">
        <f t="shared" si="57"/>
        <v>#N/A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 t="e">
        <f>N80*VLOOKUP('Données projet'!$B$9,Paramètres!$A$1:$I$89,3,0)*VLOOKUP('Données projet'!$B$9,Paramètres!$A$1:$I$89,5,0)</f>
        <v>#N/A</v>
      </c>
      <c r="P80" s="14" t="e">
        <f t="shared" si="87"/>
        <v>#N/A</v>
      </c>
      <c r="Q80" s="22" t="e">
        <f t="shared" si="54"/>
        <v>#N/A</v>
      </c>
      <c r="R80" s="62" t="e">
        <f t="shared" si="55"/>
        <v>#N/A</v>
      </c>
      <c r="S80" s="62" t="e">
        <f ca="1">AVERAGE(OFFSET($R$3,0,0,'Données projet'!$E$9+1,1))-AVERAGE(OFFSET($H$3,0,0,'Données projet'!$E$9+1,1))</f>
        <v>#N/A</v>
      </c>
      <c r="T80" s="62" t="e">
        <f t="shared" si="88"/>
        <v>#N/A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 t="e">
        <f>EXP(-LN(2)/35)*Z79+(1-EXP(-LN(2)/35))/(LN(2)/35)*V80*W80*VLOOKUP('Données projet'!$B$9,Paramètres!$A$1:$I$89,3,0)*0.475*44/12</f>
        <v>#N/A</v>
      </c>
      <c r="AA80" s="23" t="e">
        <f>EXP(-LN(2)/25)*AA79+(1-EXP(-LN(2)/25))/(LN(2)/25)*Calculateur!V80*Calculateur!X80*VLOOKUP('Données projet'!$B$9,Paramètres!$A$1:$I$89,3,0)*0.475*44/12</f>
        <v>#N/A</v>
      </c>
      <c r="AB80" s="23" t="e">
        <f>EXP(-LN(2)/2)*AB79+(1-EXP(-LN(2)/2))/(LN(2)/2)*V80*Y80*VLOOKUP('Données projet'!$B$9,Paramètres!$A$1:$I$89,3,0)*0.475*44/12</f>
        <v>#N/A</v>
      </c>
      <c r="AC80" s="24" t="e">
        <f t="shared" si="57"/>
        <v>#N/A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 t="e">
        <f>N81*VLOOKUP('Données projet'!$B$9,Paramètres!$A$1:$I$89,3,0)*VLOOKUP('Données projet'!$B$9,Paramètres!$A$1:$I$89,5,0)</f>
        <v>#N/A</v>
      </c>
      <c r="P81" s="14" t="e">
        <f t="shared" si="87"/>
        <v>#N/A</v>
      </c>
      <c r="Q81" s="22" t="e">
        <f t="shared" si="54"/>
        <v>#N/A</v>
      </c>
      <c r="R81" s="62" t="e">
        <f t="shared" si="55"/>
        <v>#N/A</v>
      </c>
      <c r="S81" s="62" t="e">
        <f ca="1">AVERAGE(OFFSET($R$3,0,0,'Données projet'!$E$9+1,1))-AVERAGE(OFFSET($H$3,0,0,'Données projet'!$E$9+1,1))</f>
        <v>#N/A</v>
      </c>
      <c r="T81" s="62" t="e">
        <f t="shared" si="88"/>
        <v>#N/A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 t="e">
        <f>EXP(-LN(2)/35)*Z80+(1-EXP(-LN(2)/35))/(LN(2)/35)*V81*W81*VLOOKUP('Données projet'!$B$9,Paramètres!$A$1:$I$89,3,0)*0.475*44/12</f>
        <v>#N/A</v>
      </c>
      <c r="AA81" s="23" t="e">
        <f>EXP(-LN(2)/25)*AA80+(1-EXP(-LN(2)/25))/(LN(2)/25)*Calculateur!V81*Calculateur!X81*VLOOKUP('Données projet'!$B$9,Paramètres!$A$1:$I$89,3,0)*0.475*44/12</f>
        <v>#N/A</v>
      </c>
      <c r="AB81" s="23" t="e">
        <f>EXP(-LN(2)/2)*AB80+(1-EXP(-LN(2)/2))/(LN(2)/2)*V81*Y81*VLOOKUP('Données projet'!$B$9,Paramètres!$A$1:$I$89,3,0)*0.475*44/12</f>
        <v>#N/A</v>
      </c>
      <c r="AC81" s="24" t="e">
        <f t="shared" si="57"/>
        <v>#N/A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 t="e">
        <f>N82*VLOOKUP('Données projet'!$B$9,Paramètres!$A$1:$I$89,3,0)*VLOOKUP('Données projet'!$B$9,Paramètres!$A$1:$I$89,5,0)</f>
        <v>#N/A</v>
      </c>
      <c r="P82" s="14" t="e">
        <f t="shared" si="87"/>
        <v>#N/A</v>
      </c>
      <c r="Q82" s="22" t="e">
        <f t="shared" si="54"/>
        <v>#N/A</v>
      </c>
      <c r="R82" s="62" t="e">
        <f t="shared" si="55"/>
        <v>#N/A</v>
      </c>
      <c r="S82" s="62" t="e">
        <f ca="1">AVERAGE(OFFSET($R$3,0,0,'Données projet'!$E$9+1,1))-AVERAGE(OFFSET($H$3,0,0,'Données projet'!$E$9+1,1))</f>
        <v>#N/A</v>
      </c>
      <c r="T82" s="62" t="e">
        <f t="shared" si="88"/>
        <v>#N/A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 t="e">
        <f>EXP(-LN(2)/35)*Z81+(1-EXP(-LN(2)/35))/(LN(2)/35)*V82*W82*VLOOKUP('Données projet'!$B$9,Paramètres!$A$1:$I$89,3,0)*0.475*44/12</f>
        <v>#N/A</v>
      </c>
      <c r="AA82" s="23" t="e">
        <f>EXP(-LN(2)/25)*AA81+(1-EXP(-LN(2)/25))/(LN(2)/25)*Calculateur!V82*Calculateur!X82*VLOOKUP('Données projet'!$B$9,Paramètres!$A$1:$I$89,3,0)*0.475*44/12</f>
        <v>#N/A</v>
      </c>
      <c r="AB82" s="23" t="e">
        <f>EXP(-LN(2)/2)*AB81+(1-EXP(-LN(2)/2))/(LN(2)/2)*V82*Y82*VLOOKUP('Données projet'!$B$9,Paramètres!$A$1:$I$89,3,0)*0.475*44/12</f>
        <v>#N/A</v>
      </c>
      <c r="AC82" s="24" t="e">
        <f t="shared" si="57"/>
        <v>#N/A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 t="e">
        <f>N83*VLOOKUP('Données projet'!$B$9,Paramètres!$A$1:$I$89,3,0)*VLOOKUP('Données projet'!$B$9,Paramètres!$A$1:$I$89,5,0)</f>
        <v>#N/A</v>
      </c>
      <c r="P83" s="14" t="e">
        <f t="shared" si="87"/>
        <v>#N/A</v>
      </c>
      <c r="Q83" s="22" t="e">
        <f t="shared" si="54"/>
        <v>#N/A</v>
      </c>
      <c r="R83" s="62" t="e">
        <f t="shared" si="55"/>
        <v>#N/A</v>
      </c>
      <c r="S83" s="62" t="e">
        <f ca="1">AVERAGE(OFFSET($R$3,0,0,'Données projet'!$E$9+1,1))-AVERAGE(OFFSET($H$3,0,0,'Données projet'!$E$9+1,1))</f>
        <v>#N/A</v>
      </c>
      <c r="T83" s="62" t="e">
        <f t="shared" si="88"/>
        <v>#N/A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 t="e">
        <f>EXP(-LN(2)/35)*Z82+(1-EXP(-LN(2)/35))/(LN(2)/35)*V83*W83*VLOOKUP('Données projet'!$B$9,Paramètres!$A$1:$I$89,3,0)*0.475*44/12</f>
        <v>#N/A</v>
      </c>
      <c r="AA83" s="23" t="e">
        <f>EXP(-LN(2)/25)*AA82+(1-EXP(-LN(2)/25))/(LN(2)/25)*Calculateur!V83*Calculateur!X83*VLOOKUP('Données projet'!$B$9,Paramètres!$A$1:$I$89,3,0)*0.475*44/12</f>
        <v>#N/A</v>
      </c>
      <c r="AB83" s="23" t="e">
        <f>EXP(-LN(2)/2)*AB82+(1-EXP(-LN(2)/2))/(LN(2)/2)*V83*Y83*VLOOKUP('Données projet'!$B$9,Paramètres!$A$1:$I$89,3,0)*0.475*44/12</f>
        <v>#N/A</v>
      </c>
      <c r="AC83" s="24" t="e">
        <f t="shared" si="57"/>
        <v>#N/A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 t="e">
        <f>N84*VLOOKUP('Données projet'!$B$9,Paramètres!$A$1:$I$89,3,0)*VLOOKUP('Données projet'!$B$9,Paramètres!$A$1:$I$89,5,0)</f>
        <v>#N/A</v>
      </c>
      <c r="P84" s="14" t="e">
        <f t="shared" si="87"/>
        <v>#N/A</v>
      </c>
      <c r="Q84" s="22" t="e">
        <f t="shared" si="54"/>
        <v>#N/A</v>
      </c>
      <c r="R84" s="62" t="e">
        <f t="shared" si="55"/>
        <v>#N/A</v>
      </c>
      <c r="S84" s="62" t="e">
        <f ca="1">AVERAGE(OFFSET($R$3,0,0,'Données projet'!$E$9+1,1))-AVERAGE(OFFSET($H$3,0,0,'Données projet'!$E$9+1,1))</f>
        <v>#N/A</v>
      </c>
      <c r="T84" s="62" t="e">
        <f t="shared" si="88"/>
        <v>#N/A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 t="e">
        <f>EXP(-LN(2)/35)*Z83+(1-EXP(-LN(2)/35))/(LN(2)/35)*V84*W84*VLOOKUP('Données projet'!$B$9,Paramètres!$A$1:$I$89,3,0)*0.475*44/12</f>
        <v>#N/A</v>
      </c>
      <c r="AA84" s="23" t="e">
        <f>EXP(-LN(2)/25)*AA83+(1-EXP(-LN(2)/25))/(LN(2)/25)*Calculateur!V84*Calculateur!X84*VLOOKUP('Données projet'!$B$9,Paramètres!$A$1:$I$89,3,0)*0.475*44/12</f>
        <v>#N/A</v>
      </c>
      <c r="AB84" s="23" t="e">
        <f>EXP(-LN(2)/2)*AB83+(1-EXP(-LN(2)/2))/(LN(2)/2)*V84*Y84*VLOOKUP('Données projet'!$B$9,Paramètres!$A$1:$I$89,3,0)*0.475*44/12</f>
        <v>#N/A</v>
      </c>
      <c r="AC84" s="24" t="e">
        <f t="shared" si="57"/>
        <v>#N/A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 t="e">
        <f>N85*VLOOKUP('Données projet'!$B$9,Paramètres!$A$1:$I$89,3,0)*VLOOKUP('Données projet'!$B$9,Paramètres!$A$1:$I$89,5,0)</f>
        <v>#N/A</v>
      </c>
      <c r="P85" s="14" t="e">
        <f t="shared" si="87"/>
        <v>#N/A</v>
      </c>
      <c r="Q85" s="22" t="e">
        <f t="shared" si="54"/>
        <v>#N/A</v>
      </c>
      <c r="R85" s="62" t="e">
        <f t="shared" si="55"/>
        <v>#N/A</v>
      </c>
      <c r="S85" s="62" t="e">
        <f ca="1">AVERAGE(OFFSET($R$3,0,0,'Données projet'!$E$9+1,1))-AVERAGE(OFFSET($H$3,0,0,'Données projet'!$E$9+1,1))</f>
        <v>#N/A</v>
      </c>
      <c r="T85" s="62" t="e">
        <f t="shared" si="88"/>
        <v>#N/A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 t="e">
        <f>EXP(-LN(2)/35)*Z84+(1-EXP(-LN(2)/35))/(LN(2)/35)*V85*W85*VLOOKUP('Données projet'!$B$9,Paramètres!$A$1:$I$89,3,0)*0.475*44/12</f>
        <v>#N/A</v>
      </c>
      <c r="AA85" s="23" t="e">
        <f>EXP(-LN(2)/25)*AA84+(1-EXP(-LN(2)/25))/(LN(2)/25)*Calculateur!V85*Calculateur!X85*VLOOKUP('Données projet'!$B$9,Paramètres!$A$1:$I$89,3,0)*0.475*44/12</f>
        <v>#N/A</v>
      </c>
      <c r="AB85" s="23" t="e">
        <f>EXP(-LN(2)/2)*AB84+(1-EXP(-LN(2)/2))/(LN(2)/2)*V85*Y85*VLOOKUP('Données projet'!$B$9,Paramètres!$A$1:$I$89,3,0)*0.475*44/12</f>
        <v>#N/A</v>
      </c>
      <c r="AC85" s="24" t="e">
        <f t="shared" si="57"/>
        <v>#N/A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 t="e">
        <f>N86*VLOOKUP('Données projet'!$B$9,Paramètres!$A$1:$I$89,3,0)*VLOOKUP('Données projet'!$B$9,Paramètres!$A$1:$I$89,5,0)</f>
        <v>#N/A</v>
      </c>
      <c r="P86" s="14" t="e">
        <f t="shared" si="87"/>
        <v>#N/A</v>
      </c>
      <c r="Q86" s="22" t="e">
        <f t="shared" si="54"/>
        <v>#N/A</v>
      </c>
      <c r="R86" s="62" t="e">
        <f t="shared" si="55"/>
        <v>#N/A</v>
      </c>
      <c r="S86" s="62" t="e">
        <f ca="1">AVERAGE(OFFSET($R$3,0,0,'Données projet'!$E$9+1,1))-AVERAGE(OFFSET($H$3,0,0,'Données projet'!$E$9+1,1))</f>
        <v>#N/A</v>
      </c>
      <c r="T86" s="62" t="e">
        <f t="shared" si="88"/>
        <v>#N/A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 t="e">
        <f>EXP(-LN(2)/35)*Z85+(1-EXP(-LN(2)/35))/(LN(2)/35)*V86*W86*VLOOKUP('Données projet'!$B$9,Paramètres!$A$1:$I$89,3,0)*0.475*44/12</f>
        <v>#N/A</v>
      </c>
      <c r="AA86" s="23" t="e">
        <f>EXP(-LN(2)/25)*AA85+(1-EXP(-LN(2)/25))/(LN(2)/25)*Calculateur!V86*Calculateur!X86*VLOOKUP('Données projet'!$B$9,Paramètres!$A$1:$I$89,3,0)*0.475*44/12</f>
        <v>#N/A</v>
      </c>
      <c r="AB86" s="23" t="e">
        <f>EXP(-LN(2)/2)*AB85+(1-EXP(-LN(2)/2))/(LN(2)/2)*V86*Y86*VLOOKUP('Données projet'!$B$9,Paramètres!$A$1:$I$89,3,0)*0.475*44/12</f>
        <v>#N/A</v>
      </c>
      <c r="AC86" s="24" t="e">
        <f t="shared" si="57"/>
        <v>#N/A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 t="e">
        <f>N87*VLOOKUP('Données projet'!$B$9,Paramètres!$A$1:$I$89,3,0)*VLOOKUP('Données projet'!$B$9,Paramètres!$A$1:$I$89,5,0)</f>
        <v>#N/A</v>
      </c>
      <c r="P87" s="14" t="e">
        <f t="shared" si="87"/>
        <v>#N/A</v>
      </c>
      <c r="Q87" s="22" t="e">
        <f t="shared" si="54"/>
        <v>#N/A</v>
      </c>
      <c r="R87" s="62" t="e">
        <f t="shared" si="55"/>
        <v>#N/A</v>
      </c>
      <c r="S87" s="62" t="e">
        <f ca="1">AVERAGE(OFFSET($R$3,0,0,'Données projet'!$E$9+1,1))-AVERAGE(OFFSET($H$3,0,0,'Données projet'!$E$9+1,1))</f>
        <v>#N/A</v>
      </c>
      <c r="T87" s="62" t="e">
        <f t="shared" si="88"/>
        <v>#N/A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 t="e">
        <f>EXP(-LN(2)/35)*Z86+(1-EXP(-LN(2)/35))/(LN(2)/35)*V87*W87*VLOOKUP('Données projet'!$B$9,Paramètres!$A$1:$I$89,3,0)*0.475*44/12</f>
        <v>#N/A</v>
      </c>
      <c r="AA87" s="23" t="e">
        <f>EXP(-LN(2)/25)*AA86+(1-EXP(-LN(2)/25))/(LN(2)/25)*Calculateur!V87*Calculateur!X87*VLOOKUP('Données projet'!$B$9,Paramètres!$A$1:$I$89,3,0)*0.475*44/12</f>
        <v>#N/A</v>
      </c>
      <c r="AB87" s="23" t="e">
        <f>EXP(-LN(2)/2)*AB86+(1-EXP(-LN(2)/2))/(LN(2)/2)*V87*Y87*VLOOKUP('Données projet'!$B$9,Paramètres!$A$1:$I$89,3,0)*0.475*44/12</f>
        <v>#N/A</v>
      </c>
      <c r="AC87" s="24" t="e">
        <f t="shared" si="57"/>
        <v>#N/A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 t="e">
        <f>N88*VLOOKUP('Données projet'!$B$9,Paramètres!$A$1:$I$89,3,0)*VLOOKUP('Données projet'!$B$9,Paramètres!$A$1:$I$89,5,0)</f>
        <v>#N/A</v>
      </c>
      <c r="P88" s="14" t="e">
        <f t="shared" si="87"/>
        <v>#N/A</v>
      </c>
      <c r="Q88" s="22" t="e">
        <f t="shared" si="54"/>
        <v>#N/A</v>
      </c>
      <c r="R88" s="62" t="e">
        <f t="shared" si="55"/>
        <v>#N/A</v>
      </c>
      <c r="S88" s="62" t="e">
        <f ca="1">AVERAGE(OFFSET($R$3,0,0,'Données projet'!$E$9+1,1))-AVERAGE(OFFSET($H$3,0,0,'Données projet'!$E$9+1,1))</f>
        <v>#N/A</v>
      </c>
      <c r="T88" s="62" t="e">
        <f t="shared" si="88"/>
        <v>#N/A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 t="e">
        <f>EXP(-LN(2)/35)*Z87+(1-EXP(-LN(2)/35))/(LN(2)/35)*V88*W88*VLOOKUP('Données projet'!$B$9,Paramètres!$A$1:$I$89,3,0)*0.475*44/12</f>
        <v>#N/A</v>
      </c>
      <c r="AA88" s="23" t="e">
        <f>EXP(-LN(2)/25)*AA87+(1-EXP(-LN(2)/25))/(LN(2)/25)*Calculateur!V88*Calculateur!X88*VLOOKUP('Données projet'!$B$9,Paramètres!$A$1:$I$89,3,0)*0.475*44/12</f>
        <v>#N/A</v>
      </c>
      <c r="AB88" s="23" t="e">
        <f>EXP(-LN(2)/2)*AB87+(1-EXP(-LN(2)/2))/(LN(2)/2)*V88*Y88*VLOOKUP('Données projet'!$B$9,Paramètres!$A$1:$I$89,3,0)*0.475*44/12</f>
        <v>#N/A</v>
      </c>
      <c r="AC88" s="24" t="e">
        <f t="shared" si="57"/>
        <v>#N/A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 t="e">
        <f>N89*VLOOKUP('Données projet'!$B$9,Paramètres!$A$1:$I$89,3,0)*VLOOKUP('Données projet'!$B$9,Paramètres!$A$1:$I$89,5,0)</f>
        <v>#N/A</v>
      </c>
      <c r="P89" s="14" t="e">
        <f t="shared" si="87"/>
        <v>#N/A</v>
      </c>
      <c r="Q89" s="22" t="e">
        <f t="shared" si="54"/>
        <v>#N/A</v>
      </c>
      <c r="R89" s="62" t="e">
        <f t="shared" si="55"/>
        <v>#N/A</v>
      </c>
      <c r="S89" s="62" t="e">
        <f ca="1">AVERAGE(OFFSET($R$3,0,0,'Données projet'!$E$9+1,1))-AVERAGE(OFFSET($H$3,0,0,'Données projet'!$E$9+1,1))</f>
        <v>#N/A</v>
      </c>
      <c r="T89" s="62" t="e">
        <f t="shared" si="88"/>
        <v>#N/A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 t="e">
        <f>EXP(-LN(2)/35)*Z88+(1-EXP(-LN(2)/35))/(LN(2)/35)*V89*W89*VLOOKUP('Données projet'!$B$9,Paramètres!$A$1:$I$89,3,0)*0.475*44/12</f>
        <v>#N/A</v>
      </c>
      <c r="AA89" s="23" t="e">
        <f>EXP(-LN(2)/25)*AA88+(1-EXP(-LN(2)/25))/(LN(2)/25)*Calculateur!V89*Calculateur!X89*VLOOKUP('Données projet'!$B$9,Paramètres!$A$1:$I$89,3,0)*0.475*44/12</f>
        <v>#N/A</v>
      </c>
      <c r="AB89" s="23" t="e">
        <f>EXP(-LN(2)/2)*AB88+(1-EXP(-LN(2)/2))/(LN(2)/2)*V89*Y89*VLOOKUP('Données projet'!$B$9,Paramètres!$A$1:$I$89,3,0)*0.475*44/12</f>
        <v>#N/A</v>
      </c>
      <c r="AC89" s="24" t="e">
        <f t="shared" si="57"/>
        <v>#N/A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 t="e">
        <f>N90*VLOOKUP('Données projet'!$B$9,Paramètres!$A$1:$I$89,3,0)*VLOOKUP('Données projet'!$B$9,Paramètres!$A$1:$I$89,5,0)</f>
        <v>#N/A</v>
      </c>
      <c r="P90" s="14" t="e">
        <f t="shared" si="87"/>
        <v>#N/A</v>
      </c>
      <c r="Q90" s="22" t="e">
        <f t="shared" si="54"/>
        <v>#N/A</v>
      </c>
      <c r="R90" s="62" t="e">
        <f t="shared" si="55"/>
        <v>#N/A</v>
      </c>
      <c r="S90" s="62" t="e">
        <f ca="1">AVERAGE(OFFSET($R$3,0,0,'Données projet'!$E$9+1,1))-AVERAGE(OFFSET($H$3,0,0,'Données projet'!$E$9+1,1))</f>
        <v>#N/A</v>
      </c>
      <c r="T90" s="62" t="e">
        <f t="shared" si="88"/>
        <v>#N/A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 t="e">
        <f>EXP(-LN(2)/35)*Z89+(1-EXP(-LN(2)/35))/(LN(2)/35)*V90*W90*VLOOKUP('Données projet'!$B$9,Paramètres!$A$1:$I$89,3,0)*0.475*44/12</f>
        <v>#N/A</v>
      </c>
      <c r="AA90" s="23" t="e">
        <f>EXP(-LN(2)/25)*AA89+(1-EXP(-LN(2)/25))/(LN(2)/25)*Calculateur!V90*Calculateur!X90*VLOOKUP('Données projet'!$B$9,Paramètres!$A$1:$I$89,3,0)*0.475*44/12</f>
        <v>#N/A</v>
      </c>
      <c r="AB90" s="23" t="e">
        <f>EXP(-LN(2)/2)*AB89+(1-EXP(-LN(2)/2))/(LN(2)/2)*V90*Y90*VLOOKUP('Données projet'!$B$9,Paramètres!$A$1:$I$89,3,0)*0.475*44/12</f>
        <v>#N/A</v>
      </c>
      <c r="AC90" s="24" t="e">
        <f t="shared" si="57"/>
        <v>#N/A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 t="e">
        <f>N91*VLOOKUP('Données projet'!$B$9,Paramètres!$A$1:$I$89,3,0)*VLOOKUP('Données projet'!$B$9,Paramètres!$A$1:$I$89,5,0)</f>
        <v>#N/A</v>
      </c>
      <c r="P91" s="14" t="e">
        <f t="shared" si="87"/>
        <v>#N/A</v>
      </c>
      <c r="Q91" s="22" t="e">
        <f t="shared" si="54"/>
        <v>#N/A</v>
      </c>
      <c r="R91" s="62" t="e">
        <f t="shared" si="55"/>
        <v>#N/A</v>
      </c>
      <c r="S91" s="62" t="e">
        <f ca="1">AVERAGE(OFFSET($R$3,0,0,'Données projet'!$E$9+1,1))-AVERAGE(OFFSET($H$3,0,0,'Données projet'!$E$9+1,1))</f>
        <v>#N/A</v>
      </c>
      <c r="T91" s="62" t="e">
        <f t="shared" si="88"/>
        <v>#N/A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 t="e">
        <f>EXP(-LN(2)/35)*Z90+(1-EXP(-LN(2)/35))/(LN(2)/35)*V91*W91*VLOOKUP('Données projet'!$B$9,Paramètres!$A$1:$I$89,3,0)*0.475*44/12</f>
        <v>#N/A</v>
      </c>
      <c r="AA91" s="23" t="e">
        <f>EXP(-LN(2)/25)*AA90+(1-EXP(-LN(2)/25))/(LN(2)/25)*Calculateur!V91*Calculateur!X91*VLOOKUP('Données projet'!$B$9,Paramètres!$A$1:$I$89,3,0)*0.475*44/12</f>
        <v>#N/A</v>
      </c>
      <c r="AB91" s="23" t="e">
        <f>EXP(-LN(2)/2)*AB90+(1-EXP(-LN(2)/2))/(LN(2)/2)*V91*Y91*VLOOKUP('Données projet'!$B$9,Paramètres!$A$1:$I$89,3,0)*0.475*44/12</f>
        <v>#N/A</v>
      </c>
      <c r="AC91" s="24" t="e">
        <f t="shared" si="57"/>
        <v>#N/A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 t="e">
        <f>N92*VLOOKUP('Données projet'!$B$9,Paramètres!$A$1:$I$89,3,0)*VLOOKUP('Données projet'!$B$9,Paramètres!$A$1:$I$89,5,0)</f>
        <v>#N/A</v>
      </c>
      <c r="P92" s="14" t="e">
        <f t="shared" si="87"/>
        <v>#N/A</v>
      </c>
      <c r="Q92" s="22" t="e">
        <f t="shared" si="54"/>
        <v>#N/A</v>
      </c>
      <c r="R92" s="62" t="e">
        <f t="shared" si="55"/>
        <v>#N/A</v>
      </c>
      <c r="S92" s="62" t="e">
        <f ca="1">AVERAGE(OFFSET($R$3,0,0,'Données projet'!$E$9+1,1))-AVERAGE(OFFSET($H$3,0,0,'Données projet'!$E$9+1,1))</f>
        <v>#N/A</v>
      </c>
      <c r="T92" s="62" t="e">
        <f t="shared" si="88"/>
        <v>#N/A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 t="e">
        <f>EXP(-LN(2)/35)*Z91+(1-EXP(-LN(2)/35))/(LN(2)/35)*V92*W92*VLOOKUP('Données projet'!$B$9,Paramètres!$A$1:$I$89,3,0)*0.475*44/12</f>
        <v>#N/A</v>
      </c>
      <c r="AA92" s="23" t="e">
        <f>EXP(-LN(2)/25)*AA91+(1-EXP(-LN(2)/25))/(LN(2)/25)*Calculateur!V92*Calculateur!X92*VLOOKUP('Données projet'!$B$9,Paramètres!$A$1:$I$89,3,0)*0.475*44/12</f>
        <v>#N/A</v>
      </c>
      <c r="AB92" s="23" t="e">
        <f>EXP(-LN(2)/2)*AB91+(1-EXP(-LN(2)/2))/(LN(2)/2)*V92*Y92*VLOOKUP('Données projet'!$B$9,Paramètres!$A$1:$I$89,3,0)*0.475*44/12</f>
        <v>#N/A</v>
      </c>
      <c r="AC92" s="24" t="e">
        <f t="shared" si="57"/>
        <v>#N/A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 t="e">
        <f>N93*VLOOKUP('Données projet'!$B$9,Paramètres!$A$1:$I$89,3,0)*VLOOKUP('Données projet'!$B$9,Paramètres!$A$1:$I$89,5,0)</f>
        <v>#N/A</v>
      </c>
      <c r="P93" s="14" t="e">
        <f t="shared" si="87"/>
        <v>#N/A</v>
      </c>
      <c r="Q93" s="22" t="e">
        <f t="shared" si="54"/>
        <v>#N/A</v>
      </c>
      <c r="R93" s="62" t="e">
        <f t="shared" si="55"/>
        <v>#N/A</v>
      </c>
      <c r="S93" s="62" t="e">
        <f ca="1">AVERAGE(OFFSET($R$3,0,0,'Données projet'!$E$9+1,1))-AVERAGE(OFFSET($H$3,0,0,'Données projet'!$E$9+1,1))</f>
        <v>#N/A</v>
      </c>
      <c r="T93" s="62" t="e">
        <f t="shared" si="88"/>
        <v>#N/A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 t="e">
        <f>EXP(-LN(2)/35)*Z92+(1-EXP(-LN(2)/35))/(LN(2)/35)*V93*W93*VLOOKUP('Données projet'!$B$9,Paramètres!$A$1:$I$89,3,0)*0.475*44/12</f>
        <v>#N/A</v>
      </c>
      <c r="AA93" s="23" t="e">
        <f>EXP(-LN(2)/25)*AA92+(1-EXP(-LN(2)/25))/(LN(2)/25)*Calculateur!V93*Calculateur!X93*VLOOKUP('Données projet'!$B$9,Paramètres!$A$1:$I$89,3,0)*0.475*44/12</f>
        <v>#N/A</v>
      </c>
      <c r="AB93" s="23" t="e">
        <f>EXP(-LN(2)/2)*AB92+(1-EXP(-LN(2)/2))/(LN(2)/2)*V93*Y93*VLOOKUP('Données projet'!$B$9,Paramètres!$A$1:$I$89,3,0)*0.475*44/12</f>
        <v>#N/A</v>
      </c>
      <c r="AC93" s="24" t="e">
        <f t="shared" si="57"/>
        <v>#N/A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 t="e">
        <f>N94*VLOOKUP('Données projet'!$B$9,Paramètres!$A$1:$I$89,3,0)*VLOOKUP('Données projet'!$B$9,Paramètres!$A$1:$I$89,5,0)</f>
        <v>#N/A</v>
      </c>
      <c r="P94" s="14" t="e">
        <f t="shared" si="87"/>
        <v>#N/A</v>
      </c>
      <c r="Q94" s="22" t="e">
        <f t="shared" si="54"/>
        <v>#N/A</v>
      </c>
      <c r="R94" s="62" t="e">
        <f t="shared" si="55"/>
        <v>#N/A</v>
      </c>
      <c r="S94" s="62" t="e">
        <f ca="1">AVERAGE(OFFSET($R$3,0,0,'Données projet'!$E$9+1,1))-AVERAGE(OFFSET($H$3,0,0,'Données projet'!$E$9+1,1))</f>
        <v>#N/A</v>
      </c>
      <c r="T94" s="62" t="e">
        <f t="shared" si="88"/>
        <v>#N/A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 t="e">
        <f>EXP(-LN(2)/35)*Z93+(1-EXP(-LN(2)/35))/(LN(2)/35)*V94*W94*VLOOKUP('Données projet'!$B$9,Paramètres!$A$1:$I$89,3,0)*0.475*44/12</f>
        <v>#N/A</v>
      </c>
      <c r="AA94" s="23" t="e">
        <f>EXP(-LN(2)/25)*AA93+(1-EXP(-LN(2)/25))/(LN(2)/25)*Calculateur!V94*Calculateur!X94*VLOOKUP('Données projet'!$B$9,Paramètres!$A$1:$I$89,3,0)*0.475*44/12</f>
        <v>#N/A</v>
      </c>
      <c r="AB94" s="23" t="e">
        <f>EXP(-LN(2)/2)*AB93+(1-EXP(-LN(2)/2))/(LN(2)/2)*V94*Y94*VLOOKUP('Données projet'!$B$9,Paramètres!$A$1:$I$89,3,0)*0.475*44/12</f>
        <v>#N/A</v>
      </c>
      <c r="AC94" s="24" t="e">
        <f t="shared" si="57"/>
        <v>#N/A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 t="e">
        <f>N95*VLOOKUP('Données projet'!$B$9,Paramètres!$A$1:$I$89,3,0)*VLOOKUP('Données projet'!$B$9,Paramètres!$A$1:$I$89,5,0)</f>
        <v>#N/A</v>
      </c>
      <c r="P95" s="14" t="e">
        <f t="shared" si="87"/>
        <v>#N/A</v>
      </c>
      <c r="Q95" s="22" t="e">
        <f t="shared" si="54"/>
        <v>#N/A</v>
      </c>
      <c r="R95" s="62" t="e">
        <f t="shared" si="55"/>
        <v>#N/A</v>
      </c>
      <c r="S95" s="62" t="e">
        <f ca="1">AVERAGE(OFFSET($R$3,0,0,'Données projet'!$E$9+1,1))-AVERAGE(OFFSET($H$3,0,0,'Données projet'!$E$9+1,1))</f>
        <v>#N/A</v>
      </c>
      <c r="T95" s="62" t="e">
        <f t="shared" si="88"/>
        <v>#N/A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 t="e">
        <f>EXP(-LN(2)/35)*Z94+(1-EXP(-LN(2)/35))/(LN(2)/35)*V95*W95*VLOOKUP('Données projet'!$B$9,Paramètres!$A$1:$I$89,3,0)*0.475*44/12</f>
        <v>#N/A</v>
      </c>
      <c r="AA95" s="23" t="e">
        <f>EXP(-LN(2)/25)*AA94+(1-EXP(-LN(2)/25))/(LN(2)/25)*Calculateur!V95*Calculateur!X95*VLOOKUP('Données projet'!$B$9,Paramètres!$A$1:$I$89,3,0)*0.475*44/12</f>
        <v>#N/A</v>
      </c>
      <c r="AB95" s="23" t="e">
        <f>EXP(-LN(2)/2)*AB94+(1-EXP(-LN(2)/2))/(LN(2)/2)*V95*Y95*VLOOKUP('Données projet'!$B$9,Paramètres!$A$1:$I$89,3,0)*0.475*44/12</f>
        <v>#N/A</v>
      </c>
      <c r="AC95" s="24" t="e">
        <f t="shared" si="57"/>
        <v>#N/A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 t="e">
        <f>N96*VLOOKUP('Données projet'!$B$9,Paramètres!$A$1:$I$89,3,0)*VLOOKUP('Données projet'!$B$9,Paramètres!$A$1:$I$89,5,0)</f>
        <v>#N/A</v>
      </c>
      <c r="P96" s="14" t="e">
        <f t="shared" si="87"/>
        <v>#N/A</v>
      </c>
      <c r="Q96" s="22" t="e">
        <f t="shared" si="54"/>
        <v>#N/A</v>
      </c>
      <c r="R96" s="62" t="e">
        <f t="shared" si="55"/>
        <v>#N/A</v>
      </c>
      <c r="S96" s="62" t="e">
        <f ca="1">AVERAGE(OFFSET($R$3,0,0,'Données projet'!$E$9+1,1))-AVERAGE(OFFSET($H$3,0,0,'Données projet'!$E$9+1,1))</f>
        <v>#N/A</v>
      </c>
      <c r="T96" s="62" t="e">
        <f t="shared" si="88"/>
        <v>#N/A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 t="e">
        <f>EXP(-LN(2)/35)*Z95+(1-EXP(-LN(2)/35))/(LN(2)/35)*V96*W96*VLOOKUP('Données projet'!$B$9,Paramètres!$A$1:$I$89,3,0)*0.475*44/12</f>
        <v>#N/A</v>
      </c>
      <c r="AA96" s="23" t="e">
        <f>EXP(-LN(2)/25)*AA95+(1-EXP(-LN(2)/25))/(LN(2)/25)*Calculateur!V96*Calculateur!X96*VLOOKUP('Données projet'!$B$9,Paramètres!$A$1:$I$89,3,0)*0.475*44/12</f>
        <v>#N/A</v>
      </c>
      <c r="AB96" s="23" t="e">
        <f>EXP(-LN(2)/2)*AB95+(1-EXP(-LN(2)/2))/(LN(2)/2)*V96*Y96*VLOOKUP('Données projet'!$B$9,Paramètres!$A$1:$I$89,3,0)*0.475*44/12</f>
        <v>#N/A</v>
      </c>
      <c r="AC96" s="24" t="e">
        <f t="shared" si="57"/>
        <v>#N/A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 t="e">
        <f>N97*VLOOKUP('Données projet'!$B$9,Paramètres!$A$1:$I$89,3,0)*VLOOKUP('Données projet'!$B$9,Paramètres!$A$1:$I$89,5,0)</f>
        <v>#N/A</v>
      </c>
      <c r="P97" s="14" t="e">
        <f t="shared" si="87"/>
        <v>#N/A</v>
      </c>
      <c r="Q97" s="22" t="e">
        <f t="shared" si="54"/>
        <v>#N/A</v>
      </c>
      <c r="R97" s="62" t="e">
        <f t="shared" si="55"/>
        <v>#N/A</v>
      </c>
      <c r="S97" s="62" t="e">
        <f ca="1">AVERAGE(OFFSET($R$3,0,0,'Données projet'!$E$9+1,1))-AVERAGE(OFFSET($H$3,0,0,'Données projet'!$E$9+1,1))</f>
        <v>#N/A</v>
      </c>
      <c r="T97" s="62" t="e">
        <f t="shared" si="88"/>
        <v>#N/A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 t="e">
        <f>EXP(-LN(2)/35)*Z96+(1-EXP(-LN(2)/35))/(LN(2)/35)*V97*W97*VLOOKUP('Données projet'!$B$9,Paramètres!$A$1:$I$89,3,0)*0.475*44/12</f>
        <v>#N/A</v>
      </c>
      <c r="AA97" s="23" t="e">
        <f>EXP(-LN(2)/25)*AA96+(1-EXP(-LN(2)/25))/(LN(2)/25)*Calculateur!V97*Calculateur!X97*VLOOKUP('Données projet'!$B$9,Paramètres!$A$1:$I$89,3,0)*0.475*44/12</f>
        <v>#N/A</v>
      </c>
      <c r="AB97" s="23" t="e">
        <f>EXP(-LN(2)/2)*AB96+(1-EXP(-LN(2)/2))/(LN(2)/2)*V97*Y97*VLOOKUP('Données projet'!$B$9,Paramètres!$A$1:$I$89,3,0)*0.475*44/12</f>
        <v>#N/A</v>
      </c>
      <c r="AC97" s="24" t="e">
        <f t="shared" si="57"/>
        <v>#N/A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 t="e">
        <f>N98*VLOOKUP('Données projet'!$B$9,Paramètres!$A$1:$I$89,3,0)*VLOOKUP('Données projet'!$B$9,Paramètres!$A$1:$I$89,5,0)</f>
        <v>#N/A</v>
      </c>
      <c r="P98" s="14" t="e">
        <f t="shared" si="87"/>
        <v>#N/A</v>
      </c>
      <c r="Q98" s="22" t="e">
        <f t="shared" si="54"/>
        <v>#N/A</v>
      </c>
      <c r="R98" s="62" t="e">
        <f t="shared" si="55"/>
        <v>#N/A</v>
      </c>
      <c r="S98" s="62" t="e">
        <f ca="1">AVERAGE(OFFSET($R$3,0,0,'Données projet'!$E$9+1,1))-AVERAGE(OFFSET($H$3,0,0,'Données projet'!$E$9+1,1))</f>
        <v>#N/A</v>
      </c>
      <c r="T98" s="62" t="e">
        <f t="shared" si="88"/>
        <v>#N/A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 t="e">
        <f>EXP(-LN(2)/35)*Z97+(1-EXP(-LN(2)/35))/(LN(2)/35)*V98*W98*VLOOKUP('Données projet'!$B$9,Paramètres!$A$1:$I$89,3,0)*0.475*44/12</f>
        <v>#N/A</v>
      </c>
      <c r="AA98" s="23" t="e">
        <f>EXP(-LN(2)/25)*AA97+(1-EXP(-LN(2)/25))/(LN(2)/25)*Calculateur!V98*Calculateur!X98*VLOOKUP('Données projet'!$B$9,Paramètres!$A$1:$I$89,3,0)*0.475*44/12</f>
        <v>#N/A</v>
      </c>
      <c r="AB98" s="23" t="e">
        <f>EXP(-LN(2)/2)*AB97+(1-EXP(-LN(2)/2))/(LN(2)/2)*V98*Y98*VLOOKUP('Données projet'!$B$9,Paramètres!$A$1:$I$89,3,0)*0.475*44/12</f>
        <v>#N/A</v>
      </c>
      <c r="AC98" s="24" t="e">
        <f t="shared" si="57"/>
        <v>#N/A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 t="e">
        <f>N99*VLOOKUP('Données projet'!$B$9,Paramètres!$A$1:$I$89,3,0)*VLOOKUP('Données projet'!$B$9,Paramètres!$A$1:$I$89,5,0)</f>
        <v>#N/A</v>
      </c>
      <c r="P99" s="14" t="e">
        <f t="shared" si="87"/>
        <v>#N/A</v>
      </c>
      <c r="Q99" s="22" t="e">
        <f t="shared" ref="Q99:Q130" si="107">(O99+P99)*0.475*44/12</f>
        <v>#N/A</v>
      </c>
      <c r="R99" s="62" t="e">
        <f t="shared" si="55"/>
        <v>#N/A</v>
      </c>
      <c r="S99" s="62" t="e">
        <f ca="1">AVERAGE(OFFSET($R$3,0,0,'Données projet'!$E$9+1,1))-AVERAGE(OFFSET($H$3,0,0,'Données projet'!$E$9+1,1))</f>
        <v>#N/A</v>
      </c>
      <c r="T99" s="62" t="e">
        <f t="shared" si="88"/>
        <v>#N/A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 t="e">
        <f>EXP(-LN(2)/35)*Z98+(1-EXP(-LN(2)/35))/(LN(2)/35)*V99*W99*VLOOKUP('Données projet'!$B$9,Paramètres!$A$1:$I$89,3,0)*0.475*44/12</f>
        <v>#N/A</v>
      </c>
      <c r="AA99" s="23" t="e">
        <f>EXP(-LN(2)/25)*AA98+(1-EXP(-LN(2)/25))/(LN(2)/25)*Calculateur!V99*Calculateur!X99*VLOOKUP('Données projet'!$B$9,Paramètres!$A$1:$I$89,3,0)*0.475*44/12</f>
        <v>#N/A</v>
      </c>
      <c r="AB99" s="23" t="e">
        <f>EXP(-LN(2)/2)*AB98+(1-EXP(-LN(2)/2))/(LN(2)/2)*V99*Y99*VLOOKUP('Données projet'!$B$9,Paramètres!$A$1:$I$89,3,0)*0.475*44/12</f>
        <v>#N/A</v>
      </c>
      <c r="AC99" s="24" t="e">
        <f t="shared" si="57"/>
        <v>#N/A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 t="e">
        <f>N100*VLOOKUP('Données projet'!$B$9,Paramètres!$A$1:$I$89,3,0)*VLOOKUP('Données projet'!$B$9,Paramètres!$A$1:$I$89,5,0)</f>
        <v>#N/A</v>
      </c>
      <c r="P100" s="14" t="e">
        <f t="shared" si="87"/>
        <v>#N/A</v>
      </c>
      <c r="Q100" s="22" t="e">
        <f t="shared" si="107"/>
        <v>#N/A</v>
      </c>
      <c r="R100" s="62" t="e">
        <f t="shared" si="55"/>
        <v>#N/A</v>
      </c>
      <c r="S100" s="62" t="e">
        <f ca="1">AVERAGE(OFFSET($R$3,0,0,'Données projet'!$E$9+1,1))-AVERAGE(OFFSET($H$3,0,0,'Données projet'!$E$9+1,1))</f>
        <v>#N/A</v>
      </c>
      <c r="T100" s="62" t="e">
        <f t="shared" si="88"/>
        <v>#N/A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 t="e">
        <f>EXP(-LN(2)/35)*Z99+(1-EXP(-LN(2)/35))/(LN(2)/35)*V100*W100*VLOOKUP('Données projet'!$B$9,Paramètres!$A$1:$I$89,3,0)*0.475*44/12</f>
        <v>#N/A</v>
      </c>
      <c r="AA100" s="23" t="e">
        <f>EXP(-LN(2)/25)*AA99+(1-EXP(-LN(2)/25))/(LN(2)/25)*Calculateur!V100*Calculateur!X100*VLOOKUP('Données projet'!$B$9,Paramètres!$A$1:$I$89,3,0)*0.475*44/12</f>
        <v>#N/A</v>
      </c>
      <c r="AB100" s="23" t="e">
        <f>EXP(-LN(2)/2)*AB99+(1-EXP(-LN(2)/2))/(LN(2)/2)*V100*Y100*VLOOKUP('Données projet'!$B$9,Paramètres!$A$1:$I$89,3,0)*0.475*44/12</f>
        <v>#N/A</v>
      </c>
      <c r="AC100" s="24" t="e">
        <f t="shared" si="57"/>
        <v>#N/A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 t="e">
        <f>N101*VLOOKUP('Données projet'!$B$9,Paramètres!$A$1:$I$89,3,0)*VLOOKUP('Données projet'!$B$9,Paramètres!$A$1:$I$89,5,0)</f>
        <v>#N/A</v>
      </c>
      <c r="P101" s="14" t="e">
        <f t="shared" si="87"/>
        <v>#N/A</v>
      </c>
      <c r="Q101" s="22" t="e">
        <f t="shared" si="107"/>
        <v>#N/A</v>
      </c>
      <c r="R101" s="62" t="e">
        <f t="shared" si="55"/>
        <v>#N/A</v>
      </c>
      <c r="S101" s="62" t="e">
        <f ca="1">AVERAGE(OFFSET($R$3,0,0,'Données projet'!$E$9+1,1))-AVERAGE(OFFSET($H$3,0,0,'Données projet'!$E$9+1,1))</f>
        <v>#N/A</v>
      </c>
      <c r="T101" s="62" t="e">
        <f t="shared" si="88"/>
        <v>#N/A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 t="e">
        <f>EXP(-LN(2)/35)*Z100+(1-EXP(-LN(2)/35))/(LN(2)/35)*V101*W101*VLOOKUP('Données projet'!$B$9,Paramètres!$A$1:$I$89,3,0)*0.475*44/12</f>
        <v>#N/A</v>
      </c>
      <c r="AA101" s="23" t="e">
        <f>EXP(-LN(2)/25)*AA100+(1-EXP(-LN(2)/25))/(LN(2)/25)*Calculateur!V101*Calculateur!X101*VLOOKUP('Données projet'!$B$9,Paramètres!$A$1:$I$89,3,0)*0.475*44/12</f>
        <v>#N/A</v>
      </c>
      <c r="AB101" s="23" t="e">
        <f>EXP(-LN(2)/2)*AB100+(1-EXP(-LN(2)/2))/(LN(2)/2)*V101*Y101*VLOOKUP('Données projet'!$B$9,Paramètres!$A$1:$I$89,3,0)*0.475*44/12</f>
        <v>#N/A</v>
      </c>
      <c r="AC101" s="24" t="e">
        <f t="shared" si="57"/>
        <v>#N/A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 t="e">
        <f>N102*VLOOKUP('Données projet'!$B$9,Paramètres!$A$1:$I$89,3,0)*VLOOKUP('Données projet'!$B$9,Paramètres!$A$1:$I$89,5,0)</f>
        <v>#N/A</v>
      </c>
      <c r="P102" s="14" t="e">
        <f t="shared" si="87"/>
        <v>#N/A</v>
      </c>
      <c r="Q102" s="22" t="e">
        <f t="shared" si="107"/>
        <v>#N/A</v>
      </c>
      <c r="R102" s="62" t="e">
        <f t="shared" si="55"/>
        <v>#N/A</v>
      </c>
      <c r="S102" s="62" t="e">
        <f ca="1">AVERAGE(OFFSET($R$3,0,0,'Données projet'!$E$9+1,1))-AVERAGE(OFFSET($H$3,0,0,'Données projet'!$E$9+1,1))</f>
        <v>#N/A</v>
      </c>
      <c r="T102" s="62" t="e">
        <f t="shared" si="88"/>
        <v>#N/A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 t="e">
        <f>EXP(-LN(2)/35)*Z101+(1-EXP(-LN(2)/35))/(LN(2)/35)*V102*W102*VLOOKUP('Données projet'!$B$9,Paramètres!$A$1:$I$89,3,0)*0.475*44/12</f>
        <v>#N/A</v>
      </c>
      <c r="AA102" s="23" t="e">
        <f>EXP(-LN(2)/25)*AA101+(1-EXP(-LN(2)/25))/(LN(2)/25)*Calculateur!V102*Calculateur!X102*VLOOKUP('Données projet'!$B$9,Paramètres!$A$1:$I$89,3,0)*0.475*44/12</f>
        <v>#N/A</v>
      </c>
      <c r="AB102" s="23" t="e">
        <f>EXP(-LN(2)/2)*AB101+(1-EXP(-LN(2)/2))/(LN(2)/2)*V102*Y102*VLOOKUP('Données projet'!$B$9,Paramètres!$A$1:$I$89,3,0)*0.475*44/12</f>
        <v>#N/A</v>
      </c>
      <c r="AC102" s="24" t="e">
        <f t="shared" si="57"/>
        <v>#N/A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 t="e">
        <f>N103*VLOOKUP('Données projet'!$B$9,Paramètres!$A$1:$I$89,3,0)*VLOOKUP('Données projet'!$B$9,Paramètres!$A$1:$I$89,5,0)</f>
        <v>#N/A</v>
      </c>
      <c r="P103" s="14" t="e">
        <f t="shared" si="87"/>
        <v>#N/A</v>
      </c>
      <c r="Q103" s="22" t="e">
        <f t="shared" si="107"/>
        <v>#N/A</v>
      </c>
      <c r="R103" s="62" t="e">
        <f t="shared" si="55"/>
        <v>#N/A</v>
      </c>
      <c r="S103" s="62" t="e">
        <f ca="1">AVERAGE(OFFSET($R$3,0,0,'Données projet'!$E$9+1,1))-AVERAGE(OFFSET($H$3,0,0,'Données projet'!$E$9+1,1))</f>
        <v>#N/A</v>
      </c>
      <c r="T103" s="62" t="e">
        <f t="shared" si="88"/>
        <v>#N/A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 t="e">
        <f>EXP(-LN(2)/35)*Z102+(1-EXP(-LN(2)/35))/(LN(2)/35)*V103*W103*VLOOKUP('Données projet'!$B$9,Paramètres!$A$1:$I$89,3,0)*0.475*44/12</f>
        <v>#N/A</v>
      </c>
      <c r="AA103" s="23" t="e">
        <f>EXP(-LN(2)/25)*AA102+(1-EXP(-LN(2)/25))/(LN(2)/25)*Calculateur!V103*Calculateur!X103*VLOOKUP('Données projet'!$B$9,Paramètres!$A$1:$I$89,3,0)*0.475*44/12</f>
        <v>#N/A</v>
      </c>
      <c r="AB103" s="23" t="e">
        <f>EXP(-LN(2)/2)*AB102+(1-EXP(-LN(2)/2))/(LN(2)/2)*V103*Y103*VLOOKUP('Données projet'!$B$9,Paramètres!$A$1:$I$89,3,0)*0.475*44/12</f>
        <v>#N/A</v>
      </c>
      <c r="AC103" s="24" t="e">
        <f t="shared" si="57"/>
        <v>#N/A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 t="e">
        <f>N104*VLOOKUP('Données projet'!$B$9,Paramètres!$A$1:$I$89,3,0)*VLOOKUP('Données projet'!$B$9,Paramètres!$A$1:$I$89,5,0)</f>
        <v>#N/A</v>
      </c>
      <c r="P104" s="14" t="e">
        <f t="shared" si="87"/>
        <v>#N/A</v>
      </c>
      <c r="Q104" s="22" t="e">
        <f t="shared" si="107"/>
        <v>#N/A</v>
      </c>
      <c r="R104" s="62" t="e">
        <f t="shared" si="55"/>
        <v>#N/A</v>
      </c>
      <c r="S104" s="62" t="e">
        <f ca="1">AVERAGE(OFFSET($R$3,0,0,'Données projet'!$E$9+1,1))-AVERAGE(OFFSET($H$3,0,0,'Données projet'!$E$9+1,1))</f>
        <v>#N/A</v>
      </c>
      <c r="T104" s="62" t="e">
        <f t="shared" si="88"/>
        <v>#N/A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 t="e">
        <f>EXP(-LN(2)/35)*Z103+(1-EXP(-LN(2)/35))/(LN(2)/35)*V104*W104*VLOOKUP('Données projet'!$B$9,Paramètres!$A$1:$I$89,3,0)*0.475*44/12</f>
        <v>#N/A</v>
      </c>
      <c r="AA104" s="23" t="e">
        <f>EXP(-LN(2)/25)*AA103+(1-EXP(-LN(2)/25))/(LN(2)/25)*Calculateur!V104*Calculateur!X104*VLOOKUP('Données projet'!$B$9,Paramètres!$A$1:$I$89,3,0)*0.475*44/12</f>
        <v>#N/A</v>
      </c>
      <c r="AB104" s="23" t="e">
        <f>EXP(-LN(2)/2)*AB103+(1-EXP(-LN(2)/2))/(LN(2)/2)*V104*Y104*VLOOKUP('Données projet'!$B$9,Paramètres!$A$1:$I$89,3,0)*0.475*44/12</f>
        <v>#N/A</v>
      </c>
      <c r="AC104" s="24" t="e">
        <f t="shared" si="57"/>
        <v>#N/A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 t="e">
        <f>N105*VLOOKUP('Données projet'!$B$9,Paramètres!$A$1:$I$89,3,0)*VLOOKUP('Données projet'!$B$9,Paramètres!$A$1:$I$89,5,0)</f>
        <v>#N/A</v>
      </c>
      <c r="P105" s="14" t="e">
        <f t="shared" si="87"/>
        <v>#N/A</v>
      </c>
      <c r="Q105" s="22" t="e">
        <f t="shared" si="107"/>
        <v>#N/A</v>
      </c>
      <c r="R105" s="62" t="e">
        <f t="shared" si="55"/>
        <v>#N/A</v>
      </c>
      <c r="S105" s="62" t="e">
        <f ca="1">AVERAGE(OFFSET($R$3,0,0,'Données projet'!$E$9+1,1))-AVERAGE(OFFSET($H$3,0,0,'Données projet'!$E$9+1,1))</f>
        <v>#N/A</v>
      </c>
      <c r="T105" s="62" t="e">
        <f t="shared" si="88"/>
        <v>#N/A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 t="e">
        <f>EXP(-LN(2)/35)*Z104+(1-EXP(-LN(2)/35))/(LN(2)/35)*V105*W105*VLOOKUP('Données projet'!$B$9,Paramètres!$A$1:$I$89,3,0)*0.475*44/12</f>
        <v>#N/A</v>
      </c>
      <c r="AA105" s="23" t="e">
        <f>EXP(-LN(2)/25)*AA104+(1-EXP(-LN(2)/25))/(LN(2)/25)*Calculateur!V105*Calculateur!X105*VLOOKUP('Données projet'!$B$9,Paramètres!$A$1:$I$89,3,0)*0.475*44/12</f>
        <v>#N/A</v>
      </c>
      <c r="AB105" s="23" t="e">
        <f>EXP(-LN(2)/2)*AB104+(1-EXP(-LN(2)/2))/(LN(2)/2)*V105*Y105*VLOOKUP('Données projet'!$B$9,Paramètres!$A$1:$I$89,3,0)*0.475*44/12</f>
        <v>#N/A</v>
      </c>
      <c r="AC105" s="24" t="e">
        <f t="shared" si="57"/>
        <v>#N/A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 t="e">
        <f>N106*VLOOKUP('Données projet'!$B$9,Paramètres!$A$1:$I$89,3,0)*VLOOKUP('Données projet'!$B$9,Paramètres!$A$1:$I$89,5,0)</f>
        <v>#N/A</v>
      </c>
      <c r="P106" s="14" t="e">
        <f t="shared" si="87"/>
        <v>#N/A</v>
      </c>
      <c r="Q106" s="22" t="e">
        <f t="shared" si="107"/>
        <v>#N/A</v>
      </c>
      <c r="R106" s="62" t="e">
        <f t="shared" si="55"/>
        <v>#N/A</v>
      </c>
      <c r="S106" s="62" t="e">
        <f ca="1">AVERAGE(OFFSET($R$3,0,0,'Données projet'!$E$9+1,1))-AVERAGE(OFFSET($H$3,0,0,'Données projet'!$E$9+1,1))</f>
        <v>#N/A</v>
      </c>
      <c r="T106" s="62" t="e">
        <f t="shared" si="88"/>
        <v>#N/A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 t="e">
        <f>EXP(-LN(2)/35)*Z105+(1-EXP(-LN(2)/35))/(LN(2)/35)*V106*W106*VLOOKUP('Données projet'!$B$9,Paramètres!$A$1:$I$89,3,0)*0.475*44/12</f>
        <v>#N/A</v>
      </c>
      <c r="AA106" s="23" t="e">
        <f>EXP(-LN(2)/25)*AA105+(1-EXP(-LN(2)/25))/(LN(2)/25)*Calculateur!V106*Calculateur!X106*VLOOKUP('Données projet'!$B$9,Paramètres!$A$1:$I$89,3,0)*0.475*44/12</f>
        <v>#N/A</v>
      </c>
      <c r="AB106" s="23" t="e">
        <f>EXP(-LN(2)/2)*AB105+(1-EXP(-LN(2)/2))/(LN(2)/2)*V106*Y106*VLOOKUP('Données projet'!$B$9,Paramètres!$A$1:$I$89,3,0)*0.475*44/12</f>
        <v>#N/A</v>
      </c>
      <c r="AC106" s="24" t="e">
        <f t="shared" si="57"/>
        <v>#N/A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 t="e">
        <f>N107*VLOOKUP('Données projet'!$B$9,Paramètres!$A$1:$I$89,3,0)*VLOOKUP('Données projet'!$B$9,Paramètres!$A$1:$I$89,5,0)</f>
        <v>#N/A</v>
      </c>
      <c r="P107" s="14" t="e">
        <f t="shared" si="87"/>
        <v>#N/A</v>
      </c>
      <c r="Q107" s="22" t="e">
        <f t="shared" si="107"/>
        <v>#N/A</v>
      </c>
      <c r="R107" s="62" t="e">
        <f t="shared" si="55"/>
        <v>#N/A</v>
      </c>
      <c r="S107" s="62" t="e">
        <f ca="1">AVERAGE(OFFSET($R$3,0,0,'Données projet'!$E$9+1,1))-AVERAGE(OFFSET($H$3,0,0,'Données projet'!$E$9+1,1))</f>
        <v>#N/A</v>
      </c>
      <c r="T107" s="62" t="e">
        <f t="shared" si="88"/>
        <v>#N/A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 t="e">
        <f>EXP(-LN(2)/35)*Z106+(1-EXP(-LN(2)/35))/(LN(2)/35)*V107*W107*VLOOKUP('Données projet'!$B$9,Paramètres!$A$1:$I$89,3,0)*0.475*44/12</f>
        <v>#N/A</v>
      </c>
      <c r="AA107" s="23" t="e">
        <f>EXP(-LN(2)/25)*AA106+(1-EXP(-LN(2)/25))/(LN(2)/25)*Calculateur!V107*Calculateur!X107*VLOOKUP('Données projet'!$B$9,Paramètres!$A$1:$I$89,3,0)*0.475*44/12</f>
        <v>#N/A</v>
      </c>
      <c r="AB107" s="23" t="e">
        <f>EXP(-LN(2)/2)*AB106+(1-EXP(-LN(2)/2))/(LN(2)/2)*V107*Y107*VLOOKUP('Données projet'!$B$9,Paramètres!$A$1:$I$89,3,0)*0.475*44/12</f>
        <v>#N/A</v>
      </c>
      <c r="AC107" s="24" t="e">
        <f t="shared" si="57"/>
        <v>#N/A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 t="e">
        <f>N108*VLOOKUP('Données projet'!$B$9,Paramètres!$A$1:$I$89,3,0)*VLOOKUP('Données projet'!$B$9,Paramètres!$A$1:$I$89,5,0)</f>
        <v>#N/A</v>
      </c>
      <c r="P108" s="14" t="e">
        <f t="shared" si="87"/>
        <v>#N/A</v>
      </c>
      <c r="Q108" s="22" t="e">
        <f t="shared" si="107"/>
        <v>#N/A</v>
      </c>
      <c r="R108" s="62" t="e">
        <f t="shared" si="55"/>
        <v>#N/A</v>
      </c>
      <c r="S108" s="62" t="e">
        <f ca="1">AVERAGE(OFFSET($R$3,0,0,'Données projet'!$E$9+1,1))-AVERAGE(OFFSET($H$3,0,0,'Données projet'!$E$9+1,1))</f>
        <v>#N/A</v>
      </c>
      <c r="T108" s="62" t="e">
        <f t="shared" si="88"/>
        <v>#N/A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 t="e">
        <f>EXP(-LN(2)/35)*Z107+(1-EXP(-LN(2)/35))/(LN(2)/35)*V108*W108*VLOOKUP('Données projet'!$B$9,Paramètres!$A$1:$I$89,3,0)*0.475*44/12</f>
        <v>#N/A</v>
      </c>
      <c r="AA108" s="23" t="e">
        <f>EXP(-LN(2)/25)*AA107+(1-EXP(-LN(2)/25))/(LN(2)/25)*Calculateur!V108*Calculateur!X108*VLOOKUP('Données projet'!$B$9,Paramètres!$A$1:$I$89,3,0)*0.475*44/12</f>
        <v>#N/A</v>
      </c>
      <c r="AB108" s="23" t="e">
        <f>EXP(-LN(2)/2)*AB107+(1-EXP(-LN(2)/2))/(LN(2)/2)*V108*Y108*VLOOKUP('Données projet'!$B$9,Paramètres!$A$1:$I$89,3,0)*0.475*44/12</f>
        <v>#N/A</v>
      </c>
      <c r="AC108" s="24" t="e">
        <f t="shared" si="57"/>
        <v>#N/A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 t="e">
        <f>N109*VLOOKUP('Données projet'!$B$9,Paramètres!$A$1:$I$89,3,0)*VLOOKUP('Données projet'!$B$9,Paramètres!$A$1:$I$89,5,0)</f>
        <v>#N/A</v>
      </c>
      <c r="P109" s="14" t="e">
        <f t="shared" si="87"/>
        <v>#N/A</v>
      </c>
      <c r="Q109" s="22" t="e">
        <f t="shared" si="107"/>
        <v>#N/A</v>
      </c>
      <c r="R109" s="62" t="e">
        <f t="shared" si="55"/>
        <v>#N/A</v>
      </c>
      <c r="S109" s="62" t="e">
        <f ca="1">AVERAGE(OFFSET($R$3,0,0,'Données projet'!$E$9+1,1))-AVERAGE(OFFSET($H$3,0,0,'Données projet'!$E$9+1,1))</f>
        <v>#N/A</v>
      </c>
      <c r="T109" s="62" t="e">
        <f t="shared" si="88"/>
        <v>#N/A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 t="e">
        <f>EXP(-LN(2)/35)*Z108+(1-EXP(-LN(2)/35))/(LN(2)/35)*V109*W109*VLOOKUP('Données projet'!$B$9,Paramètres!$A$1:$I$89,3,0)*0.475*44/12</f>
        <v>#N/A</v>
      </c>
      <c r="AA109" s="23" t="e">
        <f>EXP(-LN(2)/25)*AA108+(1-EXP(-LN(2)/25))/(LN(2)/25)*Calculateur!V109*Calculateur!X109*VLOOKUP('Données projet'!$B$9,Paramètres!$A$1:$I$89,3,0)*0.475*44/12</f>
        <v>#N/A</v>
      </c>
      <c r="AB109" s="23" t="e">
        <f>EXP(-LN(2)/2)*AB108+(1-EXP(-LN(2)/2))/(LN(2)/2)*V109*Y109*VLOOKUP('Données projet'!$B$9,Paramètres!$A$1:$I$89,3,0)*0.475*44/12</f>
        <v>#N/A</v>
      </c>
      <c r="AC109" s="24" t="e">
        <f t="shared" si="57"/>
        <v>#N/A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 t="e">
        <f>N110*VLOOKUP('Données projet'!$B$9,Paramètres!$A$1:$I$89,3,0)*VLOOKUP('Données projet'!$B$9,Paramètres!$A$1:$I$89,5,0)</f>
        <v>#N/A</v>
      </c>
      <c r="P110" s="14" t="e">
        <f t="shared" si="87"/>
        <v>#N/A</v>
      </c>
      <c r="Q110" s="22" t="e">
        <f t="shared" si="107"/>
        <v>#N/A</v>
      </c>
      <c r="R110" s="62" t="e">
        <f t="shared" si="55"/>
        <v>#N/A</v>
      </c>
      <c r="S110" s="62" t="e">
        <f ca="1">AVERAGE(OFFSET($R$3,0,0,'Données projet'!$E$9+1,1))-AVERAGE(OFFSET($H$3,0,0,'Données projet'!$E$9+1,1))</f>
        <v>#N/A</v>
      </c>
      <c r="T110" s="62" t="e">
        <f t="shared" si="88"/>
        <v>#N/A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 t="e">
        <f>EXP(-LN(2)/35)*Z109+(1-EXP(-LN(2)/35))/(LN(2)/35)*V110*W110*VLOOKUP('Données projet'!$B$9,Paramètres!$A$1:$I$89,3,0)*0.475*44/12</f>
        <v>#N/A</v>
      </c>
      <c r="AA110" s="23" t="e">
        <f>EXP(-LN(2)/25)*AA109+(1-EXP(-LN(2)/25))/(LN(2)/25)*Calculateur!V110*Calculateur!X110*VLOOKUP('Données projet'!$B$9,Paramètres!$A$1:$I$89,3,0)*0.475*44/12</f>
        <v>#N/A</v>
      </c>
      <c r="AB110" s="23" t="e">
        <f>EXP(-LN(2)/2)*AB109+(1-EXP(-LN(2)/2))/(LN(2)/2)*V110*Y110*VLOOKUP('Données projet'!$B$9,Paramètres!$A$1:$I$89,3,0)*0.475*44/12</f>
        <v>#N/A</v>
      </c>
      <c r="AC110" s="24" t="e">
        <f t="shared" si="57"/>
        <v>#N/A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 t="e">
        <f>N111*VLOOKUP('Données projet'!$B$9,Paramètres!$A$1:$I$89,3,0)*VLOOKUP('Données projet'!$B$9,Paramètres!$A$1:$I$89,5,0)</f>
        <v>#N/A</v>
      </c>
      <c r="P111" s="14" t="e">
        <f t="shared" si="87"/>
        <v>#N/A</v>
      </c>
      <c r="Q111" s="22" t="e">
        <f t="shared" si="107"/>
        <v>#N/A</v>
      </c>
      <c r="R111" s="62" t="e">
        <f t="shared" si="55"/>
        <v>#N/A</v>
      </c>
      <c r="S111" s="62" t="e">
        <f ca="1">AVERAGE(OFFSET($R$3,0,0,'Données projet'!$E$9+1,1))-AVERAGE(OFFSET($H$3,0,0,'Données projet'!$E$9+1,1))</f>
        <v>#N/A</v>
      </c>
      <c r="T111" s="62" t="e">
        <f t="shared" si="88"/>
        <v>#N/A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 t="e">
        <f>EXP(-LN(2)/35)*Z110+(1-EXP(-LN(2)/35))/(LN(2)/35)*V111*W111*VLOOKUP('Données projet'!$B$9,Paramètres!$A$1:$I$89,3,0)*0.475*44/12</f>
        <v>#N/A</v>
      </c>
      <c r="AA111" s="23" t="e">
        <f>EXP(-LN(2)/25)*AA110+(1-EXP(-LN(2)/25))/(LN(2)/25)*Calculateur!V111*Calculateur!X111*VLOOKUP('Données projet'!$B$9,Paramètres!$A$1:$I$89,3,0)*0.475*44/12</f>
        <v>#N/A</v>
      </c>
      <c r="AB111" s="23" t="e">
        <f>EXP(-LN(2)/2)*AB110+(1-EXP(-LN(2)/2))/(LN(2)/2)*V111*Y111*VLOOKUP('Données projet'!$B$9,Paramètres!$A$1:$I$89,3,0)*0.475*44/12</f>
        <v>#N/A</v>
      </c>
      <c r="AC111" s="24" t="e">
        <f t="shared" si="57"/>
        <v>#N/A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 t="e">
        <f>N112*VLOOKUP('Données projet'!$B$9,Paramètres!$A$1:$I$89,3,0)*VLOOKUP('Données projet'!$B$9,Paramètres!$A$1:$I$89,5,0)</f>
        <v>#N/A</v>
      </c>
      <c r="P112" s="14" t="e">
        <f t="shared" si="87"/>
        <v>#N/A</v>
      </c>
      <c r="Q112" s="22" t="e">
        <f t="shared" si="107"/>
        <v>#N/A</v>
      </c>
      <c r="R112" s="62" t="e">
        <f t="shared" si="55"/>
        <v>#N/A</v>
      </c>
      <c r="S112" s="62" t="e">
        <f ca="1">AVERAGE(OFFSET($R$3,0,0,'Données projet'!$E$9+1,1))-AVERAGE(OFFSET($H$3,0,0,'Données projet'!$E$9+1,1))</f>
        <v>#N/A</v>
      </c>
      <c r="T112" s="62" t="e">
        <f t="shared" si="88"/>
        <v>#N/A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 t="e">
        <f>EXP(-LN(2)/35)*Z111+(1-EXP(-LN(2)/35))/(LN(2)/35)*V112*W112*VLOOKUP('Données projet'!$B$9,Paramètres!$A$1:$I$89,3,0)*0.475*44/12</f>
        <v>#N/A</v>
      </c>
      <c r="AA112" s="23" t="e">
        <f>EXP(-LN(2)/25)*AA111+(1-EXP(-LN(2)/25))/(LN(2)/25)*Calculateur!V112*Calculateur!X112*VLOOKUP('Données projet'!$B$9,Paramètres!$A$1:$I$89,3,0)*0.475*44/12</f>
        <v>#N/A</v>
      </c>
      <c r="AB112" s="23" t="e">
        <f>EXP(-LN(2)/2)*AB111+(1-EXP(-LN(2)/2))/(LN(2)/2)*V112*Y112*VLOOKUP('Données projet'!$B$9,Paramètres!$A$1:$I$89,3,0)*0.475*44/12</f>
        <v>#N/A</v>
      </c>
      <c r="AC112" s="24" t="e">
        <f t="shared" si="57"/>
        <v>#N/A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 t="e">
        <f>N113*VLOOKUP('Données projet'!$B$9,Paramètres!$A$1:$I$89,3,0)*VLOOKUP('Données projet'!$B$9,Paramètres!$A$1:$I$89,5,0)</f>
        <v>#N/A</v>
      </c>
      <c r="P113" s="14" t="e">
        <f t="shared" si="87"/>
        <v>#N/A</v>
      </c>
      <c r="Q113" s="22" t="e">
        <f t="shared" si="107"/>
        <v>#N/A</v>
      </c>
      <c r="R113" s="62" t="e">
        <f t="shared" si="55"/>
        <v>#N/A</v>
      </c>
      <c r="S113" s="62" t="e">
        <f ca="1">AVERAGE(OFFSET($R$3,0,0,'Données projet'!$E$9+1,1))-AVERAGE(OFFSET($H$3,0,0,'Données projet'!$E$9+1,1))</f>
        <v>#N/A</v>
      </c>
      <c r="T113" s="62" t="e">
        <f t="shared" si="88"/>
        <v>#N/A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 t="e">
        <f>EXP(-LN(2)/35)*Z112+(1-EXP(-LN(2)/35))/(LN(2)/35)*V113*W113*VLOOKUP('Données projet'!$B$9,Paramètres!$A$1:$I$89,3,0)*0.475*44/12</f>
        <v>#N/A</v>
      </c>
      <c r="AA113" s="23" t="e">
        <f>EXP(-LN(2)/25)*AA112+(1-EXP(-LN(2)/25))/(LN(2)/25)*Calculateur!V113*Calculateur!X113*VLOOKUP('Données projet'!$B$9,Paramètres!$A$1:$I$89,3,0)*0.475*44/12</f>
        <v>#N/A</v>
      </c>
      <c r="AB113" s="23" t="e">
        <f>EXP(-LN(2)/2)*AB112+(1-EXP(-LN(2)/2))/(LN(2)/2)*V113*Y113*VLOOKUP('Données projet'!$B$9,Paramètres!$A$1:$I$89,3,0)*0.475*44/12</f>
        <v>#N/A</v>
      </c>
      <c r="AC113" s="24" t="e">
        <f t="shared" si="57"/>
        <v>#N/A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 t="e">
        <f>N114*VLOOKUP('Données projet'!$B$9,Paramètres!$A$1:$I$89,3,0)*VLOOKUP('Données projet'!$B$9,Paramètres!$A$1:$I$89,5,0)</f>
        <v>#N/A</v>
      </c>
      <c r="P114" s="14" t="e">
        <f t="shared" si="87"/>
        <v>#N/A</v>
      </c>
      <c r="Q114" s="22" t="e">
        <f t="shared" si="107"/>
        <v>#N/A</v>
      </c>
      <c r="R114" s="62" t="e">
        <f t="shared" si="55"/>
        <v>#N/A</v>
      </c>
      <c r="S114" s="62" t="e">
        <f ca="1">AVERAGE(OFFSET($R$3,0,0,'Données projet'!$E$9+1,1))-AVERAGE(OFFSET($H$3,0,0,'Données projet'!$E$9+1,1))</f>
        <v>#N/A</v>
      </c>
      <c r="T114" s="62" t="e">
        <f t="shared" si="88"/>
        <v>#N/A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 t="e">
        <f>EXP(-LN(2)/35)*Z113+(1-EXP(-LN(2)/35))/(LN(2)/35)*V114*W114*VLOOKUP('Données projet'!$B$9,Paramètres!$A$1:$I$89,3,0)*0.475*44/12</f>
        <v>#N/A</v>
      </c>
      <c r="AA114" s="23" t="e">
        <f>EXP(-LN(2)/25)*AA113+(1-EXP(-LN(2)/25))/(LN(2)/25)*Calculateur!V114*Calculateur!X114*VLOOKUP('Données projet'!$B$9,Paramètres!$A$1:$I$89,3,0)*0.475*44/12</f>
        <v>#N/A</v>
      </c>
      <c r="AB114" s="23" t="e">
        <f>EXP(-LN(2)/2)*AB113+(1-EXP(-LN(2)/2))/(LN(2)/2)*V114*Y114*VLOOKUP('Données projet'!$B$9,Paramètres!$A$1:$I$89,3,0)*0.475*44/12</f>
        <v>#N/A</v>
      </c>
      <c r="AC114" s="24" t="e">
        <f t="shared" si="57"/>
        <v>#N/A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 t="e">
        <f>N115*VLOOKUP('Données projet'!$B$9,Paramètres!$A$1:$I$89,3,0)*VLOOKUP('Données projet'!$B$9,Paramètres!$A$1:$I$89,5,0)</f>
        <v>#N/A</v>
      </c>
      <c r="P115" s="14" t="e">
        <f t="shared" si="87"/>
        <v>#N/A</v>
      </c>
      <c r="Q115" s="22" t="e">
        <f t="shared" si="107"/>
        <v>#N/A</v>
      </c>
      <c r="R115" s="62" t="e">
        <f t="shared" si="55"/>
        <v>#N/A</v>
      </c>
      <c r="S115" s="62" t="e">
        <f ca="1">AVERAGE(OFFSET($R$3,0,0,'Données projet'!$E$9+1,1))-AVERAGE(OFFSET($H$3,0,0,'Données projet'!$E$9+1,1))</f>
        <v>#N/A</v>
      </c>
      <c r="T115" s="62" t="e">
        <f t="shared" si="88"/>
        <v>#N/A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 t="e">
        <f>EXP(-LN(2)/35)*Z114+(1-EXP(-LN(2)/35))/(LN(2)/35)*V115*W115*VLOOKUP('Données projet'!$B$9,Paramètres!$A$1:$I$89,3,0)*0.475*44/12</f>
        <v>#N/A</v>
      </c>
      <c r="AA115" s="23" t="e">
        <f>EXP(-LN(2)/25)*AA114+(1-EXP(-LN(2)/25))/(LN(2)/25)*Calculateur!V115*Calculateur!X115*VLOOKUP('Données projet'!$B$9,Paramètres!$A$1:$I$89,3,0)*0.475*44/12</f>
        <v>#N/A</v>
      </c>
      <c r="AB115" s="23" t="e">
        <f>EXP(-LN(2)/2)*AB114+(1-EXP(-LN(2)/2))/(LN(2)/2)*V115*Y115*VLOOKUP('Données projet'!$B$9,Paramètres!$A$1:$I$89,3,0)*0.475*44/12</f>
        <v>#N/A</v>
      </c>
      <c r="AC115" s="24" t="e">
        <f t="shared" si="57"/>
        <v>#N/A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 t="e">
        <f>N116*VLOOKUP('Données projet'!$B$9,Paramètres!$A$1:$I$89,3,0)*VLOOKUP('Données projet'!$B$9,Paramètres!$A$1:$I$89,5,0)</f>
        <v>#N/A</v>
      </c>
      <c r="P116" s="14" t="e">
        <f t="shared" si="87"/>
        <v>#N/A</v>
      </c>
      <c r="Q116" s="22" t="e">
        <f t="shared" si="107"/>
        <v>#N/A</v>
      </c>
      <c r="R116" s="62" t="e">
        <f t="shared" si="55"/>
        <v>#N/A</v>
      </c>
      <c r="S116" s="62" t="e">
        <f ca="1">AVERAGE(OFFSET($R$3,0,0,'Données projet'!$E$9+1,1))-AVERAGE(OFFSET($H$3,0,0,'Données projet'!$E$9+1,1))</f>
        <v>#N/A</v>
      </c>
      <c r="T116" s="62" t="e">
        <f t="shared" si="88"/>
        <v>#N/A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 t="e">
        <f>EXP(-LN(2)/35)*Z115+(1-EXP(-LN(2)/35))/(LN(2)/35)*V116*W116*VLOOKUP('Données projet'!$B$9,Paramètres!$A$1:$I$89,3,0)*0.475*44/12</f>
        <v>#N/A</v>
      </c>
      <c r="AA116" s="23" t="e">
        <f>EXP(-LN(2)/25)*AA115+(1-EXP(-LN(2)/25))/(LN(2)/25)*Calculateur!V116*Calculateur!X116*VLOOKUP('Données projet'!$B$9,Paramètres!$A$1:$I$89,3,0)*0.475*44/12</f>
        <v>#N/A</v>
      </c>
      <c r="AB116" s="23" t="e">
        <f>EXP(-LN(2)/2)*AB115+(1-EXP(-LN(2)/2))/(LN(2)/2)*V116*Y116*VLOOKUP('Données projet'!$B$9,Paramètres!$A$1:$I$89,3,0)*0.475*44/12</f>
        <v>#N/A</v>
      </c>
      <c r="AC116" s="24" t="e">
        <f t="shared" si="57"/>
        <v>#N/A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 t="e">
        <f>N117*VLOOKUP('Données projet'!$B$9,Paramètres!$A$1:$I$89,3,0)*VLOOKUP('Données projet'!$B$9,Paramètres!$A$1:$I$89,5,0)</f>
        <v>#N/A</v>
      </c>
      <c r="P117" s="14" t="e">
        <f t="shared" si="87"/>
        <v>#N/A</v>
      </c>
      <c r="Q117" s="22" t="e">
        <f t="shared" si="107"/>
        <v>#N/A</v>
      </c>
      <c r="R117" s="62" t="e">
        <f t="shared" si="55"/>
        <v>#N/A</v>
      </c>
      <c r="S117" s="62" t="e">
        <f ca="1">AVERAGE(OFFSET($R$3,0,0,'Données projet'!$E$9+1,1))-AVERAGE(OFFSET($H$3,0,0,'Données projet'!$E$9+1,1))</f>
        <v>#N/A</v>
      </c>
      <c r="T117" s="62" t="e">
        <f t="shared" si="88"/>
        <v>#N/A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 t="e">
        <f>EXP(-LN(2)/35)*Z116+(1-EXP(-LN(2)/35))/(LN(2)/35)*V117*W117*VLOOKUP('Données projet'!$B$9,Paramètres!$A$1:$I$89,3,0)*0.475*44/12</f>
        <v>#N/A</v>
      </c>
      <c r="AA117" s="23" t="e">
        <f>EXP(-LN(2)/25)*AA116+(1-EXP(-LN(2)/25))/(LN(2)/25)*Calculateur!V117*Calculateur!X117*VLOOKUP('Données projet'!$B$9,Paramètres!$A$1:$I$89,3,0)*0.475*44/12</f>
        <v>#N/A</v>
      </c>
      <c r="AB117" s="23" t="e">
        <f>EXP(-LN(2)/2)*AB116+(1-EXP(-LN(2)/2))/(LN(2)/2)*V117*Y117*VLOOKUP('Données projet'!$B$9,Paramètres!$A$1:$I$89,3,0)*0.475*44/12</f>
        <v>#N/A</v>
      </c>
      <c r="AC117" s="24" t="e">
        <f t="shared" si="57"/>
        <v>#N/A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 t="e">
        <f>N118*VLOOKUP('Données projet'!$B$9,Paramètres!$A$1:$I$89,3,0)*VLOOKUP('Données projet'!$B$9,Paramètres!$A$1:$I$89,5,0)</f>
        <v>#N/A</v>
      </c>
      <c r="P118" s="14" t="e">
        <f t="shared" si="87"/>
        <v>#N/A</v>
      </c>
      <c r="Q118" s="22" t="e">
        <f t="shared" si="107"/>
        <v>#N/A</v>
      </c>
      <c r="R118" s="62" t="e">
        <f t="shared" si="55"/>
        <v>#N/A</v>
      </c>
      <c r="S118" s="62" t="e">
        <f ca="1">AVERAGE(OFFSET($R$3,0,0,'Données projet'!$E$9+1,1))-AVERAGE(OFFSET($H$3,0,0,'Données projet'!$E$9+1,1))</f>
        <v>#N/A</v>
      </c>
      <c r="T118" s="62" t="e">
        <f t="shared" si="88"/>
        <v>#N/A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 t="e">
        <f>EXP(-LN(2)/35)*Z117+(1-EXP(-LN(2)/35))/(LN(2)/35)*V118*W118*VLOOKUP('Données projet'!$B$9,Paramètres!$A$1:$I$89,3,0)*0.475*44/12</f>
        <v>#N/A</v>
      </c>
      <c r="AA118" s="23" t="e">
        <f>EXP(-LN(2)/25)*AA117+(1-EXP(-LN(2)/25))/(LN(2)/25)*Calculateur!V118*Calculateur!X118*VLOOKUP('Données projet'!$B$9,Paramètres!$A$1:$I$89,3,0)*0.475*44/12</f>
        <v>#N/A</v>
      </c>
      <c r="AB118" s="23" t="e">
        <f>EXP(-LN(2)/2)*AB117+(1-EXP(-LN(2)/2))/(LN(2)/2)*V118*Y118*VLOOKUP('Données projet'!$B$9,Paramètres!$A$1:$I$89,3,0)*0.475*44/12</f>
        <v>#N/A</v>
      </c>
      <c r="AC118" s="24" t="e">
        <f t="shared" si="57"/>
        <v>#N/A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 t="e">
        <f>N119*VLOOKUP('Données projet'!$B$9,Paramètres!$A$1:$I$89,3,0)*VLOOKUP('Données projet'!$B$9,Paramètres!$A$1:$I$89,5,0)</f>
        <v>#N/A</v>
      </c>
      <c r="P119" s="14" t="e">
        <f t="shared" si="87"/>
        <v>#N/A</v>
      </c>
      <c r="Q119" s="22" t="e">
        <f t="shared" si="107"/>
        <v>#N/A</v>
      </c>
      <c r="R119" s="62" t="e">
        <f t="shared" si="55"/>
        <v>#N/A</v>
      </c>
      <c r="S119" s="62" t="e">
        <f ca="1">AVERAGE(OFFSET($R$3,0,0,'Données projet'!$E$9+1,1))-AVERAGE(OFFSET($H$3,0,0,'Données projet'!$E$9+1,1))</f>
        <v>#N/A</v>
      </c>
      <c r="T119" s="62" t="e">
        <f t="shared" si="88"/>
        <v>#N/A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 t="e">
        <f>EXP(-LN(2)/35)*Z118+(1-EXP(-LN(2)/35))/(LN(2)/35)*V119*W119*VLOOKUP('Données projet'!$B$9,Paramètres!$A$1:$I$89,3,0)*0.475*44/12</f>
        <v>#N/A</v>
      </c>
      <c r="AA119" s="23" t="e">
        <f>EXP(-LN(2)/25)*AA118+(1-EXP(-LN(2)/25))/(LN(2)/25)*Calculateur!V119*Calculateur!X119*VLOOKUP('Données projet'!$B$9,Paramètres!$A$1:$I$89,3,0)*0.475*44/12</f>
        <v>#N/A</v>
      </c>
      <c r="AB119" s="23" t="e">
        <f>EXP(-LN(2)/2)*AB118+(1-EXP(-LN(2)/2))/(LN(2)/2)*V119*Y119*VLOOKUP('Données projet'!$B$9,Paramètres!$A$1:$I$89,3,0)*0.475*44/12</f>
        <v>#N/A</v>
      </c>
      <c r="AC119" s="24" t="e">
        <f t="shared" si="57"/>
        <v>#N/A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 t="e">
        <f>N120*VLOOKUP('Données projet'!$B$9,Paramètres!$A$1:$I$89,3,0)*VLOOKUP('Données projet'!$B$9,Paramètres!$A$1:$I$89,5,0)</f>
        <v>#N/A</v>
      </c>
      <c r="P120" s="14" t="e">
        <f t="shared" si="87"/>
        <v>#N/A</v>
      </c>
      <c r="Q120" s="22" t="e">
        <f t="shared" si="107"/>
        <v>#N/A</v>
      </c>
      <c r="R120" s="62" t="e">
        <f t="shared" si="55"/>
        <v>#N/A</v>
      </c>
      <c r="S120" s="62" t="e">
        <f ca="1">AVERAGE(OFFSET($R$3,0,0,'Données projet'!$E$9+1,1))-AVERAGE(OFFSET($H$3,0,0,'Données projet'!$E$9+1,1))</f>
        <v>#N/A</v>
      </c>
      <c r="T120" s="62" t="e">
        <f t="shared" si="88"/>
        <v>#N/A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 t="e">
        <f>EXP(-LN(2)/35)*Z119+(1-EXP(-LN(2)/35))/(LN(2)/35)*V120*W120*VLOOKUP('Données projet'!$B$9,Paramètres!$A$1:$I$89,3,0)*0.475*44/12</f>
        <v>#N/A</v>
      </c>
      <c r="AA120" s="23" t="e">
        <f>EXP(-LN(2)/25)*AA119+(1-EXP(-LN(2)/25))/(LN(2)/25)*Calculateur!V120*Calculateur!X120*VLOOKUP('Données projet'!$B$9,Paramètres!$A$1:$I$89,3,0)*0.475*44/12</f>
        <v>#N/A</v>
      </c>
      <c r="AB120" s="23" t="e">
        <f>EXP(-LN(2)/2)*AB119+(1-EXP(-LN(2)/2))/(LN(2)/2)*V120*Y120*VLOOKUP('Données projet'!$B$9,Paramètres!$A$1:$I$89,3,0)*0.475*44/12</f>
        <v>#N/A</v>
      </c>
      <c r="AC120" s="24" t="e">
        <f t="shared" si="57"/>
        <v>#N/A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 t="e">
        <f>N121*VLOOKUP('Données projet'!$B$9,Paramètres!$A$1:$I$89,3,0)*VLOOKUP('Données projet'!$B$9,Paramètres!$A$1:$I$89,5,0)</f>
        <v>#N/A</v>
      </c>
      <c r="P121" s="14" t="e">
        <f t="shared" si="87"/>
        <v>#N/A</v>
      </c>
      <c r="Q121" s="22" t="e">
        <f t="shared" si="107"/>
        <v>#N/A</v>
      </c>
      <c r="R121" s="62" t="e">
        <f t="shared" si="55"/>
        <v>#N/A</v>
      </c>
      <c r="S121" s="62" t="e">
        <f ca="1">AVERAGE(OFFSET($R$3,0,0,'Données projet'!$E$9+1,1))-AVERAGE(OFFSET($H$3,0,0,'Données projet'!$E$9+1,1))</f>
        <v>#N/A</v>
      </c>
      <c r="T121" s="62" t="e">
        <f t="shared" si="88"/>
        <v>#N/A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 t="e">
        <f>EXP(-LN(2)/35)*Z120+(1-EXP(-LN(2)/35))/(LN(2)/35)*V121*W121*VLOOKUP('Données projet'!$B$9,Paramètres!$A$1:$I$89,3,0)*0.475*44/12</f>
        <v>#N/A</v>
      </c>
      <c r="AA121" s="23" t="e">
        <f>EXP(-LN(2)/25)*AA120+(1-EXP(-LN(2)/25))/(LN(2)/25)*Calculateur!V121*Calculateur!X121*VLOOKUP('Données projet'!$B$9,Paramètres!$A$1:$I$89,3,0)*0.475*44/12</f>
        <v>#N/A</v>
      </c>
      <c r="AB121" s="23" t="e">
        <f>EXP(-LN(2)/2)*AB120+(1-EXP(-LN(2)/2))/(LN(2)/2)*V121*Y121*VLOOKUP('Données projet'!$B$9,Paramètres!$A$1:$I$89,3,0)*0.475*44/12</f>
        <v>#N/A</v>
      </c>
      <c r="AC121" s="24" t="e">
        <f t="shared" si="57"/>
        <v>#N/A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 t="e">
        <f>N122*VLOOKUP('Données projet'!$B$9,Paramètres!$A$1:$I$89,3,0)*VLOOKUP('Données projet'!$B$9,Paramètres!$A$1:$I$89,5,0)</f>
        <v>#N/A</v>
      </c>
      <c r="P122" s="14" t="e">
        <f t="shared" si="87"/>
        <v>#N/A</v>
      </c>
      <c r="Q122" s="22" t="e">
        <f t="shared" si="107"/>
        <v>#N/A</v>
      </c>
      <c r="R122" s="62" t="e">
        <f t="shared" si="55"/>
        <v>#N/A</v>
      </c>
      <c r="S122" s="62" t="e">
        <f ca="1">AVERAGE(OFFSET($R$3,0,0,'Données projet'!$E$9+1,1))-AVERAGE(OFFSET($H$3,0,0,'Données projet'!$E$9+1,1))</f>
        <v>#N/A</v>
      </c>
      <c r="T122" s="62" t="e">
        <f t="shared" si="88"/>
        <v>#N/A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 t="e">
        <f>EXP(-LN(2)/35)*Z121+(1-EXP(-LN(2)/35))/(LN(2)/35)*V122*W122*VLOOKUP('Données projet'!$B$9,Paramètres!$A$1:$I$89,3,0)*0.475*44/12</f>
        <v>#N/A</v>
      </c>
      <c r="AA122" s="23" t="e">
        <f>EXP(-LN(2)/25)*AA121+(1-EXP(-LN(2)/25))/(LN(2)/25)*Calculateur!V122*Calculateur!X122*VLOOKUP('Données projet'!$B$9,Paramètres!$A$1:$I$89,3,0)*0.475*44/12</f>
        <v>#N/A</v>
      </c>
      <c r="AB122" s="23" t="e">
        <f>EXP(-LN(2)/2)*AB121+(1-EXP(-LN(2)/2))/(LN(2)/2)*V122*Y122*VLOOKUP('Données projet'!$B$9,Paramètres!$A$1:$I$89,3,0)*0.475*44/12</f>
        <v>#N/A</v>
      </c>
      <c r="AC122" s="24" t="e">
        <f t="shared" si="57"/>
        <v>#N/A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 t="e">
        <f>N123*VLOOKUP('Données projet'!$B$9,Paramètres!$A$1:$I$89,3,0)*VLOOKUP('Données projet'!$B$9,Paramètres!$A$1:$I$89,5,0)</f>
        <v>#N/A</v>
      </c>
      <c r="P123" s="14" t="e">
        <f t="shared" si="87"/>
        <v>#N/A</v>
      </c>
      <c r="Q123" s="22" t="e">
        <f t="shared" si="107"/>
        <v>#N/A</v>
      </c>
      <c r="R123" s="62" t="e">
        <f t="shared" si="55"/>
        <v>#N/A</v>
      </c>
      <c r="S123" s="62" t="e">
        <f ca="1">AVERAGE(OFFSET($R$3,0,0,'Données projet'!$E$9+1,1))-AVERAGE(OFFSET($H$3,0,0,'Données projet'!$E$9+1,1))</f>
        <v>#N/A</v>
      </c>
      <c r="T123" s="62" t="e">
        <f t="shared" si="88"/>
        <v>#N/A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 t="e">
        <f>EXP(-LN(2)/35)*Z122+(1-EXP(-LN(2)/35))/(LN(2)/35)*V123*W123*VLOOKUP('Données projet'!$B$9,Paramètres!$A$1:$I$89,3,0)*0.475*44/12</f>
        <v>#N/A</v>
      </c>
      <c r="AA123" s="23" t="e">
        <f>EXP(-LN(2)/25)*AA122+(1-EXP(-LN(2)/25))/(LN(2)/25)*Calculateur!V123*Calculateur!X123*VLOOKUP('Données projet'!$B$9,Paramètres!$A$1:$I$89,3,0)*0.475*44/12</f>
        <v>#N/A</v>
      </c>
      <c r="AB123" s="23" t="e">
        <f>EXP(-LN(2)/2)*AB122+(1-EXP(-LN(2)/2))/(LN(2)/2)*V123*Y123*VLOOKUP('Données projet'!$B$9,Paramètres!$A$1:$I$89,3,0)*0.475*44/12</f>
        <v>#N/A</v>
      </c>
      <c r="AC123" s="24" t="e">
        <f t="shared" si="57"/>
        <v>#N/A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 t="e">
        <f>N124*VLOOKUP('Données projet'!$B$9,Paramètres!$A$1:$I$89,3,0)*VLOOKUP('Données projet'!$B$9,Paramètres!$A$1:$I$89,5,0)</f>
        <v>#N/A</v>
      </c>
      <c r="P124" s="14" t="e">
        <f t="shared" si="87"/>
        <v>#N/A</v>
      </c>
      <c r="Q124" s="22" t="e">
        <f t="shared" si="107"/>
        <v>#N/A</v>
      </c>
      <c r="R124" s="62" t="e">
        <f t="shared" si="55"/>
        <v>#N/A</v>
      </c>
      <c r="S124" s="62" t="e">
        <f ca="1">AVERAGE(OFFSET($R$3,0,0,'Données projet'!$E$9+1,1))-AVERAGE(OFFSET($H$3,0,0,'Données projet'!$E$9+1,1))</f>
        <v>#N/A</v>
      </c>
      <c r="T124" s="62" t="e">
        <f t="shared" si="88"/>
        <v>#N/A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 t="e">
        <f>EXP(-LN(2)/35)*Z123+(1-EXP(-LN(2)/35))/(LN(2)/35)*V124*W124*VLOOKUP('Données projet'!$B$9,Paramètres!$A$1:$I$89,3,0)*0.475*44/12</f>
        <v>#N/A</v>
      </c>
      <c r="AA124" s="23" t="e">
        <f>EXP(-LN(2)/25)*AA123+(1-EXP(-LN(2)/25))/(LN(2)/25)*Calculateur!V124*Calculateur!X124*VLOOKUP('Données projet'!$B$9,Paramètres!$A$1:$I$89,3,0)*0.475*44/12</f>
        <v>#N/A</v>
      </c>
      <c r="AB124" s="23" t="e">
        <f>EXP(-LN(2)/2)*AB123+(1-EXP(-LN(2)/2))/(LN(2)/2)*V124*Y124*VLOOKUP('Données projet'!$B$9,Paramètres!$A$1:$I$89,3,0)*0.475*44/12</f>
        <v>#N/A</v>
      </c>
      <c r="AC124" s="24" t="e">
        <f t="shared" si="57"/>
        <v>#N/A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 t="e">
        <f>N125*VLOOKUP('Données projet'!$B$9,Paramètres!$A$1:$I$89,3,0)*VLOOKUP('Données projet'!$B$9,Paramètres!$A$1:$I$89,5,0)</f>
        <v>#N/A</v>
      </c>
      <c r="P125" s="14" t="e">
        <f t="shared" si="87"/>
        <v>#N/A</v>
      </c>
      <c r="Q125" s="22" t="e">
        <f t="shared" si="107"/>
        <v>#N/A</v>
      </c>
      <c r="R125" s="62" t="e">
        <f t="shared" si="55"/>
        <v>#N/A</v>
      </c>
      <c r="S125" s="62" t="e">
        <f ca="1">AVERAGE(OFFSET($R$3,0,0,'Données projet'!$E$9+1,1))-AVERAGE(OFFSET($H$3,0,0,'Données projet'!$E$9+1,1))</f>
        <v>#N/A</v>
      </c>
      <c r="T125" s="62" t="e">
        <f t="shared" si="88"/>
        <v>#N/A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 t="e">
        <f>EXP(-LN(2)/35)*Z124+(1-EXP(-LN(2)/35))/(LN(2)/35)*V125*W125*VLOOKUP('Données projet'!$B$9,Paramètres!$A$1:$I$89,3,0)*0.475*44/12</f>
        <v>#N/A</v>
      </c>
      <c r="AA125" s="23" t="e">
        <f>EXP(-LN(2)/25)*AA124+(1-EXP(-LN(2)/25))/(LN(2)/25)*Calculateur!V125*Calculateur!X125*VLOOKUP('Données projet'!$B$9,Paramètres!$A$1:$I$89,3,0)*0.475*44/12</f>
        <v>#N/A</v>
      </c>
      <c r="AB125" s="23" t="e">
        <f>EXP(-LN(2)/2)*AB124+(1-EXP(-LN(2)/2))/(LN(2)/2)*V125*Y125*VLOOKUP('Données projet'!$B$9,Paramètres!$A$1:$I$89,3,0)*0.475*44/12</f>
        <v>#N/A</v>
      </c>
      <c r="AC125" s="24" t="e">
        <f t="shared" si="57"/>
        <v>#N/A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 t="e">
        <f>N126*VLOOKUP('Données projet'!$B$9,Paramètres!$A$1:$I$89,3,0)*VLOOKUP('Données projet'!$B$9,Paramètres!$A$1:$I$89,5,0)</f>
        <v>#N/A</v>
      </c>
      <c r="P126" s="14" t="e">
        <f t="shared" si="87"/>
        <v>#N/A</v>
      </c>
      <c r="Q126" s="22" t="e">
        <f t="shared" si="107"/>
        <v>#N/A</v>
      </c>
      <c r="R126" s="62" t="e">
        <f t="shared" si="55"/>
        <v>#N/A</v>
      </c>
      <c r="S126" s="62" t="e">
        <f ca="1">AVERAGE(OFFSET($R$3,0,0,'Données projet'!$E$9+1,1))-AVERAGE(OFFSET($H$3,0,0,'Données projet'!$E$9+1,1))</f>
        <v>#N/A</v>
      </c>
      <c r="T126" s="62" t="e">
        <f t="shared" si="88"/>
        <v>#N/A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 t="e">
        <f>EXP(-LN(2)/35)*Z125+(1-EXP(-LN(2)/35))/(LN(2)/35)*V126*W126*VLOOKUP('Données projet'!$B$9,Paramètres!$A$1:$I$89,3,0)*0.475*44/12</f>
        <v>#N/A</v>
      </c>
      <c r="AA126" s="23" t="e">
        <f>EXP(-LN(2)/25)*AA125+(1-EXP(-LN(2)/25))/(LN(2)/25)*Calculateur!V126*Calculateur!X126*VLOOKUP('Données projet'!$B$9,Paramètres!$A$1:$I$89,3,0)*0.475*44/12</f>
        <v>#N/A</v>
      </c>
      <c r="AB126" s="23" t="e">
        <f>EXP(-LN(2)/2)*AB125+(1-EXP(-LN(2)/2))/(LN(2)/2)*V126*Y126*VLOOKUP('Données projet'!$B$9,Paramètres!$A$1:$I$89,3,0)*0.475*44/12</f>
        <v>#N/A</v>
      </c>
      <c r="AC126" s="24" t="e">
        <f t="shared" si="57"/>
        <v>#N/A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 t="e">
        <f>N127*VLOOKUP('Données projet'!$B$9,Paramètres!$A$1:$I$89,3,0)*VLOOKUP('Données projet'!$B$9,Paramètres!$A$1:$I$89,5,0)</f>
        <v>#N/A</v>
      </c>
      <c r="P127" s="14" t="e">
        <f t="shared" si="87"/>
        <v>#N/A</v>
      </c>
      <c r="Q127" s="22" t="e">
        <f t="shared" si="107"/>
        <v>#N/A</v>
      </c>
      <c r="R127" s="62" t="e">
        <f t="shared" si="55"/>
        <v>#N/A</v>
      </c>
      <c r="S127" s="62" t="e">
        <f ca="1">AVERAGE(OFFSET($R$3,0,0,'Données projet'!$E$9+1,1))-AVERAGE(OFFSET($H$3,0,0,'Données projet'!$E$9+1,1))</f>
        <v>#N/A</v>
      </c>
      <c r="T127" s="62" t="e">
        <f t="shared" si="88"/>
        <v>#N/A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 t="e">
        <f>EXP(-LN(2)/35)*Z126+(1-EXP(-LN(2)/35))/(LN(2)/35)*V127*W127*VLOOKUP('Données projet'!$B$9,Paramètres!$A$1:$I$89,3,0)*0.475*44/12</f>
        <v>#N/A</v>
      </c>
      <c r="AA127" s="23" t="e">
        <f>EXP(-LN(2)/25)*AA126+(1-EXP(-LN(2)/25))/(LN(2)/25)*Calculateur!V127*Calculateur!X127*VLOOKUP('Données projet'!$B$9,Paramètres!$A$1:$I$89,3,0)*0.475*44/12</f>
        <v>#N/A</v>
      </c>
      <c r="AB127" s="23" t="e">
        <f>EXP(-LN(2)/2)*AB126+(1-EXP(-LN(2)/2))/(LN(2)/2)*V127*Y127*VLOOKUP('Données projet'!$B$9,Paramètres!$A$1:$I$89,3,0)*0.475*44/12</f>
        <v>#N/A</v>
      </c>
      <c r="AC127" s="24" t="e">
        <f t="shared" si="57"/>
        <v>#N/A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 t="e">
        <f>N128*VLOOKUP('Données projet'!$B$9,Paramètres!$A$1:$I$89,3,0)*VLOOKUP('Données projet'!$B$9,Paramètres!$A$1:$I$89,5,0)</f>
        <v>#N/A</v>
      </c>
      <c r="P128" s="14" t="e">
        <f t="shared" si="87"/>
        <v>#N/A</v>
      </c>
      <c r="Q128" s="22" t="e">
        <f t="shared" si="107"/>
        <v>#N/A</v>
      </c>
      <c r="R128" s="62" t="e">
        <f t="shared" si="55"/>
        <v>#N/A</v>
      </c>
      <c r="S128" s="62" t="e">
        <f ca="1">AVERAGE(OFFSET($R$3,0,0,'Données projet'!$E$9+1,1))-AVERAGE(OFFSET($H$3,0,0,'Données projet'!$E$9+1,1))</f>
        <v>#N/A</v>
      </c>
      <c r="T128" s="62" t="e">
        <f t="shared" si="88"/>
        <v>#N/A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 t="e">
        <f>EXP(-LN(2)/35)*Z127+(1-EXP(-LN(2)/35))/(LN(2)/35)*V128*W128*VLOOKUP('Données projet'!$B$9,Paramètres!$A$1:$I$89,3,0)*0.475*44/12</f>
        <v>#N/A</v>
      </c>
      <c r="AA128" s="23" t="e">
        <f>EXP(-LN(2)/25)*AA127+(1-EXP(-LN(2)/25))/(LN(2)/25)*Calculateur!V128*Calculateur!X128*VLOOKUP('Données projet'!$B$9,Paramètres!$A$1:$I$89,3,0)*0.475*44/12</f>
        <v>#N/A</v>
      </c>
      <c r="AB128" s="23" t="e">
        <f>EXP(-LN(2)/2)*AB127+(1-EXP(-LN(2)/2))/(LN(2)/2)*V128*Y128*VLOOKUP('Données projet'!$B$9,Paramètres!$A$1:$I$89,3,0)*0.475*44/12</f>
        <v>#N/A</v>
      </c>
      <c r="AC128" s="24" t="e">
        <f t="shared" si="57"/>
        <v>#N/A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 t="e">
        <f>N129*VLOOKUP('Données projet'!$B$9,Paramètres!$A$1:$I$89,3,0)*VLOOKUP('Données projet'!$B$9,Paramètres!$A$1:$I$89,5,0)</f>
        <v>#N/A</v>
      </c>
      <c r="P129" s="14" t="e">
        <f t="shared" si="87"/>
        <v>#N/A</v>
      </c>
      <c r="Q129" s="22" t="e">
        <f t="shared" si="107"/>
        <v>#N/A</v>
      </c>
      <c r="R129" s="62" t="e">
        <f t="shared" si="55"/>
        <v>#N/A</v>
      </c>
      <c r="S129" s="62" t="e">
        <f ca="1">AVERAGE(OFFSET($R$3,0,0,'Données projet'!$E$9+1,1))-AVERAGE(OFFSET($H$3,0,0,'Données projet'!$E$9+1,1))</f>
        <v>#N/A</v>
      </c>
      <c r="T129" s="62" t="e">
        <f t="shared" si="88"/>
        <v>#N/A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 t="e">
        <f>EXP(-LN(2)/35)*Z128+(1-EXP(-LN(2)/35))/(LN(2)/35)*V129*W129*VLOOKUP('Données projet'!$B$9,Paramètres!$A$1:$I$89,3,0)*0.475*44/12</f>
        <v>#N/A</v>
      </c>
      <c r="AA129" s="23" t="e">
        <f>EXP(-LN(2)/25)*AA128+(1-EXP(-LN(2)/25))/(LN(2)/25)*Calculateur!V129*Calculateur!X129*VLOOKUP('Données projet'!$B$9,Paramètres!$A$1:$I$89,3,0)*0.475*44/12</f>
        <v>#N/A</v>
      </c>
      <c r="AB129" s="23" t="e">
        <f>EXP(-LN(2)/2)*AB128+(1-EXP(-LN(2)/2))/(LN(2)/2)*V129*Y129*VLOOKUP('Données projet'!$B$9,Paramètres!$A$1:$I$89,3,0)*0.475*44/12</f>
        <v>#N/A</v>
      </c>
      <c r="AC129" s="24" t="e">
        <f t="shared" si="57"/>
        <v>#N/A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 t="e">
        <f>N130*VLOOKUP('Données projet'!$B$9,Paramètres!$A$1:$I$89,3,0)*VLOOKUP('Données projet'!$B$9,Paramètres!$A$1:$I$89,5,0)</f>
        <v>#N/A</v>
      </c>
      <c r="P130" s="14" t="e">
        <f t="shared" si="87"/>
        <v>#N/A</v>
      </c>
      <c r="Q130" s="22" t="e">
        <f t="shared" si="107"/>
        <v>#N/A</v>
      </c>
      <c r="R130" s="62" t="e">
        <f t="shared" si="55"/>
        <v>#N/A</v>
      </c>
      <c r="S130" s="62" t="e">
        <f ca="1">AVERAGE(OFFSET($R$3,0,0,'Données projet'!$E$9+1,1))-AVERAGE(OFFSET($H$3,0,0,'Données projet'!$E$9+1,1))</f>
        <v>#N/A</v>
      </c>
      <c r="T130" s="62" t="e">
        <f t="shared" si="88"/>
        <v>#N/A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 t="e">
        <f>EXP(-LN(2)/35)*Z129+(1-EXP(-LN(2)/35))/(LN(2)/35)*V130*W130*VLOOKUP('Données projet'!$B$9,Paramètres!$A$1:$I$89,3,0)*0.475*44/12</f>
        <v>#N/A</v>
      </c>
      <c r="AA130" s="23" t="e">
        <f>EXP(-LN(2)/25)*AA129+(1-EXP(-LN(2)/25))/(LN(2)/25)*Calculateur!V130*Calculateur!X130*VLOOKUP('Données projet'!$B$9,Paramètres!$A$1:$I$89,3,0)*0.475*44/12</f>
        <v>#N/A</v>
      </c>
      <c r="AB130" s="23" t="e">
        <f>EXP(-LN(2)/2)*AB129+(1-EXP(-LN(2)/2))/(LN(2)/2)*V130*Y130*VLOOKUP('Données projet'!$B$9,Paramètres!$A$1:$I$89,3,0)*0.475*44/12</f>
        <v>#N/A</v>
      </c>
      <c r="AC130" s="24" t="e">
        <f t="shared" si="57"/>
        <v>#N/A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 t="e">
        <f>N131*VLOOKUP('Données projet'!$B$9,Paramètres!$A$1:$I$89,3,0)*VLOOKUP('Données projet'!$B$9,Paramètres!$A$1:$I$89,5,0)</f>
        <v>#N/A</v>
      </c>
      <c r="P131" s="14" t="e">
        <f t="shared" si="87"/>
        <v>#N/A</v>
      </c>
      <c r="Q131" s="22" t="e">
        <f t="shared" ref="Q131:Q153" si="108">(O131+P131)*0.475*44/12</f>
        <v>#N/A</v>
      </c>
      <c r="R131" s="62" t="e">
        <f t="shared" ref="R131:R194" si="109">Q131+(I131+J131)*44/12</f>
        <v>#N/A</v>
      </c>
      <c r="S131" s="62" t="e">
        <f ca="1">AVERAGE(OFFSET($R$3,0,0,'Données projet'!$E$9+1,1))-AVERAGE(OFFSET($H$3,0,0,'Données projet'!$E$9+1,1))</f>
        <v>#N/A</v>
      </c>
      <c r="T131" s="62" t="e">
        <f t="shared" si="88"/>
        <v>#N/A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 t="e">
        <f>EXP(-LN(2)/35)*Z130+(1-EXP(-LN(2)/35))/(LN(2)/35)*V131*W131*VLOOKUP('Données projet'!$B$9,Paramètres!$A$1:$I$89,3,0)*0.475*44/12</f>
        <v>#N/A</v>
      </c>
      <c r="AA131" s="23" t="e">
        <f>EXP(-LN(2)/25)*AA130+(1-EXP(-LN(2)/25))/(LN(2)/25)*Calculateur!V131*Calculateur!X131*VLOOKUP('Données projet'!$B$9,Paramètres!$A$1:$I$89,3,0)*0.475*44/12</f>
        <v>#N/A</v>
      </c>
      <c r="AB131" s="23" t="e">
        <f>EXP(-LN(2)/2)*AB130+(1-EXP(-LN(2)/2))/(LN(2)/2)*V131*Y131*VLOOKUP('Données projet'!$B$9,Paramètres!$A$1:$I$89,3,0)*0.475*44/12</f>
        <v>#N/A</v>
      </c>
      <c r="AC131" s="24" t="e">
        <f t="shared" si="57"/>
        <v>#N/A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 t="e">
        <f>N132*VLOOKUP('Données projet'!$B$9,Paramètres!$A$1:$I$89,3,0)*VLOOKUP('Données projet'!$B$9,Paramètres!$A$1:$I$89,5,0)</f>
        <v>#N/A</v>
      </c>
      <c r="P132" s="14" t="e">
        <f t="shared" si="87"/>
        <v>#N/A</v>
      </c>
      <c r="Q132" s="22" t="e">
        <f t="shared" si="108"/>
        <v>#N/A</v>
      </c>
      <c r="R132" s="62" t="e">
        <f t="shared" si="109"/>
        <v>#N/A</v>
      </c>
      <c r="S132" s="62" t="e">
        <f ca="1">AVERAGE(OFFSET($R$3,0,0,'Données projet'!$E$9+1,1))-AVERAGE(OFFSET($H$3,0,0,'Données projet'!$E$9+1,1))</f>
        <v>#N/A</v>
      </c>
      <c r="T132" s="62" t="e">
        <f t="shared" si="88"/>
        <v>#N/A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 t="e">
        <f>EXP(-LN(2)/35)*Z131+(1-EXP(-LN(2)/35))/(LN(2)/35)*V132*W132*VLOOKUP('Données projet'!$B$9,Paramètres!$A$1:$I$89,3,0)*0.475*44/12</f>
        <v>#N/A</v>
      </c>
      <c r="AA132" s="23" t="e">
        <f>EXP(-LN(2)/25)*AA131+(1-EXP(-LN(2)/25))/(LN(2)/25)*Calculateur!V132*Calculateur!X132*VLOOKUP('Données projet'!$B$9,Paramètres!$A$1:$I$89,3,0)*0.475*44/12</f>
        <v>#N/A</v>
      </c>
      <c r="AB132" s="23" t="e">
        <f>EXP(-LN(2)/2)*AB131+(1-EXP(-LN(2)/2))/(LN(2)/2)*V132*Y132*VLOOKUP('Données projet'!$B$9,Paramètres!$A$1:$I$89,3,0)*0.475*44/12</f>
        <v>#N/A</v>
      </c>
      <c r="AC132" s="24" t="e">
        <f t="shared" ref="AC132:AC153" si="111">SUM(Z132:AB132)</f>
        <v>#N/A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 t="e">
        <f>N133*VLOOKUP('Données projet'!$B$9,Paramètres!$A$1:$I$89,3,0)*VLOOKUP('Données projet'!$B$9,Paramètres!$A$1:$I$89,5,0)</f>
        <v>#N/A</v>
      </c>
      <c r="P133" s="14" t="e">
        <f t="shared" ref="P133:P196" si="141">EXP(-1.0587+0.8836*LN(O133)+0.284)</f>
        <v>#N/A</v>
      </c>
      <c r="Q133" s="22" t="e">
        <f t="shared" si="108"/>
        <v>#N/A</v>
      </c>
      <c r="R133" s="62" t="e">
        <f t="shared" si="109"/>
        <v>#N/A</v>
      </c>
      <c r="S133" s="62" t="e">
        <f ca="1">AVERAGE(OFFSET($R$3,0,0,'Données projet'!$E$9+1,1))-AVERAGE(OFFSET($H$3,0,0,'Données projet'!$E$9+1,1))</f>
        <v>#N/A</v>
      </c>
      <c r="T133" s="62" t="e">
        <f t="shared" ref="T133:T196" si="142">$T$3</f>
        <v>#N/A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 t="e">
        <f>EXP(-LN(2)/35)*Z132+(1-EXP(-LN(2)/35))/(LN(2)/35)*V133*W133*VLOOKUP('Données projet'!$B$9,Paramètres!$A$1:$I$89,3,0)*0.475*44/12</f>
        <v>#N/A</v>
      </c>
      <c r="AA133" s="23" t="e">
        <f>EXP(-LN(2)/25)*AA132+(1-EXP(-LN(2)/25))/(LN(2)/25)*Calculateur!V133*Calculateur!X133*VLOOKUP('Données projet'!$B$9,Paramètres!$A$1:$I$89,3,0)*0.475*44/12</f>
        <v>#N/A</v>
      </c>
      <c r="AB133" s="23" t="e">
        <f>EXP(-LN(2)/2)*AB132+(1-EXP(-LN(2)/2))/(LN(2)/2)*V133*Y133*VLOOKUP('Données projet'!$B$9,Paramètres!$A$1:$I$89,3,0)*0.475*44/12</f>
        <v>#N/A</v>
      </c>
      <c r="AC133" s="24" t="e">
        <f t="shared" si="111"/>
        <v>#N/A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 t="e">
        <f>N134*VLOOKUP('Données projet'!$B$9,Paramètres!$A$1:$I$89,3,0)*VLOOKUP('Données projet'!$B$9,Paramètres!$A$1:$I$89,5,0)</f>
        <v>#N/A</v>
      </c>
      <c r="P134" s="14" t="e">
        <f t="shared" si="141"/>
        <v>#N/A</v>
      </c>
      <c r="Q134" s="22" t="e">
        <f t="shared" si="108"/>
        <v>#N/A</v>
      </c>
      <c r="R134" s="62" t="e">
        <f t="shared" si="109"/>
        <v>#N/A</v>
      </c>
      <c r="S134" s="62" t="e">
        <f ca="1">AVERAGE(OFFSET($R$3,0,0,'Données projet'!$E$9+1,1))-AVERAGE(OFFSET($H$3,0,0,'Données projet'!$E$9+1,1))</f>
        <v>#N/A</v>
      </c>
      <c r="T134" s="62" t="e">
        <f t="shared" si="142"/>
        <v>#N/A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 t="e">
        <f>EXP(-LN(2)/35)*Z133+(1-EXP(-LN(2)/35))/(LN(2)/35)*V134*W134*VLOOKUP('Données projet'!$B$9,Paramètres!$A$1:$I$89,3,0)*0.475*44/12</f>
        <v>#N/A</v>
      </c>
      <c r="AA134" s="23" t="e">
        <f>EXP(-LN(2)/25)*AA133+(1-EXP(-LN(2)/25))/(LN(2)/25)*Calculateur!V134*Calculateur!X134*VLOOKUP('Données projet'!$B$9,Paramètres!$A$1:$I$89,3,0)*0.475*44/12</f>
        <v>#N/A</v>
      </c>
      <c r="AB134" s="23" t="e">
        <f>EXP(-LN(2)/2)*AB133+(1-EXP(-LN(2)/2))/(LN(2)/2)*V134*Y134*VLOOKUP('Données projet'!$B$9,Paramètres!$A$1:$I$89,3,0)*0.475*44/12</f>
        <v>#N/A</v>
      </c>
      <c r="AC134" s="24" t="e">
        <f t="shared" si="111"/>
        <v>#N/A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 t="e">
        <f>N135*VLOOKUP('Données projet'!$B$9,Paramètres!$A$1:$I$89,3,0)*VLOOKUP('Données projet'!$B$9,Paramètres!$A$1:$I$89,5,0)</f>
        <v>#N/A</v>
      </c>
      <c r="P135" s="14" t="e">
        <f t="shared" si="141"/>
        <v>#N/A</v>
      </c>
      <c r="Q135" s="22" t="e">
        <f t="shared" si="108"/>
        <v>#N/A</v>
      </c>
      <c r="R135" s="62" t="e">
        <f t="shared" si="109"/>
        <v>#N/A</v>
      </c>
      <c r="S135" s="62" t="e">
        <f ca="1">AVERAGE(OFFSET($R$3,0,0,'Données projet'!$E$9+1,1))-AVERAGE(OFFSET($H$3,0,0,'Données projet'!$E$9+1,1))</f>
        <v>#N/A</v>
      </c>
      <c r="T135" s="62" t="e">
        <f t="shared" si="142"/>
        <v>#N/A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 t="e">
        <f>EXP(-LN(2)/35)*Z134+(1-EXP(-LN(2)/35))/(LN(2)/35)*V135*W135*VLOOKUP('Données projet'!$B$9,Paramètres!$A$1:$I$89,3,0)*0.475*44/12</f>
        <v>#N/A</v>
      </c>
      <c r="AA135" s="23" t="e">
        <f>EXP(-LN(2)/25)*AA134+(1-EXP(-LN(2)/25))/(LN(2)/25)*Calculateur!V135*Calculateur!X135*VLOOKUP('Données projet'!$B$9,Paramètres!$A$1:$I$89,3,0)*0.475*44/12</f>
        <v>#N/A</v>
      </c>
      <c r="AB135" s="23" t="e">
        <f>EXP(-LN(2)/2)*AB134+(1-EXP(-LN(2)/2))/(LN(2)/2)*V135*Y135*VLOOKUP('Données projet'!$B$9,Paramètres!$A$1:$I$89,3,0)*0.475*44/12</f>
        <v>#N/A</v>
      </c>
      <c r="AC135" s="24" t="e">
        <f t="shared" si="111"/>
        <v>#N/A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 t="e">
        <f>N136*VLOOKUP('Données projet'!$B$9,Paramètres!$A$1:$I$89,3,0)*VLOOKUP('Données projet'!$B$9,Paramètres!$A$1:$I$89,5,0)</f>
        <v>#N/A</v>
      </c>
      <c r="P136" s="14" t="e">
        <f t="shared" si="141"/>
        <v>#N/A</v>
      </c>
      <c r="Q136" s="22" t="e">
        <f t="shared" si="108"/>
        <v>#N/A</v>
      </c>
      <c r="R136" s="62" t="e">
        <f t="shared" si="109"/>
        <v>#N/A</v>
      </c>
      <c r="S136" s="62" t="e">
        <f ca="1">AVERAGE(OFFSET($R$3,0,0,'Données projet'!$E$9+1,1))-AVERAGE(OFFSET($H$3,0,0,'Données projet'!$E$9+1,1))</f>
        <v>#N/A</v>
      </c>
      <c r="T136" s="62" t="e">
        <f t="shared" si="142"/>
        <v>#N/A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 t="e">
        <f>EXP(-LN(2)/35)*Z135+(1-EXP(-LN(2)/35))/(LN(2)/35)*V136*W136*VLOOKUP('Données projet'!$B$9,Paramètres!$A$1:$I$89,3,0)*0.475*44/12</f>
        <v>#N/A</v>
      </c>
      <c r="AA136" s="23" t="e">
        <f>EXP(-LN(2)/25)*AA135+(1-EXP(-LN(2)/25))/(LN(2)/25)*Calculateur!V136*Calculateur!X136*VLOOKUP('Données projet'!$B$9,Paramètres!$A$1:$I$89,3,0)*0.475*44/12</f>
        <v>#N/A</v>
      </c>
      <c r="AB136" s="23" t="e">
        <f>EXP(-LN(2)/2)*AB135+(1-EXP(-LN(2)/2))/(LN(2)/2)*V136*Y136*VLOOKUP('Données projet'!$B$9,Paramètres!$A$1:$I$89,3,0)*0.475*44/12</f>
        <v>#N/A</v>
      </c>
      <c r="AC136" s="24" t="e">
        <f t="shared" si="111"/>
        <v>#N/A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 t="e">
        <f>N137*VLOOKUP('Données projet'!$B$9,Paramètres!$A$1:$I$89,3,0)*VLOOKUP('Données projet'!$B$9,Paramètres!$A$1:$I$89,5,0)</f>
        <v>#N/A</v>
      </c>
      <c r="P137" s="14" t="e">
        <f t="shared" si="141"/>
        <v>#N/A</v>
      </c>
      <c r="Q137" s="22" t="e">
        <f t="shared" si="108"/>
        <v>#N/A</v>
      </c>
      <c r="R137" s="62" t="e">
        <f t="shared" si="109"/>
        <v>#N/A</v>
      </c>
      <c r="S137" s="62" t="e">
        <f ca="1">AVERAGE(OFFSET($R$3,0,0,'Données projet'!$E$9+1,1))-AVERAGE(OFFSET($H$3,0,0,'Données projet'!$E$9+1,1))</f>
        <v>#N/A</v>
      </c>
      <c r="T137" s="62" t="e">
        <f t="shared" si="142"/>
        <v>#N/A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 t="e">
        <f>EXP(-LN(2)/35)*Z136+(1-EXP(-LN(2)/35))/(LN(2)/35)*V137*W137*VLOOKUP('Données projet'!$B$9,Paramètres!$A$1:$I$89,3,0)*0.475*44/12</f>
        <v>#N/A</v>
      </c>
      <c r="AA137" s="23" t="e">
        <f>EXP(-LN(2)/25)*AA136+(1-EXP(-LN(2)/25))/(LN(2)/25)*Calculateur!V137*Calculateur!X137*VLOOKUP('Données projet'!$B$9,Paramètres!$A$1:$I$89,3,0)*0.475*44/12</f>
        <v>#N/A</v>
      </c>
      <c r="AB137" s="23" t="e">
        <f>EXP(-LN(2)/2)*AB136+(1-EXP(-LN(2)/2))/(LN(2)/2)*V137*Y137*VLOOKUP('Données projet'!$B$9,Paramètres!$A$1:$I$89,3,0)*0.475*44/12</f>
        <v>#N/A</v>
      </c>
      <c r="AC137" s="24" t="e">
        <f t="shared" si="111"/>
        <v>#N/A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 t="e">
        <f>N138*VLOOKUP('Données projet'!$B$9,Paramètres!$A$1:$I$89,3,0)*VLOOKUP('Données projet'!$B$9,Paramètres!$A$1:$I$89,5,0)</f>
        <v>#N/A</v>
      </c>
      <c r="P138" s="14" t="e">
        <f t="shared" si="141"/>
        <v>#N/A</v>
      </c>
      <c r="Q138" s="22" t="e">
        <f t="shared" si="108"/>
        <v>#N/A</v>
      </c>
      <c r="R138" s="62" t="e">
        <f t="shared" si="109"/>
        <v>#N/A</v>
      </c>
      <c r="S138" s="62" t="e">
        <f ca="1">AVERAGE(OFFSET($R$3,0,0,'Données projet'!$E$9+1,1))-AVERAGE(OFFSET($H$3,0,0,'Données projet'!$E$9+1,1))</f>
        <v>#N/A</v>
      </c>
      <c r="T138" s="62" t="e">
        <f t="shared" si="142"/>
        <v>#N/A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 t="e">
        <f>EXP(-LN(2)/35)*Z137+(1-EXP(-LN(2)/35))/(LN(2)/35)*V138*W138*VLOOKUP('Données projet'!$B$9,Paramètres!$A$1:$I$89,3,0)*0.475*44/12</f>
        <v>#N/A</v>
      </c>
      <c r="AA138" s="23" t="e">
        <f>EXP(-LN(2)/25)*AA137+(1-EXP(-LN(2)/25))/(LN(2)/25)*Calculateur!V138*Calculateur!X138*VLOOKUP('Données projet'!$B$9,Paramètres!$A$1:$I$89,3,0)*0.475*44/12</f>
        <v>#N/A</v>
      </c>
      <c r="AB138" s="23" t="e">
        <f>EXP(-LN(2)/2)*AB137+(1-EXP(-LN(2)/2))/(LN(2)/2)*V138*Y138*VLOOKUP('Données projet'!$B$9,Paramètres!$A$1:$I$89,3,0)*0.475*44/12</f>
        <v>#N/A</v>
      </c>
      <c r="AC138" s="24" t="e">
        <f t="shared" si="111"/>
        <v>#N/A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 t="e">
        <f>N139*VLOOKUP('Données projet'!$B$9,Paramètres!$A$1:$I$89,3,0)*VLOOKUP('Données projet'!$B$9,Paramètres!$A$1:$I$89,5,0)</f>
        <v>#N/A</v>
      </c>
      <c r="P139" s="14" t="e">
        <f t="shared" si="141"/>
        <v>#N/A</v>
      </c>
      <c r="Q139" s="22" t="e">
        <f t="shared" si="108"/>
        <v>#N/A</v>
      </c>
      <c r="R139" s="62" t="e">
        <f t="shared" si="109"/>
        <v>#N/A</v>
      </c>
      <c r="S139" s="62" t="e">
        <f ca="1">AVERAGE(OFFSET($R$3,0,0,'Données projet'!$E$9+1,1))-AVERAGE(OFFSET($H$3,0,0,'Données projet'!$E$9+1,1))</f>
        <v>#N/A</v>
      </c>
      <c r="T139" s="62" t="e">
        <f t="shared" si="142"/>
        <v>#N/A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 t="e">
        <f>EXP(-LN(2)/35)*Z138+(1-EXP(-LN(2)/35))/(LN(2)/35)*V139*W139*VLOOKUP('Données projet'!$B$9,Paramètres!$A$1:$I$89,3,0)*0.475*44/12</f>
        <v>#N/A</v>
      </c>
      <c r="AA139" s="23" t="e">
        <f>EXP(-LN(2)/25)*AA138+(1-EXP(-LN(2)/25))/(LN(2)/25)*Calculateur!V139*Calculateur!X139*VLOOKUP('Données projet'!$B$9,Paramètres!$A$1:$I$89,3,0)*0.475*44/12</f>
        <v>#N/A</v>
      </c>
      <c r="AB139" s="23" t="e">
        <f>EXP(-LN(2)/2)*AB138+(1-EXP(-LN(2)/2))/(LN(2)/2)*V139*Y139*VLOOKUP('Données projet'!$B$9,Paramètres!$A$1:$I$89,3,0)*0.475*44/12</f>
        <v>#N/A</v>
      </c>
      <c r="AC139" s="24" t="e">
        <f t="shared" si="111"/>
        <v>#N/A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 t="e">
        <f>N140*VLOOKUP('Données projet'!$B$9,Paramètres!$A$1:$I$89,3,0)*VLOOKUP('Données projet'!$B$9,Paramètres!$A$1:$I$89,5,0)</f>
        <v>#N/A</v>
      </c>
      <c r="P140" s="14" t="e">
        <f t="shared" si="141"/>
        <v>#N/A</v>
      </c>
      <c r="Q140" s="22" t="e">
        <f t="shared" si="108"/>
        <v>#N/A</v>
      </c>
      <c r="R140" s="62" t="e">
        <f t="shared" si="109"/>
        <v>#N/A</v>
      </c>
      <c r="S140" s="62" t="e">
        <f ca="1">AVERAGE(OFFSET($R$3,0,0,'Données projet'!$E$9+1,1))-AVERAGE(OFFSET($H$3,0,0,'Données projet'!$E$9+1,1))</f>
        <v>#N/A</v>
      </c>
      <c r="T140" s="62" t="e">
        <f t="shared" si="142"/>
        <v>#N/A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 t="e">
        <f>EXP(-LN(2)/35)*Z139+(1-EXP(-LN(2)/35))/(LN(2)/35)*V140*W140*VLOOKUP('Données projet'!$B$9,Paramètres!$A$1:$I$89,3,0)*0.475*44/12</f>
        <v>#N/A</v>
      </c>
      <c r="AA140" s="23" t="e">
        <f>EXP(-LN(2)/25)*AA139+(1-EXP(-LN(2)/25))/(LN(2)/25)*Calculateur!V140*Calculateur!X140*VLOOKUP('Données projet'!$B$9,Paramètres!$A$1:$I$89,3,0)*0.475*44/12</f>
        <v>#N/A</v>
      </c>
      <c r="AB140" s="23" t="e">
        <f>EXP(-LN(2)/2)*AB139+(1-EXP(-LN(2)/2))/(LN(2)/2)*V140*Y140*VLOOKUP('Données projet'!$B$9,Paramètres!$A$1:$I$89,3,0)*0.475*44/12</f>
        <v>#N/A</v>
      </c>
      <c r="AC140" s="24" t="e">
        <f t="shared" si="111"/>
        <v>#N/A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 t="e">
        <f>N141*VLOOKUP('Données projet'!$B$9,Paramètres!$A$1:$I$89,3,0)*VLOOKUP('Données projet'!$B$9,Paramètres!$A$1:$I$89,5,0)</f>
        <v>#N/A</v>
      </c>
      <c r="P141" s="14" t="e">
        <f t="shared" si="141"/>
        <v>#N/A</v>
      </c>
      <c r="Q141" s="22" t="e">
        <f t="shared" si="108"/>
        <v>#N/A</v>
      </c>
      <c r="R141" s="62" t="e">
        <f t="shared" si="109"/>
        <v>#N/A</v>
      </c>
      <c r="S141" s="62" t="e">
        <f ca="1">AVERAGE(OFFSET($R$3,0,0,'Données projet'!$E$9+1,1))-AVERAGE(OFFSET($H$3,0,0,'Données projet'!$E$9+1,1))</f>
        <v>#N/A</v>
      </c>
      <c r="T141" s="62" t="e">
        <f t="shared" si="142"/>
        <v>#N/A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 t="e">
        <f>EXP(-LN(2)/35)*Z140+(1-EXP(-LN(2)/35))/(LN(2)/35)*V141*W141*VLOOKUP('Données projet'!$B$9,Paramètres!$A$1:$I$89,3,0)*0.475*44/12</f>
        <v>#N/A</v>
      </c>
      <c r="AA141" s="23" t="e">
        <f>EXP(-LN(2)/25)*AA140+(1-EXP(-LN(2)/25))/(LN(2)/25)*Calculateur!V141*Calculateur!X141*VLOOKUP('Données projet'!$B$9,Paramètres!$A$1:$I$89,3,0)*0.475*44/12</f>
        <v>#N/A</v>
      </c>
      <c r="AB141" s="23" t="e">
        <f>EXP(-LN(2)/2)*AB140+(1-EXP(-LN(2)/2))/(LN(2)/2)*V141*Y141*VLOOKUP('Données projet'!$B$9,Paramètres!$A$1:$I$89,3,0)*0.475*44/12</f>
        <v>#N/A</v>
      </c>
      <c r="AC141" s="24" t="e">
        <f t="shared" si="111"/>
        <v>#N/A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 t="e">
        <f>N142*VLOOKUP('Données projet'!$B$9,Paramètres!$A$1:$I$89,3,0)*VLOOKUP('Données projet'!$B$9,Paramètres!$A$1:$I$89,5,0)</f>
        <v>#N/A</v>
      </c>
      <c r="P142" s="14" t="e">
        <f t="shared" si="141"/>
        <v>#N/A</v>
      </c>
      <c r="Q142" s="22" t="e">
        <f t="shared" si="108"/>
        <v>#N/A</v>
      </c>
      <c r="R142" s="62" t="e">
        <f t="shared" si="109"/>
        <v>#N/A</v>
      </c>
      <c r="S142" s="62" t="e">
        <f ca="1">AVERAGE(OFFSET($R$3,0,0,'Données projet'!$E$9+1,1))-AVERAGE(OFFSET($H$3,0,0,'Données projet'!$E$9+1,1))</f>
        <v>#N/A</v>
      </c>
      <c r="T142" s="62" t="e">
        <f t="shared" si="142"/>
        <v>#N/A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 t="e">
        <f>EXP(-LN(2)/35)*Z141+(1-EXP(-LN(2)/35))/(LN(2)/35)*V142*W142*VLOOKUP('Données projet'!$B$9,Paramètres!$A$1:$I$89,3,0)*0.475*44/12</f>
        <v>#N/A</v>
      </c>
      <c r="AA142" s="23" t="e">
        <f>EXP(-LN(2)/25)*AA141+(1-EXP(-LN(2)/25))/(LN(2)/25)*Calculateur!V142*Calculateur!X142*VLOOKUP('Données projet'!$B$9,Paramètres!$A$1:$I$89,3,0)*0.475*44/12</f>
        <v>#N/A</v>
      </c>
      <c r="AB142" s="23" t="e">
        <f>EXP(-LN(2)/2)*AB141+(1-EXP(-LN(2)/2))/(LN(2)/2)*V142*Y142*VLOOKUP('Données projet'!$B$9,Paramètres!$A$1:$I$89,3,0)*0.475*44/12</f>
        <v>#N/A</v>
      </c>
      <c r="AC142" s="24" t="e">
        <f t="shared" si="111"/>
        <v>#N/A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 t="e">
        <f>N143*VLOOKUP('Données projet'!$B$9,Paramètres!$A$1:$I$89,3,0)*VLOOKUP('Données projet'!$B$9,Paramètres!$A$1:$I$89,5,0)</f>
        <v>#N/A</v>
      </c>
      <c r="P143" s="14" t="e">
        <f t="shared" si="141"/>
        <v>#N/A</v>
      </c>
      <c r="Q143" s="22" t="e">
        <f t="shared" si="108"/>
        <v>#N/A</v>
      </c>
      <c r="R143" s="62" t="e">
        <f t="shared" si="109"/>
        <v>#N/A</v>
      </c>
      <c r="S143" s="62" t="e">
        <f ca="1">AVERAGE(OFFSET($R$3,0,0,'Données projet'!$E$9+1,1))-AVERAGE(OFFSET($H$3,0,0,'Données projet'!$E$9+1,1))</f>
        <v>#N/A</v>
      </c>
      <c r="T143" s="62" t="e">
        <f t="shared" si="142"/>
        <v>#N/A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 t="e">
        <f>EXP(-LN(2)/35)*Z142+(1-EXP(-LN(2)/35))/(LN(2)/35)*V143*W143*VLOOKUP('Données projet'!$B$9,Paramètres!$A$1:$I$89,3,0)*0.475*44/12</f>
        <v>#N/A</v>
      </c>
      <c r="AA143" s="23" t="e">
        <f>EXP(-LN(2)/25)*AA142+(1-EXP(-LN(2)/25))/(LN(2)/25)*Calculateur!V143*Calculateur!X143*VLOOKUP('Données projet'!$B$9,Paramètres!$A$1:$I$89,3,0)*0.475*44/12</f>
        <v>#N/A</v>
      </c>
      <c r="AB143" s="23" t="e">
        <f>EXP(-LN(2)/2)*AB142+(1-EXP(-LN(2)/2))/(LN(2)/2)*V143*Y143*VLOOKUP('Données projet'!$B$9,Paramètres!$A$1:$I$89,3,0)*0.475*44/12</f>
        <v>#N/A</v>
      </c>
      <c r="AC143" s="24" t="e">
        <f t="shared" si="111"/>
        <v>#N/A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 t="e">
        <f>N144*VLOOKUP('Données projet'!$B$9,Paramètres!$A$1:$I$89,3,0)*VLOOKUP('Données projet'!$B$9,Paramètres!$A$1:$I$89,5,0)</f>
        <v>#N/A</v>
      </c>
      <c r="P144" s="14" t="e">
        <f t="shared" si="141"/>
        <v>#N/A</v>
      </c>
      <c r="Q144" s="22" t="e">
        <f t="shared" si="108"/>
        <v>#N/A</v>
      </c>
      <c r="R144" s="62" t="e">
        <f t="shared" si="109"/>
        <v>#N/A</v>
      </c>
      <c r="S144" s="62" t="e">
        <f ca="1">AVERAGE(OFFSET($R$3,0,0,'Données projet'!$E$9+1,1))-AVERAGE(OFFSET($H$3,0,0,'Données projet'!$E$9+1,1))</f>
        <v>#N/A</v>
      </c>
      <c r="T144" s="62" t="e">
        <f t="shared" si="142"/>
        <v>#N/A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 t="e">
        <f>EXP(-LN(2)/35)*Z143+(1-EXP(-LN(2)/35))/(LN(2)/35)*V144*W144*VLOOKUP('Données projet'!$B$9,Paramètres!$A$1:$I$89,3,0)*0.475*44/12</f>
        <v>#N/A</v>
      </c>
      <c r="AA144" s="23" t="e">
        <f>EXP(-LN(2)/25)*AA143+(1-EXP(-LN(2)/25))/(LN(2)/25)*Calculateur!V144*Calculateur!X144*VLOOKUP('Données projet'!$B$9,Paramètres!$A$1:$I$89,3,0)*0.475*44/12</f>
        <v>#N/A</v>
      </c>
      <c r="AB144" s="23" t="e">
        <f>EXP(-LN(2)/2)*AB143+(1-EXP(-LN(2)/2))/(LN(2)/2)*V144*Y144*VLOOKUP('Données projet'!$B$9,Paramètres!$A$1:$I$89,3,0)*0.475*44/12</f>
        <v>#N/A</v>
      </c>
      <c r="AC144" s="24" t="e">
        <f t="shared" si="111"/>
        <v>#N/A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 t="e">
        <f>N145*VLOOKUP('Données projet'!$B$9,Paramètres!$A$1:$I$89,3,0)*VLOOKUP('Données projet'!$B$9,Paramètres!$A$1:$I$89,5,0)</f>
        <v>#N/A</v>
      </c>
      <c r="P145" s="14" t="e">
        <f t="shared" si="141"/>
        <v>#N/A</v>
      </c>
      <c r="Q145" s="22" t="e">
        <f t="shared" si="108"/>
        <v>#N/A</v>
      </c>
      <c r="R145" s="62" t="e">
        <f t="shared" si="109"/>
        <v>#N/A</v>
      </c>
      <c r="S145" s="62" t="e">
        <f ca="1">AVERAGE(OFFSET($R$3,0,0,'Données projet'!$E$9+1,1))-AVERAGE(OFFSET($H$3,0,0,'Données projet'!$E$9+1,1))</f>
        <v>#N/A</v>
      </c>
      <c r="T145" s="62" t="e">
        <f t="shared" si="142"/>
        <v>#N/A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 t="e">
        <f>EXP(-LN(2)/35)*Z144+(1-EXP(-LN(2)/35))/(LN(2)/35)*V145*W145*VLOOKUP('Données projet'!$B$9,Paramètres!$A$1:$I$89,3,0)*0.475*44/12</f>
        <v>#N/A</v>
      </c>
      <c r="AA145" s="23" t="e">
        <f>EXP(-LN(2)/25)*AA144+(1-EXP(-LN(2)/25))/(LN(2)/25)*Calculateur!V145*Calculateur!X145*VLOOKUP('Données projet'!$B$9,Paramètres!$A$1:$I$89,3,0)*0.475*44/12</f>
        <v>#N/A</v>
      </c>
      <c r="AB145" s="23" t="e">
        <f>EXP(-LN(2)/2)*AB144+(1-EXP(-LN(2)/2))/(LN(2)/2)*V145*Y145*VLOOKUP('Données projet'!$B$9,Paramètres!$A$1:$I$89,3,0)*0.475*44/12</f>
        <v>#N/A</v>
      </c>
      <c r="AC145" s="24" t="e">
        <f t="shared" si="111"/>
        <v>#N/A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 t="e">
        <f>N146*VLOOKUP('Données projet'!$B$9,Paramètres!$A$1:$I$89,3,0)*VLOOKUP('Données projet'!$B$9,Paramètres!$A$1:$I$89,5,0)</f>
        <v>#N/A</v>
      </c>
      <c r="P146" s="14" t="e">
        <f t="shared" si="141"/>
        <v>#N/A</v>
      </c>
      <c r="Q146" s="22" t="e">
        <f t="shared" si="108"/>
        <v>#N/A</v>
      </c>
      <c r="R146" s="62" t="e">
        <f t="shared" si="109"/>
        <v>#N/A</v>
      </c>
      <c r="S146" s="62" t="e">
        <f ca="1">AVERAGE(OFFSET($R$3,0,0,'Données projet'!$E$9+1,1))-AVERAGE(OFFSET($H$3,0,0,'Données projet'!$E$9+1,1))</f>
        <v>#N/A</v>
      </c>
      <c r="T146" s="62" t="e">
        <f t="shared" si="142"/>
        <v>#N/A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 t="e">
        <f>EXP(-LN(2)/35)*Z145+(1-EXP(-LN(2)/35))/(LN(2)/35)*V146*W146*VLOOKUP('Données projet'!$B$9,Paramètres!$A$1:$I$89,3,0)*0.475*44/12</f>
        <v>#N/A</v>
      </c>
      <c r="AA146" s="23" t="e">
        <f>EXP(-LN(2)/25)*AA145+(1-EXP(-LN(2)/25))/(LN(2)/25)*Calculateur!V146*Calculateur!X146*VLOOKUP('Données projet'!$B$9,Paramètres!$A$1:$I$89,3,0)*0.475*44/12</f>
        <v>#N/A</v>
      </c>
      <c r="AB146" s="23" t="e">
        <f>EXP(-LN(2)/2)*AB145+(1-EXP(-LN(2)/2))/(LN(2)/2)*V146*Y146*VLOOKUP('Données projet'!$B$9,Paramètres!$A$1:$I$89,3,0)*0.475*44/12</f>
        <v>#N/A</v>
      </c>
      <c r="AC146" s="24" t="e">
        <f t="shared" si="111"/>
        <v>#N/A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 t="e">
        <f>N147*VLOOKUP('Données projet'!$B$9,Paramètres!$A$1:$I$89,3,0)*VLOOKUP('Données projet'!$B$9,Paramètres!$A$1:$I$89,5,0)</f>
        <v>#N/A</v>
      </c>
      <c r="P147" s="14" t="e">
        <f t="shared" si="141"/>
        <v>#N/A</v>
      </c>
      <c r="Q147" s="22" t="e">
        <f t="shared" si="108"/>
        <v>#N/A</v>
      </c>
      <c r="R147" s="62" t="e">
        <f t="shared" si="109"/>
        <v>#N/A</v>
      </c>
      <c r="S147" s="62" t="e">
        <f ca="1">AVERAGE(OFFSET($R$3,0,0,'Données projet'!$E$9+1,1))-AVERAGE(OFFSET($H$3,0,0,'Données projet'!$E$9+1,1))</f>
        <v>#N/A</v>
      </c>
      <c r="T147" s="62" t="e">
        <f t="shared" si="142"/>
        <v>#N/A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 t="e">
        <f>EXP(-LN(2)/35)*Z146+(1-EXP(-LN(2)/35))/(LN(2)/35)*V147*W147*VLOOKUP('Données projet'!$B$9,Paramètres!$A$1:$I$89,3,0)*0.475*44/12</f>
        <v>#N/A</v>
      </c>
      <c r="AA147" s="23" t="e">
        <f>EXP(-LN(2)/25)*AA146+(1-EXP(-LN(2)/25))/(LN(2)/25)*Calculateur!V147*Calculateur!X147*VLOOKUP('Données projet'!$B$9,Paramètres!$A$1:$I$89,3,0)*0.475*44/12</f>
        <v>#N/A</v>
      </c>
      <c r="AB147" s="23" t="e">
        <f>EXP(-LN(2)/2)*AB146+(1-EXP(-LN(2)/2))/(LN(2)/2)*V147*Y147*VLOOKUP('Données projet'!$B$9,Paramètres!$A$1:$I$89,3,0)*0.475*44/12</f>
        <v>#N/A</v>
      </c>
      <c r="AC147" s="24" t="e">
        <f t="shared" si="111"/>
        <v>#N/A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 t="e">
        <f>N148*VLOOKUP('Données projet'!$B$9,Paramètres!$A$1:$I$89,3,0)*VLOOKUP('Données projet'!$B$9,Paramètres!$A$1:$I$89,5,0)</f>
        <v>#N/A</v>
      </c>
      <c r="P148" s="14" t="e">
        <f t="shared" si="141"/>
        <v>#N/A</v>
      </c>
      <c r="Q148" s="22" t="e">
        <f t="shared" si="108"/>
        <v>#N/A</v>
      </c>
      <c r="R148" s="62" t="e">
        <f t="shared" si="109"/>
        <v>#N/A</v>
      </c>
      <c r="S148" s="62" t="e">
        <f ca="1">AVERAGE(OFFSET($R$3,0,0,'Données projet'!$E$9+1,1))-AVERAGE(OFFSET($H$3,0,0,'Données projet'!$E$9+1,1))</f>
        <v>#N/A</v>
      </c>
      <c r="T148" s="62" t="e">
        <f t="shared" si="142"/>
        <v>#N/A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 t="e">
        <f>EXP(-LN(2)/35)*Z147+(1-EXP(-LN(2)/35))/(LN(2)/35)*V148*W148*VLOOKUP('Données projet'!$B$9,Paramètres!$A$1:$I$89,3,0)*0.475*44/12</f>
        <v>#N/A</v>
      </c>
      <c r="AA148" s="23" t="e">
        <f>EXP(-LN(2)/25)*AA147+(1-EXP(-LN(2)/25))/(LN(2)/25)*Calculateur!V148*Calculateur!X148*VLOOKUP('Données projet'!$B$9,Paramètres!$A$1:$I$89,3,0)*0.475*44/12</f>
        <v>#N/A</v>
      </c>
      <c r="AB148" s="23" t="e">
        <f>EXP(-LN(2)/2)*AB147+(1-EXP(-LN(2)/2))/(LN(2)/2)*V148*Y148*VLOOKUP('Données projet'!$B$9,Paramètres!$A$1:$I$89,3,0)*0.475*44/12</f>
        <v>#N/A</v>
      </c>
      <c r="AC148" s="24" t="e">
        <f t="shared" si="111"/>
        <v>#N/A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 t="e">
        <f>N149*VLOOKUP('Données projet'!$B$9,Paramètres!$A$1:$I$89,3,0)*VLOOKUP('Données projet'!$B$9,Paramètres!$A$1:$I$89,5,0)</f>
        <v>#N/A</v>
      </c>
      <c r="P149" s="14" t="e">
        <f t="shared" si="141"/>
        <v>#N/A</v>
      </c>
      <c r="Q149" s="22" t="e">
        <f t="shared" si="108"/>
        <v>#N/A</v>
      </c>
      <c r="R149" s="62" t="e">
        <f t="shared" si="109"/>
        <v>#N/A</v>
      </c>
      <c r="S149" s="62" t="e">
        <f ca="1">AVERAGE(OFFSET($R$3,0,0,'Données projet'!$E$9+1,1))-AVERAGE(OFFSET($H$3,0,0,'Données projet'!$E$9+1,1))</f>
        <v>#N/A</v>
      </c>
      <c r="T149" s="62" t="e">
        <f t="shared" si="142"/>
        <v>#N/A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 t="e">
        <f>EXP(-LN(2)/35)*Z148+(1-EXP(-LN(2)/35))/(LN(2)/35)*V149*W149*VLOOKUP('Données projet'!$B$9,Paramètres!$A$1:$I$89,3,0)*0.475*44/12</f>
        <v>#N/A</v>
      </c>
      <c r="AA149" s="23" t="e">
        <f>EXP(-LN(2)/25)*AA148+(1-EXP(-LN(2)/25))/(LN(2)/25)*Calculateur!V149*Calculateur!X149*VLOOKUP('Données projet'!$B$9,Paramètres!$A$1:$I$89,3,0)*0.475*44/12</f>
        <v>#N/A</v>
      </c>
      <c r="AB149" s="23" t="e">
        <f>EXP(-LN(2)/2)*AB148+(1-EXP(-LN(2)/2))/(LN(2)/2)*V149*Y149*VLOOKUP('Données projet'!$B$9,Paramètres!$A$1:$I$89,3,0)*0.475*44/12</f>
        <v>#N/A</v>
      </c>
      <c r="AC149" s="24" t="e">
        <f t="shared" si="111"/>
        <v>#N/A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 t="e">
        <f>N150*VLOOKUP('Données projet'!$B$9,Paramètres!$A$1:$I$89,3,0)*VLOOKUP('Données projet'!$B$9,Paramètres!$A$1:$I$89,5,0)</f>
        <v>#N/A</v>
      </c>
      <c r="P150" s="14" t="e">
        <f t="shared" si="141"/>
        <v>#N/A</v>
      </c>
      <c r="Q150" s="22" t="e">
        <f t="shared" si="108"/>
        <v>#N/A</v>
      </c>
      <c r="R150" s="62" t="e">
        <f t="shared" si="109"/>
        <v>#N/A</v>
      </c>
      <c r="S150" s="62" t="e">
        <f ca="1">AVERAGE(OFFSET($R$3,0,0,'Données projet'!$E$9+1,1))-AVERAGE(OFFSET($H$3,0,0,'Données projet'!$E$9+1,1))</f>
        <v>#N/A</v>
      </c>
      <c r="T150" s="62" t="e">
        <f t="shared" si="142"/>
        <v>#N/A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 t="e">
        <f>EXP(-LN(2)/35)*Z149+(1-EXP(-LN(2)/35))/(LN(2)/35)*V150*W150*VLOOKUP('Données projet'!$B$9,Paramètres!$A$1:$I$89,3,0)*0.475*44/12</f>
        <v>#N/A</v>
      </c>
      <c r="AA150" s="23" t="e">
        <f>EXP(-LN(2)/25)*AA149+(1-EXP(-LN(2)/25))/(LN(2)/25)*Calculateur!V150*Calculateur!X150*VLOOKUP('Données projet'!$B$9,Paramètres!$A$1:$I$89,3,0)*0.475*44/12</f>
        <v>#N/A</v>
      </c>
      <c r="AB150" s="23" t="e">
        <f>EXP(-LN(2)/2)*AB149+(1-EXP(-LN(2)/2))/(LN(2)/2)*V150*Y150*VLOOKUP('Données projet'!$B$9,Paramètres!$A$1:$I$89,3,0)*0.475*44/12</f>
        <v>#N/A</v>
      </c>
      <c r="AC150" s="24" t="e">
        <f t="shared" si="111"/>
        <v>#N/A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 t="e">
        <f>N151*VLOOKUP('Données projet'!$B$9,Paramètres!$A$1:$I$89,3,0)*VLOOKUP('Données projet'!$B$9,Paramètres!$A$1:$I$89,5,0)</f>
        <v>#N/A</v>
      </c>
      <c r="P151" s="14" t="e">
        <f t="shared" si="141"/>
        <v>#N/A</v>
      </c>
      <c r="Q151" s="22" t="e">
        <f t="shared" si="108"/>
        <v>#N/A</v>
      </c>
      <c r="R151" s="62" t="e">
        <f t="shared" si="109"/>
        <v>#N/A</v>
      </c>
      <c r="S151" s="62" t="e">
        <f ca="1">AVERAGE(OFFSET($R$3,0,0,'Données projet'!$E$9+1,1))-AVERAGE(OFFSET($H$3,0,0,'Données projet'!$E$9+1,1))</f>
        <v>#N/A</v>
      </c>
      <c r="T151" s="62" t="e">
        <f t="shared" si="142"/>
        <v>#N/A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 t="e">
        <f>EXP(-LN(2)/35)*Z150+(1-EXP(-LN(2)/35))/(LN(2)/35)*V151*W151*VLOOKUP('Données projet'!$B$9,Paramètres!$A$1:$I$89,3,0)*0.475*44/12</f>
        <v>#N/A</v>
      </c>
      <c r="AA151" s="23" t="e">
        <f>EXP(-LN(2)/25)*AA150+(1-EXP(-LN(2)/25))/(LN(2)/25)*Calculateur!V151*Calculateur!X151*VLOOKUP('Données projet'!$B$9,Paramètres!$A$1:$I$89,3,0)*0.475*44/12</f>
        <v>#N/A</v>
      </c>
      <c r="AB151" s="23" t="e">
        <f>EXP(-LN(2)/2)*AB150+(1-EXP(-LN(2)/2))/(LN(2)/2)*V151*Y151*VLOOKUP('Données projet'!$B$9,Paramètres!$A$1:$I$89,3,0)*0.475*44/12</f>
        <v>#N/A</v>
      </c>
      <c r="AC151" s="24" t="e">
        <f t="shared" si="111"/>
        <v>#N/A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 t="e">
        <f>N152*VLOOKUP('Données projet'!$B$9,Paramètres!$A$1:$I$89,3,0)*VLOOKUP('Données projet'!$B$9,Paramètres!$A$1:$I$89,5,0)</f>
        <v>#N/A</v>
      </c>
      <c r="P152" s="14" t="e">
        <f t="shared" si="141"/>
        <v>#N/A</v>
      </c>
      <c r="Q152" s="22" t="e">
        <f t="shared" si="108"/>
        <v>#N/A</v>
      </c>
      <c r="R152" s="62" t="e">
        <f t="shared" si="109"/>
        <v>#N/A</v>
      </c>
      <c r="S152" s="62" t="e">
        <f ca="1">AVERAGE(OFFSET($R$3,0,0,'Données projet'!$E$9+1,1))-AVERAGE(OFFSET($H$3,0,0,'Données projet'!$E$9+1,1))</f>
        <v>#N/A</v>
      </c>
      <c r="T152" s="62" t="e">
        <f t="shared" si="142"/>
        <v>#N/A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 t="e">
        <f>EXP(-LN(2)/35)*Z151+(1-EXP(-LN(2)/35))/(LN(2)/35)*V152*W152*VLOOKUP('Données projet'!$B$9,Paramètres!$A$1:$I$89,3,0)*0.475*44/12</f>
        <v>#N/A</v>
      </c>
      <c r="AA152" s="23" t="e">
        <f>EXP(-LN(2)/25)*AA151+(1-EXP(-LN(2)/25))/(LN(2)/25)*Calculateur!V152*Calculateur!X152*VLOOKUP('Données projet'!$B$9,Paramètres!$A$1:$I$89,3,0)*0.475*44/12</f>
        <v>#N/A</v>
      </c>
      <c r="AB152" s="23" t="e">
        <f>EXP(-LN(2)/2)*AB151+(1-EXP(-LN(2)/2))/(LN(2)/2)*V152*Y152*VLOOKUP('Données projet'!$B$9,Paramètres!$A$1:$I$89,3,0)*0.475*44/12</f>
        <v>#N/A</v>
      </c>
      <c r="AC152" s="24" t="e">
        <f t="shared" si="111"/>
        <v>#N/A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 t="e">
        <f>N153*VLOOKUP('Données projet'!$B$9,Paramètres!$A$1:$I$89,3,0)*VLOOKUP('Données projet'!$B$9,Paramètres!$A$1:$I$89,5,0)</f>
        <v>#N/A</v>
      </c>
      <c r="P153" s="14" t="e">
        <f t="shared" si="141"/>
        <v>#N/A</v>
      </c>
      <c r="Q153" s="22" t="e">
        <f t="shared" si="108"/>
        <v>#N/A</v>
      </c>
      <c r="R153" s="62" t="e">
        <f t="shared" si="109"/>
        <v>#N/A</v>
      </c>
      <c r="S153" s="62" t="e">
        <f ca="1">AVERAGE(OFFSET($R$3,0,0,'Données projet'!$E$9+1,1))-AVERAGE(OFFSET($H$3,0,0,'Données projet'!$E$9+1,1))</f>
        <v>#N/A</v>
      </c>
      <c r="T153" s="62" t="e">
        <f t="shared" si="142"/>
        <v>#N/A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 t="e">
        <f>EXP(-LN(2)/35)*Z152+(1-EXP(-LN(2)/35))/(LN(2)/35)*V153*W153*VLOOKUP('Données projet'!$B$9,Paramètres!$A$1:$I$89,3,0)*0.475*44/12</f>
        <v>#N/A</v>
      </c>
      <c r="AA153" s="23" t="e">
        <f>EXP(-LN(2)/25)*AA152+(1-EXP(-LN(2)/25))/(LN(2)/25)*Calculateur!V153*Calculateur!X153*VLOOKUP('Données projet'!$B$9,Paramètres!$A$1:$I$89,3,0)*0.475*44/12</f>
        <v>#N/A</v>
      </c>
      <c r="AB153" s="23" t="e">
        <f>EXP(-LN(2)/2)*AB152+(1-EXP(-LN(2)/2))/(LN(2)/2)*V153*Y153*VLOOKUP('Données projet'!$B$9,Paramètres!$A$1:$I$89,3,0)*0.475*44/12</f>
        <v>#N/A</v>
      </c>
      <c r="AC153" s="24" t="e">
        <f t="shared" si="111"/>
        <v>#N/A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 t="e">
        <f>N154*VLOOKUP('Données projet'!$B$9,Paramètres!$A$1:$I$89,3,0)*VLOOKUP('Données projet'!$B$9,Paramètres!$A$1:$I$89,5,0)</f>
        <v>#N/A</v>
      </c>
      <c r="P154" s="14" t="e">
        <f t="shared" si="141"/>
        <v>#N/A</v>
      </c>
      <c r="Q154" s="22" t="e">
        <f t="shared" ref="Q154:Q203" si="162">(O154+P154)*0.475*44/12</f>
        <v>#N/A</v>
      </c>
      <c r="R154" s="62" t="e">
        <f t="shared" si="109"/>
        <v>#N/A</v>
      </c>
      <c r="S154" s="62" t="e">
        <f ca="1">AVERAGE(OFFSET($R$3,0,0,'Données projet'!$E$9+1,1))-AVERAGE(OFFSET($H$3,0,0,'Données projet'!$E$9+1,1))</f>
        <v>#N/A</v>
      </c>
      <c r="T154" s="62" t="e">
        <f t="shared" si="142"/>
        <v>#N/A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 t="e">
        <f>EXP(-LN(2)/35)*Z153+(1-EXP(-LN(2)/35))/(LN(2)/35)*V154*W154*VLOOKUP('Données projet'!$B$9,Paramètres!$A$1:$I$89,3,0)*0.475*44/12</f>
        <v>#N/A</v>
      </c>
      <c r="AA154" s="23" t="e">
        <f>EXP(-LN(2)/25)*AA153+(1-EXP(-LN(2)/25))/(LN(2)/25)*Calculateur!V154*Calculateur!X154*VLOOKUP('Données projet'!$B$9,Paramètres!$A$1:$I$89,3,0)*0.475*44/12</f>
        <v>#N/A</v>
      </c>
      <c r="AB154" s="23" t="e">
        <f>EXP(-LN(2)/2)*AB153+(1-EXP(-LN(2)/2))/(LN(2)/2)*V154*Y154*VLOOKUP('Données projet'!$B$9,Paramètres!$A$1:$I$89,3,0)*0.475*44/12</f>
        <v>#N/A</v>
      </c>
      <c r="AC154" s="24" t="e">
        <f t="shared" ref="AC154:AC203" si="163">SUM(Z154:AB154)</f>
        <v>#N/A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 t="e">
        <f>N155*VLOOKUP('Données projet'!$B$9,Paramètres!$A$1:$I$89,3,0)*VLOOKUP('Données projet'!$B$9,Paramètres!$A$1:$I$89,5,0)</f>
        <v>#N/A</v>
      </c>
      <c r="P155" s="14" t="e">
        <f t="shared" si="141"/>
        <v>#N/A</v>
      </c>
      <c r="Q155" s="22" t="e">
        <f t="shared" si="162"/>
        <v>#N/A</v>
      </c>
      <c r="R155" s="62" t="e">
        <f t="shared" si="109"/>
        <v>#N/A</v>
      </c>
      <c r="S155" s="62" t="e">
        <f ca="1">AVERAGE(OFFSET($R$3,0,0,'Données projet'!$E$9+1,1))-AVERAGE(OFFSET($H$3,0,0,'Données projet'!$E$9+1,1))</f>
        <v>#N/A</v>
      </c>
      <c r="T155" s="62" t="e">
        <f t="shared" si="142"/>
        <v>#N/A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 t="e">
        <f>EXP(-LN(2)/35)*Z154+(1-EXP(-LN(2)/35))/(LN(2)/35)*V155*W155*VLOOKUP('Données projet'!$B$9,Paramètres!$A$1:$I$89,3,0)*0.475*44/12</f>
        <v>#N/A</v>
      </c>
      <c r="AA155" s="23" t="e">
        <f>EXP(-LN(2)/25)*AA154+(1-EXP(-LN(2)/25))/(LN(2)/25)*Calculateur!V155*Calculateur!X155*VLOOKUP('Données projet'!$B$9,Paramètres!$A$1:$I$89,3,0)*0.475*44/12</f>
        <v>#N/A</v>
      </c>
      <c r="AB155" s="23" t="e">
        <f>EXP(-LN(2)/2)*AB154+(1-EXP(-LN(2)/2))/(LN(2)/2)*V155*Y155*VLOOKUP('Données projet'!$B$9,Paramètres!$A$1:$I$89,3,0)*0.475*44/12</f>
        <v>#N/A</v>
      </c>
      <c r="AC155" s="24" t="e">
        <f t="shared" si="163"/>
        <v>#N/A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 t="e">
        <f>N156*VLOOKUP('Données projet'!$B$9,Paramètres!$A$1:$I$89,3,0)*VLOOKUP('Données projet'!$B$9,Paramètres!$A$1:$I$89,5,0)</f>
        <v>#N/A</v>
      </c>
      <c r="P156" s="14" t="e">
        <f t="shared" si="141"/>
        <v>#N/A</v>
      </c>
      <c r="Q156" s="22" t="e">
        <f t="shared" si="162"/>
        <v>#N/A</v>
      </c>
      <c r="R156" s="62" t="e">
        <f t="shared" si="109"/>
        <v>#N/A</v>
      </c>
      <c r="S156" s="62" t="e">
        <f ca="1">AVERAGE(OFFSET($R$3,0,0,'Données projet'!$E$9+1,1))-AVERAGE(OFFSET($H$3,0,0,'Données projet'!$E$9+1,1))</f>
        <v>#N/A</v>
      </c>
      <c r="T156" s="62" t="e">
        <f t="shared" si="142"/>
        <v>#N/A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 t="e">
        <f>EXP(-LN(2)/35)*Z155+(1-EXP(-LN(2)/35))/(LN(2)/35)*V156*W156*VLOOKUP('Données projet'!$B$9,Paramètres!$A$1:$I$89,3,0)*0.475*44/12</f>
        <v>#N/A</v>
      </c>
      <c r="AA156" s="23" t="e">
        <f>EXP(-LN(2)/25)*AA155+(1-EXP(-LN(2)/25))/(LN(2)/25)*Calculateur!V156*Calculateur!X156*VLOOKUP('Données projet'!$B$9,Paramètres!$A$1:$I$89,3,0)*0.475*44/12</f>
        <v>#N/A</v>
      </c>
      <c r="AB156" s="23" t="e">
        <f>EXP(-LN(2)/2)*AB155+(1-EXP(-LN(2)/2))/(LN(2)/2)*V156*Y156*VLOOKUP('Données projet'!$B$9,Paramètres!$A$1:$I$89,3,0)*0.475*44/12</f>
        <v>#N/A</v>
      </c>
      <c r="AC156" s="24" t="e">
        <f t="shared" si="163"/>
        <v>#N/A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 t="e">
        <f>N157*VLOOKUP('Données projet'!$B$9,Paramètres!$A$1:$I$89,3,0)*VLOOKUP('Données projet'!$B$9,Paramètres!$A$1:$I$89,5,0)</f>
        <v>#N/A</v>
      </c>
      <c r="P157" s="14" t="e">
        <f t="shared" si="141"/>
        <v>#N/A</v>
      </c>
      <c r="Q157" s="22" t="e">
        <f t="shared" si="162"/>
        <v>#N/A</v>
      </c>
      <c r="R157" s="62" t="e">
        <f t="shared" si="109"/>
        <v>#N/A</v>
      </c>
      <c r="S157" s="62" t="e">
        <f ca="1">AVERAGE(OFFSET($R$3,0,0,'Données projet'!$E$9+1,1))-AVERAGE(OFFSET($H$3,0,0,'Données projet'!$E$9+1,1))</f>
        <v>#N/A</v>
      </c>
      <c r="T157" s="62" t="e">
        <f t="shared" si="142"/>
        <v>#N/A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 t="e">
        <f>EXP(-LN(2)/35)*Z156+(1-EXP(-LN(2)/35))/(LN(2)/35)*V157*W157*VLOOKUP('Données projet'!$B$9,Paramètres!$A$1:$I$89,3,0)*0.475*44/12</f>
        <v>#N/A</v>
      </c>
      <c r="AA157" s="23" t="e">
        <f>EXP(-LN(2)/25)*AA156+(1-EXP(-LN(2)/25))/(LN(2)/25)*Calculateur!V157*Calculateur!X157*VLOOKUP('Données projet'!$B$9,Paramètres!$A$1:$I$89,3,0)*0.475*44/12</f>
        <v>#N/A</v>
      </c>
      <c r="AB157" s="23" t="e">
        <f>EXP(-LN(2)/2)*AB156+(1-EXP(-LN(2)/2))/(LN(2)/2)*V157*Y157*VLOOKUP('Données projet'!$B$9,Paramètres!$A$1:$I$89,3,0)*0.475*44/12</f>
        <v>#N/A</v>
      </c>
      <c r="AC157" s="24" t="e">
        <f t="shared" si="163"/>
        <v>#N/A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 t="e">
        <f>N158*VLOOKUP('Données projet'!$B$9,Paramètres!$A$1:$I$89,3,0)*VLOOKUP('Données projet'!$B$9,Paramètres!$A$1:$I$89,5,0)</f>
        <v>#N/A</v>
      </c>
      <c r="P158" s="14" t="e">
        <f t="shared" si="141"/>
        <v>#N/A</v>
      </c>
      <c r="Q158" s="22" t="e">
        <f t="shared" si="162"/>
        <v>#N/A</v>
      </c>
      <c r="R158" s="62" t="e">
        <f t="shared" si="109"/>
        <v>#N/A</v>
      </c>
      <c r="S158" s="62" t="e">
        <f ca="1">AVERAGE(OFFSET($R$3,0,0,'Données projet'!$E$9+1,1))-AVERAGE(OFFSET($H$3,0,0,'Données projet'!$E$9+1,1))</f>
        <v>#N/A</v>
      </c>
      <c r="T158" s="62" t="e">
        <f t="shared" si="142"/>
        <v>#N/A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 t="e">
        <f>EXP(-LN(2)/35)*Z157+(1-EXP(-LN(2)/35))/(LN(2)/35)*V158*W158*VLOOKUP('Données projet'!$B$9,Paramètres!$A$1:$I$89,3,0)*0.475*44/12</f>
        <v>#N/A</v>
      </c>
      <c r="AA158" s="23" t="e">
        <f>EXP(-LN(2)/25)*AA157+(1-EXP(-LN(2)/25))/(LN(2)/25)*Calculateur!V158*Calculateur!X158*VLOOKUP('Données projet'!$B$9,Paramètres!$A$1:$I$89,3,0)*0.475*44/12</f>
        <v>#N/A</v>
      </c>
      <c r="AB158" s="23" t="e">
        <f>EXP(-LN(2)/2)*AB157+(1-EXP(-LN(2)/2))/(LN(2)/2)*V158*Y158*VLOOKUP('Données projet'!$B$9,Paramètres!$A$1:$I$89,3,0)*0.475*44/12</f>
        <v>#N/A</v>
      </c>
      <c r="AC158" s="24" t="e">
        <f t="shared" si="163"/>
        <v>#N/A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 t="e">
        <f>N159*VLOOKUP('Données projet'!$B$9,Paramètres!$A$1:$I$89,3,0)*VLOOKUP('Données projet'!$B$9,Paramètres!$A$1:$I$89,5,0)</f>
        <v>#N/A</v>
      </c>
      <c r="P159" s="14" t="e">
        <f t="shared" si="141"/>
        <v>#N/A</v>
      </c>
      <c r="Q159" s="22" t="e">
        <f t="shared" si="162"/>
        <v>#N/A</v>
      </c>
      <c r="R159" s="62" t="e">
        <f t="shared" si="109"/>
        <v>#N/A</v>
      </c>
      <c r="S159" s="62" t="e">
        <f ca="1">AVERAGE(OFFSET($R$3,0,0,'Données projet'!$E$9+1,1))-AVERAGE(OFFSET($H$3,0,0,'Données projet'!$E$9+1,1))</f>
        <v>#N/A</v>
      </c>
      <c r="T159" s="62" t="e">
        <f t="shared" si="142"/>
        <v>#N/A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 t="e">
        <f>EXP(-LN(2)/35)*Z158+(1-EXP(-LN(2)/35))/(LN(2)/35)*V159*W159*VLOOKUP('Données projet'!$B$9,Paramètres!$A$1:$I$89,3,0)*0.475*44/12</f>
        <v>#N/A</v>
      </c>
      <c r="AA159" s="23" t="e">
        <f>EXP(-LN(2)/25)*AA158+(1-EXP(-LN(2)/25))/(LN(2)/25)*Calculateur!V159*Calculateur!X159*VLOOKUP('Données projet'!$B$9,Paramètres!$A$1:$I$89,3,0)*0.475*44/12</f>
        <v>#N/A</v>
      </c>
      <c r="AB159" s="23" t="e">
        <f>EXP(-LN(2)/2)*AB158+(1-EXP(-LN(2)/2))/(LN(2)/2)*V159*Y159*VLOOKUP('Données projet'!$B$9,Paramètres!$A$1:$I$89,3,0)*0.475*44/12</f>
        <v>#N/A</v>
      </c>
      <c r="AC159" s="24" t="e">
        <f t="shared" si="163"/>
        <v>#N/A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 t="e">
        <f>N160*VLOOKUP('Données projet'!$B$9,Paramètres!$A$1:$I$89,3,0)*VLOOKUP('Données projet'!$B$9,Paramètres!$A$1:$I$89,5,0)</f>
        <v>#N/A</v>
      </c>
      <c r="P160" s="14" t="e">
        <f t="shared" si="141"/>
        <v>#N/A</v>
      </c>
      <c r="Q160" s="22" t="e">
        <f t="shared" si="162"/>
        <v>#N/A</v>
      </c>
      <c r="R160" s="62" t="e">
        <f t="shared" si="109"/>
        <v>#N/A</v>
      </c>
      <c r="S160" s="62" t="e">
        <f ca="1">AVERAGE(OFFSET($R$3,0,0,'Données projet'!$E$9+1,1))-AVERAGE(OFFSET($H$3,0,0,'Données projet'!$E$9+1,1))</f>
        <v>#N/A</v>
      </c>
      <c r="T160" s="62" t="e">
        <f t="shared" si="142"/>
        <v>#N/A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 t="e">
        <f>EXP(-LN(2)/35)*Z159+(1-EXP(-LN(2)/35))/(LN(2)/35)*V160*W160*VLOOKUP('Données projet'!$B$9,Paramètres!$A$1:$I$89,3,0)*0.475*44/12</f>
        <v>#N/A</v>
      </c>
      <c r="AA160" s="23" t="e">
        <f>EXP(-LN(2)/25)*AA159+(1-EXP(-LN(2)/25))/(LN(2)/25)*Calculateur!V160*Calculateur!X160*VLOOKUP('Données projet'!$B$9,Paramètres!$A$1:$I$89,3,0)*0.475*44/12</f>
        <v>#N/A</v>
      </c>
      <c r="AB160" s="23" t="e">
        <f>EXP(-LN(2)/2)*AB159+(1-EXP(-LN(2)/2))/(LN(2)/2)*V160*Y160*VLOOKUP('Données projet'!$B$9,Paramètres!$A$1:$I$89,3,0)*0.475*44/12</f>
        <v>#N/A</v>
      </c>
      <c r="AC160" s="24" t="e">
        <f t="shared" si="163"/>
        <v>#N/A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 t="e">
        <f>N161*VLOOKUP('Données projet'!$B$9,Paramètres!$A$1:$I$89,3,0)*VLOOKUP('Données projet'!$B$9,Paramètres!$A$1:$I$89,5,0)</f>
        <v>#N/A</v>
      </c>
      <c r="P161" s="14" t="e">
        <f t="shared" si="141"/>
        <v>#N/A</v>
      </c>
      <c r="Q161" s="22" t="e">
        <f t="shared" si="162"/>
        <v>#N/A</v>
      </c>
      <c r="R161" s="62" t="e">
        <f t="shared" si="109"/>
        <v>#N/A</v>
      </c>
      <c r="S161" s="62" t="e">
        <f ca="1">AVERAGE(OFFSET($R$3,0,0,'Données projet'!$E$9+1,1))-AVERAGE(OFFSET($H$3,0,0,'Données projet'!$E$9+1,1))</f>
        <v>#N/A</v>
      </c>
      <c r="T161" s="62" t="e">
        <f t="shared" si="142"/>
        <v>#N/A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 t="e">
        <f>EXP(-LN(2)/35)*Z160+(1-EXP(-LN(2)/35))/(LN(2)/35)*V161*W161*VLOOKUP('Données projet'!$B$9,Paramètres!$A$1:$I$89,3,0)*0.475*44/12</f>
        <v>#N/A</v>
      </c>
      <c r="AA161" s="23" t="e">
        <f>EXP(-LN(2)/25)*AA160+(1-EXP(-LN(2)/25))/(LN(2)/25)*Calculateur!V161*Calculateur!X161*VLOOKUP('Données projet'!$B$9,Paramètres!$A$1:$I$89,3,0)*0.475*44/12</f>
        <v>#N/A</v>
      </c>
      <c r="AB161" s="23" t="e">
        <f>EXP(-LN(2)/2)*AB160+(1-EXP(-LN(2)/2))/(LN(2)/2)*V161*Y161*VLOOKUP('Données projet'!$B$9,Paramètres!$A$1:$I$89,3,0)*0.475*44/12</f>
        <v>#N/A</v>
      </c>
      <c r="AC161" s="24" t="e">
        <f t="shared" si="163"/>
        <v>#N/A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 t="e">
        <f>N162*VLOOKUP('Données projet'!$B$9,Paramètres!$A$1:$I$89,3,0)*VLOOKUP('Données projet'!$B$9,Paramètres!$A$1:$I$89,5,0)</f>
        <v>#N/A</v>
      </c>
      <c r="P162" s="14" t="e">
        <f t="shared" si="141"/>
        <v>#N/A</v>
      </c>
      <c r="Q162" s="22" t="e">
        <f t="shared" si="162"/>
        <v>#N/A</v>
      </c>
      <c r="R162" s="62" t="e">
        <f t="shared" si="109"/>
        <v>#N/A</v>
      </c>
      <c r="S162" s="62" t="e">
        <f ca="1">AVERAGE(OFFSET($R$3,0,0,'Données projet'!$E$9+1,1))-AVERAGE(OFFSET($H$3,0,0,'Données projet'!$E$9+1,1))</f>
        <v>#N/A</v>
      </c>
      <c r="T162" s="62" t="e">
        <f t="shared" si="142"/>
        <v>#N/A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 t="e">
        <f>EXP(-LN(2)/35)*Z161+(1-EXP(-LN(2)/35))/(LN(2)/35)*V162*W162*VLOOKUP('Données projet'!$B$9,Paramètres!$A$1:$I$89,3,0)*0.475*44/12</f>
        <v>#N/A</v>
      </c>
      <c r="AA162" s="23" t="e">
        <f>EXP(-LN(2)/25)*AA161+(1-EXP(-LN(2)/25))/(LN(2)/25)*Calculateur!V162*Calculateur!X162*VLOOKUP('Données projet'!$B$9,Paramètres!$A$1:$I$89,3,0)*0.475*44/12</f>
        <v>#N/A</v>
      </c>
      <c r="AB162" s="23" t="e">
        <f>EXP(-LN(2)/2)*AB161+(1-EXP(-LN(2)/2))/(LN(2)/2)*V162*Y162*VLOOKUP('Données projet'!$B$9,Paramètres!$A$1:$I$89,3,0)*0.475*44/12</f>
        <v>#N/A</v>
      </c>
      <c r="AC162" s="24" t="e">
        <f t="shared" si="163"/>
        <v>#N/A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 t="e">
        <f>N163*VLOOKUP('Données projet'!$B$9,Paramètres!$A$1:$I$89,3,0)*VLOOKUP('Données projet'!$B$9,Paramètres!$A$1:$I$89,5,0)</f>
        <v>#N/A</v>
      </c>
      <c r="P163" s="14" t="e">
        <f t="shared" si="141"/>
        <v>#N/A</v>
      </c>
      <c r="Q163" s="22" t="e">
        <f t="shared" si="162"/>
        <v>#N/A</v>
      </c>
      <c r="R163" s="62" t="e">
        <f t="shared" si="109"/>
        <v>#N/A</v>
      </c>
      <c r="S163" s="62" t="e">
        <f ca="1">AVERAGE(OFFSET($R$3,0,0,'Données projet'!$E$9+1,1))-AVERAGE(OFFSET($H$3,0,0,'Données projet'!$E$9+1,1))</f>
        <v>#N/A</v>
      </c>
      <c r="T163" s="62" t="e">
        <f t="shared" si="142"/>
        <v>#N/A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 t="e">
        <f>EXP(-LN(2)/35)*Z162+(1-EXP(-LN(2)/35))/(LN(2)/35)*V163*W163*VLOOKUP('Données projet'!$B$9,Paramètres!$A$1:$I$89,3,0)*0.475*44/12</f>
        <v>#N/A</v>
      </c>
      <c r="AA163" s="23" t="e">
        <f>EXP(-LN(2)/25)*AA162+(1-EXP(-LN(2)/25))/(LN(2)/25)*Calculateur!V163*Calculateur!X163*VLOOKUP('Données projet'!$B$9,Paramètres!$A$1:$I$89,3,0)*0.475*44/12</f>
        <v>#N/A</v>
      </c>
      <c r="AB163" s="23" t="e">
        <f>EXP(-LN(2)/2)*AB162+(1-EXP(-LN(2)/2))/(LN(2)/2)*V163*Y163*VLOOKUP('Données projet'!$B$9,Paramètres!$A$1:$I$89,3,0)*0.475*44/12</f>
        <v>#N/A</v>
      </c>
      <c r="AC163" s="24" t="e">
        <f t="shared" si="163"/>
        <v>#N/A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 t="e">
        <f>N164*VLOOKUP('Données projet'!$B$9,Paramètres!$A$1:$I$89,3,0)*VLOOKUP('Données projet'!$B$9,Paramètres!$A$1:$I$89,5,0)</f>
        <v>#N/A</v>
      </c>
      <c r="P164" s="14" t="e">
        <f t="shared" si="141"/>
        <v>#N/A</v>
      </c>
      <c r="Q164" s="22" t="e">
        <f t="shared" si="162"/>
        <v>#N/A</v>
      </c>
      <c r="R164" s="62" t="e">
        <f t="shared" si="109"/>
        <v>#N/A</v>
      </c>
      <c r="S164" s="62" t="e">
        <f ca="1">AVERAGE(OFFSET($R$3,0,0,'Données projet'!$E$9+1,1))-AVERAGE(OFFSET($H$3,0,0,'Données projet'!$E$9+1,1))</f>
        <v>#N/A</v>
      </c>
      <c r="T164" s="62" t="e">
        <f t="shared" si="142"/>
        <v>#N/A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 t="e">
        <f>EXP(-LN(2)/35)*Z163+(1-EXP(-LN(2)/35))/(LN(2)/35)*V164*W164*VLOOKUP('Données projet'!$B$9,Paramètres!$A$1:$I$89,3,0)*0.475*44/12</f>
        <v>#N/A</v>
      </c>
      <c r="AA164" s="23" t="e">
        <f>EXP(-LN(2)/25)*AA163+(1-EXP(-LN(2)/25))/(LN(2)/25)*Calculateur!V164*Calculateur!X164*VLOOKUP('Données projet'!$B$9,Paramètres!$A$1:$I$89,3,0)*0.475*44/12</f>
        <v>#N/A</v>
      </c>
      <c r="AB164" s="23" t="e">
        <f>EXP(-LN(2)/2)*AB163+(1-EXP(-LN(2)/2))/(LN(2)/2)*V164*Y164*VLOOKUP('Données projet'!$B$9,Paramètres!$A$1:$I$89,3,0)*0.475*44/12</f>
        <v>#N/A</v>
      </c>
      <c r="AC164" s="24" t="e">
        <f t="shared" si="163"/>
        <v>#N/A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 t="e">
        <f>N165*VLOOKUP('Données projet'!$B$9,Paramètres!$A$1:$I$89,3,0)*VLOOKUP('Données projet'!$B$9,Paramètres!$A$1:$I$89,5,0)</f>
        <v>#N/A</v>
      </c>
      <c r="P165" s="14" t="e">
        <f t="shared" si="141"/>
        <v>#N/A</v>
      </c>
      <c r="Q165" s="22" t="e">
        <f t="shared" si="162"/>
        <v>#N/A</v>
      </c>
      <c r="R165" s="62" t="e">
        <f t="shared" si="109"/>
        <v>#N/A</v>
      </c>
      <c r="S165" s="62" t="e">
        <f ca="1">AVERAGE(OFFSET($R$3,0,0,'Données projet'!$E$9+1,1))-AVERAGE(OFFSET($H$3,0,0,'Données projet'!$E$9+1,1))</f>
        <v>#N/A</v>
      </c>
      <c r="T165" s="62" t="e">
        <f t="shared" si="142"/>
        <v>#N/A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 t="e">
        <f>EXP(-LN(2)/35)*Z164+(1-EXP(-LN(2)/35))/(LN(2)/35)*V165*W165*VLOOKUP('Données projet'!$B$9,Paramètres!$A$1:$I$89,3,0)*0.475*44/12</f>
        <v>#N/A</v>
      </c>
      <c r="AA165" s="23" t="e">
        <f>EXP(-LN(2)/25)*AA164+(1-EXP(-LN(2)/25))/(LN(2)/25)*Calculateur!V165*Calculateur!X165*VLOOKUP('Données projet'!$B$9,Paramètres!$A$1:$I$89,3,0)*0.475*44/12</f>
        <v>#N/A</v>
      </c>
      <c r="AB165" s="23" t="e">
        <f>EXP(-LN(2)/2)*AB164+(1-EXP(-LN(2)/2))/(LN(2)/2)*V165*Y165*VLOOKUP('Données projet'!$B$9,Paramètres!$A$1:$I$89,3,0)*0.475*44/12</f>
        <v>#N/A</v>
      </c>
      <c r="AC165" s="24" t="e">
        <f t="shared" si="163"/>
        <v>#N/A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 t="e">
        <f>N166*VLOOKUP('Données projet'!$B$9,Paramètres!$A$1:$I$89,3,0)*VLOOKUP('Données projet'!$B$9,Paramètres!$A$1:$I$89,5,0)</f>
        <v>#N/A</v>
      </c>
      <c r="P166" s="14" t="e">
        <f t="shared" si="141"/>
        <v>#N/A</v>
      </c>
      <c r="Q166" s="22" t="e">
        <f t="shared" si="162"/>
        <v>#N/A</v>
      </c>
      <c r="R166" s="62" t="e">
        <f t="shared" si="109"/>
        <v>#N/A</v>
      </c>
      <c r="S166" s="62" t="e">
        <f ca="1">AVERAGE(OFFSET($R$3,0,0,'Données projet'!$E$9+1,1))-AVERAGE(OFFSET($H$3,0,0,'Données projet'!$E$9+1,1))</f>
        <v>#N/A</v>
      </c>
      <c r="T166" s="62" t="e">
        <f t="shared" si="142"/>
        <v>#N/A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 t="e">
        <f>EXP(-LN(2)/35)*Z165+(1-EXP(-LN(2)/35))/(LN(2)/35)*V166*W166*VLOOKUP('Données projet'!$B$9,Paramètres!$A$1:$I$89,3,0)*0.475*44/12</f>
        <v>#N/A</v>
      </c>
      <c r="AA166" s="23" t="e">
        <f>EXP(-LN(2)/25)*AA165+(1-EXP(-LN(2)/25))/(LN(2)/25)*Calculateur!V166*Calculateur!X166*VLOOKUP('Données projet'!$B$9,Paramètres!$A$1:$I$89,3,0)*0.475*44/12</f>
        <v>#N/A</v>
      </c>
      <c r="AB166" s="23" t="e">
        <f>EXP(-LN(2)/2)*AB165+(1-EXP(-LN(2)/2))/(LN(2)/2)*V166*Y166*VLOOKUP('Données projet'!$B$9,Paramètres!$A$1:$I$89,3,0)*0.475*44/12</f>
        <v>#N/A</v>
      </c>
      <c r="AC166" s="24" t="e">
        <f t="shared" si="163"/>
        <v>#N/A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 t="e">
        <f>N167*VLOOKUP('Données projet'!$B$9,Paramètres!$A$1:$I$89,3,0)*VLOOKUP('Données projet'!$B$9,Paramètres!$A$1:$I$89,5,0)</f>
        <v>#N/A</v>
      </c>
      <c r="P167" s="14" t="e">
        <f t="shared" si="141"/>
        <v>#N/A</v>
      </c>
      <c r="Q167" s="22" t="e">
        <f t="shared" si="162"/>
        <v>#N/A</v>
      </c>
      <c r="R167" s="62" t="e">
        <f t="shared" si="109"/>
        <v>#N/A</v>
      </c>
      <c r="S167" s="62" t="e">
        <f ca="1">AVERAGE(OFFSET($R$3,0,0,'Données projet'!$E$9+1,1))-AVERAGE(OFFSET($H$3,0,0,'Données projet'!$E$9+1,1))</f>
        <v>#N/A</v>
      </c>
      <c r="T167" s="62" t="e">
        <f t="shared" si="142"/>
        <v>#N/A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 t="e">
        <f>EXP(-LN(2)/35)*Z166+(1-EXP(-LN(2)/35))/(LN(2)/35)*V167*W167*VLOOKUP('Données projet'!$B$9,Paramètres!$A$1:$I$89,3,0)*0.475*44/12</f>
        <v>#N/A</v>
      </c>
      <c r="AA167" s="23" t="e">
        <f>EXP(-LN(2)/25)*AA166+(1-EXP(-LN(2)/25))/(LN(2)/25)*Calculateur!V167*Calculateur!X167*VLOOKUP('Données projet'!$B$9,Paramètres!$A$1:$I$89,3,0)*0.475*44/12</f>
        <v>#N/A</v>
      </c>
      <c r="AB167" s="23" t="e">
        <f>EXP(-LN(2)/2)*AB166+(1-EXP(-LN(2)/2))/(LN(2)/2)*V167*Y167*VLOOKUP('Données projet'!$B$9,Paramètres!$A$1:$I$89,3,0)*0.475*44/12</f>
        <v>#N/A</v>
      </c>
      <c r="AC167" s="24" t="e">
        <f t="shared" si="163"/>
        <v>#N/A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 t="e">
        <f>N168*VLOOKUP('Données projet'!$B$9,Paramètres!$A$1:$I$89,3,0)*VLOOKUP('Données projet'!$B$9,Paramètres!$A$1:$I$89,5,0)</f>
        <v>#N/A</v>
      </c>
      <c r="P168" s="14" t="e">
        <f t="shared" si="141"/>
        <v>#N/A</v>
      </c>
      <c r="Q168" s="22" t="e">
        <f t="shared" si="162"/>
        <v>#N/A</v>
      </c>
      <c r="R168" s="62" t="e">
        <f t="shared" si="109"/>
        <v>#N/A</v>
      </c>
      <c r="S168" s="62" t="e">
        <f ca="1">AVERAGE(OFFSET($R$3,0,0,'Données projet'!$E$9+1,1))-AVERAGE(OFFSET($H$3,0,0,'Données projet'!$E$9+1,1))</f>
        <v>#N/A</v>
      </c>
      <c r="T168" s="62" t="e">
        <f t="shared" si="142"/>
        <v>#N/A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 t="e">
        <f>EXP(-LN(2)/35)*Z167+(1-EXP(-LN(2)/35))/(LN(2)/35)*V168*W168*VLOOKUP('Données projet'!$B$9,Paramètres!$A$1:$I$89,3,0)*0.475*44/12</f>
        <v>#N/A</v>
      </c>
      <c r="AA168" s="23" t="e">
        <f>EXP(-LN(2)/25)*AA167+(1-EXP(-LN(2)/25))/(LN(2)/25)*Calculateur!V168*Calculateur!X168*VLOOKUP('Données projet'!$B$9,Paramètres!$A$1:$I$89,3,0)*0.475*44/12</f>
        <v>#N/A</v>
      </c>
      <c r="AB168" s="23" t="e">
        <f>EXP(-LN(2)/2)*AB167+(1-EXP(-LN(2)/2))/(LN(2)/2)*V168*Y168*VLOOKUP('Données projet'!$B$9,Paramètres!$A$1:$I$89,3,0)*0.475*44/12</f>
        <v>#N/A</v>
      </c>
      <c r="AC168" s="24" t="e">
        <f t="shared" si="163"/>
        <v>#N/A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 t="e">
        <f>N169*VLOOKUP('Données projet'!$B$9,Paramètres!$A$1:$I$89,3,0)*VLOOKUP('Données projet'!$B$9,Paramètres!$A$1:$I$89,5,0)</f>
        <v>#N/A</v>
      </c>
      <c r="P169" s="14" t="e">
        <f t="shared" si="141"/>
        <v>#N/A</v>
      </c>
      <c r="Q169" s="22" t="e">
        <f t="shared" si="162"/>
        <v>#N/A</v>
      </c>
      <c r="R169" s="62" t="e">
        <f t="shared" si="109"/>
        <v>#N/A</v>
      </c>
      <c r="S169" s="62" t="e">
        <f ca="1">AVERAGE(OFFSET($R$3,0,0,'Données projet'!$E$9+1,1))-AVERAGE(OFFSET($H$3,0,0,'Données projet'!$E$9+1,1))</f>
        <v>#N/A</v>
      </c>
      <c r="T169" s="62" t="e">
        <f t="shared" si="142"/>
        <v>#N/A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 t="e">
        <f>EXP(-LN(2)/35)*Z168+(1-EXP(-LN(2)/35))/(LN(2)/35)*V169*W169*VLOOKUP('Données projet'!$B$9,Paramètres!$A$1:$I$89,3,0)*0.475*44/12</f>
        <v>#N/A</v>
      </c>
      <c r="AA169" s="23" t="e">
        <f>EXP(-LN(2)/25)*AA168+(1-EXP(-LN(2)/25))/(LN(2)/25)*Calculateur!V169*Calculateur!X169*VLOOKUP('Données projet'!$B$9,Paramètres!$A$1:$I$89,3,0)*0.475*44/12</f>
        <v>#N/A</v>
      </c>
      <c r="AB169" s="23" t="e">
        <f>EXP(-LN(2)/2)*AB168+(1-EXP(-LN(2)/2))/(LN(2)/2)*V169*Y169*VLOOKUP('Données projet'!$B$9,Paramètres!$A$1:$I$89,3,0)*0.475*44/12</f>
        <v>#N/A</v>
      </c>
      <c r="AC169" s="24" t="e">
        <f t="shared" si="163"/>
        <v>#N/A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 t="e">
        <f>N170*VLOOKUP('Données projet'!$B$9,Paramètres!$A$1:$I$89,3,0)*VLOOKUP('Données projet'!$B$9,Paramètres!$A$1:$I$89,5,0)</f>
        <v>#N/A</v>
      </c>
      <c r="P170" s="14" t="e">
        <f t="shared" si="141"/>
        <v>#N/A</v>
      </c>
      <c r="Q170" s="22" t="e">
        <f t="shared" si="162"/>
        <v>#N/A</v>
      </c>
      <c r="R170" s="62" t="e">
        <f t="shared" si="109"/>
        <v>#N/A</v>
      </c>
      <c r="S170" s="62" t="e">
        <f ca="1">AVERAGE(OFFSET($R$3,0,0,'Données projet'!$E$9+1,1))-AVERAGE(OFFSET($H$3,0,0,'Données projet'!$E$9+1,1))</f>
        <v>#N/A</v>
      </c>
      <c r="T170" s="62" t="e">
        <f t="shared" si="142"/>
        <v>#N/A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 t="e">
        <f>EXP(-LN(2)/35)*Z169+(1-EXP(-LN(2)/35))/(LN(2)/35)*V170*W170*VLOOKUP('Données projet'!$B$9,Paramètres!$A$1:$I$89,3,0)*0.475*44/12</f>
        <v>#N/A</v>
      </c>
      <c r="AA170" s="23" t="e">
        <f>EXP(-LN(2)/25)*AA169+(1-EXP(-LN(2)/25))/(LN(2)/25)*Calculateur!V170*Calculateur!X170*VLOOKUP('Données projet'!$B$9,Paramètres!$A$1:$I$89,3,0)*0.475*44/12</f>
        <v>#N/A</v>
      </c>
      <c r="AB170" s="23" t="e">
        <f>EXP(-LN(2)/2)*AB169+(1-EXP(-LN(2)/2))/(LN(2)/2)*V170*Y170*VLOOKUP('Données projet'!$B$9,Paramètres!$A$1:$I$89,3,0)*0.475*44/12</f>
        <v>#N/A</v>
      </c>
      <c r="AC170" s="24" t="e">
        <f t="shared" si="163"/>
        <v>#N/A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 t="e">
        <f>N171*VLOOKUP('Données projet'!$B$9,Paramètres!$A$1:$I$89,3,0)*VLOOKUP('Données projet'!$B$9,Paramètres!$A$1:$I$89,5,0)</f>
        <v>#N/A</v>
      </c>
      <c r="P171" s="14" t="e">
        <f t="shared" si="141"/>
        <v>#N/A</v>
      </c>
      <c r="Q171" s="22" t="e">
        <f t="shared" si="162"/>
        <v>#N/A</v>
      </c>
      <c r="R171" s="62" t="e">
        <f t="shared" si="109"/>
        <v>#N/A</v>
      </c>
      <c r="S171" s="62" t="e">
        <f ca="1">AVERAGE(OFFSET($R$3,0,0,'Données projet'!$E$9+1,1))-AVERAGE(OFFSET($H$3,0,0,'Données projet'!$E$9+1,1))</f>
        <v>#N/A</v>
      </c>
      <c r="T171" s="62" t="e">
        <f t="shared" si="142"/>
        <v>#N/A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 t="e">
        <f>EXP(-LN(2)/35)*Z170+(1-EXP(-LN(2)/35))/(LN(2)/35)*V171*W171*VLOOKUP('Données projet'!$B$9,Paramètres!$A$1:$I$89,3,0)*0.475*44/12</f>
        <v>#N/A</v>
      </c>
      <c r="AA171" s="23" t="e">
        <f>EXP(-LN(2)/25)*AA170+(1-EXP(-LN(2)/25))/(LN(2)/25)*Calculateur!V171*Calculateur!X171*VLOOKUP('Données projet'!$B$9,Paramètres!$A$1:$I$89,3,0)*0.475*44/12</f>
        <v>#N/A</v>
      </c>
      <c r="AB171" s="23" t="e">
        <f>EXP(-LN(2)/2)*AB170+(1-EXP(-LN(2)/2))/(LN(2)/2)*V171*Y171*VLOOKUP('Données projet'!$B$9,Paramètres!$A$1:$I$89,3,0)*0.475*44/12</f>
        <v>#N/A</v>
      </c>
      <c r="AC171" s="24" t="e">
        <f t="shared" si="163"/>
        <v>#N/A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 t="e">
        <f>N172*VLOOKUP('Données projet'!$B$9,Paramètres!$A$1:$I$89,3,0)*VLOOKUP('Données projet'!$B$9,Paramètres!$A$1:$I$89,5,0)</f>
        <v>#N/A</v>
      </c>
      <c r="P172" s="14" t="e">
        <f t="shared" si="141"/>
        <v>#N/A</v>
      </c>
      <c r="Q172" s="22" t="e">
        <f t="shared" si="162"/>
        <v>#N/A</v>
      </c>
      <c r="R172" s="62" t="e">
        <f t="shared" si="109"/>
        <v>#N/A</v>
      </c>
      <c r="S172" s="62" t="e">
        <f ca="1">AVERAGE(OFFSET($R$3,0,0,'Données projet'!$E$9+1,1))-AVERAGE(OFFSET($H$3,0,0,'Données projet'!$E$9+1,1))</f>
        <v>#N/A</v>
      </c>
      <c r="T172" s="62" t="e">
        <f t="shared" si="142"/>
        <v>#N/A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 t="e">
        <f>EXP(-LN(2)/35)*Z171+(1-EXP(-LN(2)/35))/(LN(2)/35)*V172*W172*VLOOKUP('Données projet'!$B$9,Paramètres!$A$1:$I$89,3,0)*0.475*44/12</f>
        <v>#N/A</v>
      </c>
      <c r="AA172" s="23" t="e">
        <f>EXP(-LN(2)/25)*AA171+(1-EXP(-LN(2)/25))/(LN(2)/25)*Calculateur!V172*Calculateur!X172*VLOOKUP('Données projet'!$B$9,Paramètres!$A$1:$I$89,3,0)*0.475*44/12</f>
        <v>#N/A</v>
      </c>
      <c r="AB172" s="23" t="e">
        <f>EXP(-LN(2)/2)*AB171+(1-EXP(-LN(2)/2))/(LN(2)/2)*V172*Y172*VLOOKUP('Données projet'!$B$9,Paramètres!$A$1:$I$89,3,0)*0.475*44/12</f>
        <v>#N/A</v>
      </c>
      <c r="AC172" s="24" t="e">
        <f t="shared" si="163"/>
        <v>#N/A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 t="e">
        <f>N173*VLOOKUP('Données projet'!$B$9,Paramètres!$A$1:$I$89,3,0)*VLOOKUP('Données projet'!$B$9,Paramètres!$A$1:$I$89,5,0)</f>
        <v>#N/A</v>
      </c>
      <c r="P173" s="14" t="e">
        <f t="shared" si="141"/>
        <v>#N/A</v>
      </c>
      <c r="Q173" s="22" t="e">
        <f t="shared" si="162"/>
        <v>#N/A</v>
      </c>
      <c r="R173" s="62" t="e">
        <f t="shared" si="109"/>
        <v>#N/A</v>
      </c>
      <c r="S173" s="62" t="e">
        <f ca="1">AVERAGE(OFFSET($R$3,0,0,'Données projet'!$E$9+1,1))-AVERAGE(OFFSET($H$3,0,0,'Données projet'!$E$9+1,1))</f>
        <v>#N/A</v>
      </c>
      <c r="T173" s="62" t="e">
        <f t="shared" si="142"/>
        <v>#N/A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 t="e">
        <f>EXP(-LN(2)/35)*Z172+(1-EXP(-LN(2)/35))/(LN(2)/35)*V173*W173*VLOOKUP('Données projet'!$B$9,Paramètres!$A$1:$I$89,3,0)*0.475*44/12</f>
        <v>#N/A</v>
      </c>
      <c r="AA173" s="23" t="e">
        <f>EXP(-LN(2)/25)*AA172+(1-EXP(-LN(2)/25))/(LN(2)/25)*Calculateur!V173*Calculateur!X173*VLOOKUP('Données projet'!$B$9,Paramètres!$A$1:$I$89,3,0)*0.475*44/12</f>
        <v>#N/A</v>
      </c>
      <c r="AB173" s="23" t="e">
        <f>EXP(-LN(2)/2)*AB172+(1-EXP(-LN(2)/2))/(LN(2)/2)*V173*Y173*VLOOKUP('Données projet'!$B$9,Paramètres!$A$1:$I$89,3,0)*0.475*44/12</f>
        <v>#N/A</v>
      </c>
      <c r="AC173" s="24" t="e">
        <f t="shared" si="163"/>
        <v>#N/A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 t="e">
        <f>N174*VLOOKUP('Données projet'!$B$9,Paramètres!$A$1:$I$89,3,0)*VLOOKUP('Données projet'!$B$9,Paramètres!$A$1:$I$89,5,0)</f>
        <v>#N/A</v>
      </c>
      <c r="P174" s="14" t="e">
        <f t="shared" si="141"/>
        <v>#N/A</v>
      </c>
      <c r="Q174" s="22" t="e">
        <f t="shared" si="162"/>
        <v>#N/A</v>
      </c>
      <c r="R174" s="62" t="e">
        <f t="shared" si="109"/>
        <v>#N/A</v>
      </c>
      <c r="S174" s="62" t="e">
        <f ca="1">AVERAGE(OFFSET($R$3,0,0,'Données projet'!$E$9+1,1))-AVERAGE(OFFSET($H$3,0,0,'Données projet'!$E$9+1,1))</f>
        <v>#N/A</v>
      </c>
      <c r="T174" s="62" t="e">
        <f t="shared" si="142"/>
        <v>#N/A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 t="e">
        <f>EXP(-LN(2)/35)*Z173+(1-EXP(-LN(2)/35))/(LN(2)/35)*V174*W174*VLOOKUP('Données projet'!$B$9,Paramètres!$A$1:$I$89,3,0)*0.475*44/12</f>
        <v>#N/A</v>
      </c>
      <c r="AA174" s="23" t="e">
        <f>EXP(-LN(2)/25)*AA173+(1-EXP(-LN(2)/25))/(LN(2)/25)*Calculateur!V174*Calculateur!X174*VLOOKUP('Données projet'!$B$9,Paramètres!$A$1:$I$89,3,0)*0.475*44/12</f>
        <v>#N/A</v>
      </c>
      <c r="AB174" s="23" t="e">
        <f>EXP(-LN(2)/2)*AB173+(1-EXP(-LN(2)/2))/(LN(2)/2)*V174*Y174*VLOOKUP('Données projet'!$B$9,Paramètres!$A$1:$I$89,3,0)*0.475*44/12</f>
        <v>#N/A</v>
      </c>
      <c r="AC174" s="24" t="e">
        <f t="shared" si="163"/>
        <v>#N/A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 t="e">
        <f>N175*VLOOKUP('Données projet'!$B$9,Paramètres!$A$1:$I$89,3,0)*VLOOKUP('Données projet'!$B$9,Paramètres!$A$1:$I$89,5,0)</f>
        <v>#N/A</v>
      </c>
      <c r="P175" s="14" t="e">
        <f t="shared" si="141"/>
        <v>#N/A</v>
      </c>
      <c r="Q175" s="22" t="e">
        <f t="shared" si="162"/>
        <v>#N/A</v>
      </c>
      <c r="R175" s="62" t="e">
        <f t="shared" si="109"/>
        <v>#N/A</v>
      </c>
      <c r="S175" s="62" t="e">
        <f ca="1">AVERAGE(OFFSET($R$3,0,0,'Données projet'!$E$9+1,1))-AVERAGE(OFFSET($H$3,0,0,'Données projet'!$E$9+1,1))</f>
        <v>#N/A</v>
      </c>
      <c r="T175" s="62" t="e">
        <f t="shared" si="142"/>
        <v>#N/A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 t="e">
        <f>EXP(-LN(2)/35)*Z174+(1-EXP(-LN(2)/35))/(LN(2)/35)*V175*W175*VLOOKUP('Données projet'!$B$9,Paramètres!$A$1:$I$89,3,0)*0.475*44/12</f>
        <v>#N/A</v>
      </c>
      <c r="AA175" s="23" t="e">
        <f>EXP(-LN(2)/25)*AA174+(1-EXP(-LN(2)/25))/(LN(2)/25)*Calculateur!V175*Calculateur!X175*VLOOKUP('Données projet'!$B$9,Paramètres!$A$1:$I$89,3,0)*0.475*44/12</f>
        <v>#N/A</v>
      </c>
      <c r="AB175" s="23" t="e">
        <f>EXP(-LN(2)/2)*AB174+(1-EXP(-LN(2)/2))/(LN(2)/2)*V175*Y175*VLOOKUP('Données projet'!$B$9,Paramètres!$A$1:$I$89,3,0)*0.475*44/12</f>
        <v>#N/A</v>
      </c>
      <c r="AC175" s="24" t="e">
        <f t="shared" si="163"/>
        <v>#N/A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 t="e">
        <f>N176*VLOOKUP('Données projet'!$B$9,Paramètres!$A$1:$I$89,3,0)*VLOOKUP('Données projet'!$B$9,Paramètres!$A$1:$I$89,5,0)</f>
        <v>#N/A</v>
      </c>
      <c r="P176" s="14" t="e">
        <f t="shared" si="141"/>
        <v>#N/A</v>
      </c>
      <c r="Q176" s="22" t="e">
        <f t="shared" si="162"/>
        <v>#N/A</v>
      </c>
      <c r="R176" s="62" t="e">
        <f t="shared" si="109"/>
        <v>#N/A</v>
      </c>
      <c r="S176" s="62" t="e">
        <f ca="1">AVERAGE(OFFSET($R$3,0,0,'Données projet'!$E$9+1,1))-AVERAGE(OFFSET($H$3,0,0,'Données projet'!$E$9+1,1))</f>
        <v>#N/A</v>
      </c>
      <c r="T176" s="62" t="e">
        <f t="shared" si="142"/>
        <v>#N/A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 t="e">
        <f>EXP(-LN(2)/35)*Z175+(1-EXP(-LN(2)/35))/(LN(2)/35)*V176*W176*VLOOKUP('Données projet'!$B$9,Paramètres!$A$1:$I$89,3,0)*0.475*44/12</f>
        <v>#N/A</v>
      </c>
      <c r="AA176" s="23" t="e">
        <f>EXP(-LN(2)/25)*AA175+(1-EXP(-LN(2)/25))/(LN(2)/25)*Calculateur!V176*Calculateur!X176*VLOOKUP('Données projet'!$B$9,Paramètres!$A$1:$I$89,3,0)*0.475*44/12</f>
        <v>#N/A</v>
      </c>
      <c r="AB176" s="23" t="e">
        <f>EXP(-LN(2)/2)*AB175+(1-EXP(-LN(2)/2))/(LN(2)/2)*V176*Y176*VLOOKUP('Données projet'!$B$9,Paramètres!$A$1:$I$89,3,0)*0.475*44/12</f>
        <v>#N/A</v>
      </c>
      <c r="AC176" s="24" t="e">
        <f t="shared" si="163"/>
        <v>#N/A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 t="e">
        <f>N177*VLOOKUP('Données projet'!$B$9,Paramètres!$A$1:$I$89,3,0)*VLOOKUP('Données projet'!$B$9,Paramètres!$A$1:$I$89,5,0)</f>
        <v>#N/A</v>
      </c>
      <c r="P177" s="14" t="e">
        <f t="shared" si="141"/>
        <v>#N/A</v>
      </c>
      <c r="Q177" s="22" t="e">
        <f t="shared" si="162"/>
        <v>#N/A</v>
      </c>
      <c r="R177" s="62" t="e">
        <f t="shared" si="109"/>
        <v>#N/A</v>
      </c>
      <c r="S177" s="62" t="e">
        <f ca="1">AVERAGE(OFFSET($R$3,0,0,'Données projet'!$E$9+1,1))-AVERAGE(OFFSET($H$3,0,0,'Données projet'!$E$9+1,1))</f>
        <v>#N/A</v>
      </c>
      <c r="T177" s="62" t="e">
        <f t="shared" si="142"/>
        <v>#N/A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 t="e">
        <f>EXP(-LN(2)/35)*Z176+(1-EXP(-LN(2)/35))/(LN(2)/35)*V177*W177*VLOOKUP('Données projet'!$B$9,Paramètres!$A$1:$I$89,3,0)*0.475*44/12</f>
        <v>#N/A</v>
      </c>
      <c r="AA177" s="23" t="e">
        <f>EXP(-LN(2)/25)*AA176+(1-EXP(-LN(2)/25))/(LN(2)/25)*Calculateur!V177*Calculateur!X177*VLOOKUP('Données projet'!$B$9,Paramètres!$A$1:$I$89,3,0)*0.475*44/12</f>
        <v>#N/A</v>
      </c>
      <c r="AB177" s="23" t="e">
        <f>EXP(-LN(2)/2)*AB176+(1-EXP(-LN(2)/2))/(LN(2)/2)*V177*Y177*VLOOKUP('Données projet'!$B$9,Paramètres!$A$1:$I$89,3,0)*0.475*44/12</f>
        <v>#N/A</v>
      </c>
      <c r="AC177" s="24" t="e">
        <f t="shared" si="163"/>
        <v>#N/A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 t="e">
        <f>N178*VLOOKUP('Données projet'!$B$9,Paramètres!$A$1:$I$89,3,0)*VLOOKUP('Données projet'!$B$9,Paramètres!$A$1:$I$89,5,0)</f>
        <v>#N/A</v>
      </c>
      <c r="P178" s="14" t="e">
        <f t="shared" si="141"/>
        <v>#N/A</v>
      </c>
      <c r="Q178" s="22" t="e">
        <f t="shared" si="162"/>
        <v>#N/A</v>
      </c>
      <c r="R178" s="62" t="e">
        <f t="shared" si="109"/>
        <v>#N/A</v>
      </c>
      <c r="S178" s="62" t="e">
        <f ca="1">AVERAGE(OFFSET($R$3,0,0,'Données projet'!$E$9+1,1))-AVERAGE(OFFSET($H$3,0,0,'Données projet'!$E$9+1,1))</f>
        <v>#N/A</v>
      </c>
      <c r="T178" s="62" t="e">
        <f t="shared" si="142"/>
        <v>#N/A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 t="e">
        <f>EXP(-LN(2)/35)*Z177+(1-EXP(-LN(2)/35))/(LN(2)/35)*V178*W178*VLOOKUP('Données projet'!$B$9,Paramètres!$A$1:$I$89,3,0)*0.475*44/12</f>
        <v>#N/A</v>
      </c>
      <c r="AA178" s="23" t="e">
        <f>EXP(-LN(2)/25)*AA177+(1-EXP(-LN(2)/25))/(LN(2)/25)*Calculateur!V178*Calculateur!X178*VLOOKUP('Données projet'!$B$9,Paramètres!$A$1:$I$89,3,0)*0.475*44/12</f>
        <v>#N/A</v>
      </c>
      <c r="AB178" s="23" t="e">
        <f>EXP(-LN(2)/2)*AB177+(1-EXP(-LN(2)/2))/(LN(2)/2)*V178*Y178*VLOOKUP('Données projet'!$B$9,Paramètres!$A$1:$I$89,3,0)*0.475*44/12</f>
        <v>#N/A</v>
      </c>
      <c r="AC178" s="24" t="e">
        <f t="shared" si="163"/>
        <v>#N/A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 t="e">
        <f>N179*VLOOKUP('Données projet'!$B$9,Paramètres!$A$1:$I$89,3,0)*VLOOKUP('Données projet'!$B$9,Paramètres!$A$1:$I$89,5,0)</f>
        <v>#N/A</v>
      </c>
      <c r="P179" s="14" t="e">
        <f t="shared" si="141"/>
        <v>#N/A</v>
      </c>
      <c r="Q179" s="22" t="e">
        <f t="shared" si="162"/>
        <v>#N/A</v>
      </c>
      <c r="R179" s="62" t="e">
        <f t="shared" si="109"/>
        <v>#N/A</v>
      </c>
      <c r="S179" s="62" t="e">
        <f ca="1">AVERAGE(OFFSET($R$3,0,0,'Données projet'!$E$9+1,1))-AVERAGE(OFFSET($H$3,0,0,'Données projet'!$E$9+1,1))</f>
        <v>#N/A</v>
      </c>
      <c r="T179" s="62" t="e">
        <f t="shared" si="142"/>
        <v>#N/A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 t="e">
        <f>EXP(-LN(2)/35)*Z178+(1-EXP(-LN(2)/35))/(LN(2)/35)*V179*W179*VLOOKUP('Données projet'!$B$9,Paramètres!$A$1:$I$89,3,0)*0.475*44/12</f>
        <v>#N/A</v>
      </c>
      <c r="AA179" s="23" t="e">
        <f>EXP(-LN(2)/25)*AA178+(1-EXP(-LN(2)/25))/(LN(2)/25)*Calculateur!V179*Calculateur!X179*VLOOKUP('Données projet'!$B$9,Paramètres!$A$1:$I$89,3,0)*0.475*44/12</f>
        <v>#N/A</v>
      </c>
      <c r="AB179" s="23" t="e">
        <f>EXP(-LN(2)/2)*AB178+(1-EXP(-LN(2)/2))/(LN(2)/2)*V179*Y179*VLOOKUP('Données projet'!$B$9,Paramètres!$A$1:$I$89,3,0)*0.475*44/12</f>
        <v>#N/A</v>
      </c>
      <c r="AC179" s="24" t="e">
        <f t="shared" si="163"/>
        <v>#N/A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 t="e">
        <f>N180*VLOOKUP('Données projet'!$B$9,Paramètres!$A$1:$I$89,3,0)*VLOOKUP('Données projet'!$B$9,Paramètres!$A$1:$I$89,5,0)</f>
        <v>#N/A</v>
      </c>
      <c r="P180" s="14" t="e">
        <f t="shared" si="141"/>
        <v>#N/A</v>
      </c>
      <c r="Q180" s="22" t="e">
        <f t="shared" si="162"/>
        <v>#N/A</v>
      </c>
      <c r="R180" s="62" t="e">
        <f t="shared" si="109"/>
        <v>#N/A</v>
      </c>
      <c r="S180" s="62" t="e">
        <f ca="1">AVERAGE(OFFSET($R$3,0,0,'Données projet'!$E$9+1,1))-AVERAGE(OFFSET($H$3,0,0,'Données projet'!$E$9+1,1))</f>
        <v>#N/A</v>
      </c>
      <c r="T180" s="62" t="e">
        <f t="shared" si="142"/>
        <v>#N/A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 t="e">
        <f>EXP(-LN(2)/35)*Z179+(1-EXP(-LN(2)/35))/(LN(2)/35)*V180*W180*VLOOKUP('Données projet'!$B$9,Paramètres!$A$1:$I$89,3,0)*0.475*44/12</f>
        <v>#N/A</v>
      </c>
      <c r="AA180" s="23" t="e">
        <f>EXP(-LN(2)/25)*AA179+(1-EXP(-LN(2)/25))/(LN(2)/25)*Calculateur!V180*Calculateur!X180*VLOOKUP('Données projet'!$B$9,Paramètres!$A$1:$I$89,3,0)*0.475*44/12</f>
        <v>#N/A</v>
      </c>
      <c r="AB180" s="23" t="e">
        <f>EXP(-LN(2)/2)*AB179+(1-EXP(-LN(2)/2))/(LN(2)/2)*V180*Y180*VLOOKUP('Données projet'!$B$9,Paramètres!$A$1:$I$89,3,0)*0.475*44/12</f>
        <v>#N/A</v>
      </c>
      <c r="AC180" s="24" t="e">
        <f t="shared" si="163"/>
        <v>#N/A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 t="e">
        <f>N181*VLOOKUP('Données projet'!$B$9,Paramètres!$A$1:$I$89,3,0)*VLOOKUP('Données projet'!$B$9,Paramètres!$A$1:$I$89,5,0)</f>
        <v>#N/A</v>
      </c>
      <c r="P181" s="14" t="e">
        <f t="shared" si="141"/>
        <v>#N/A</v>
      </c>
      <c r="Q181" s="22" t="e">
        <f t="shared" si="162"/>
        <v>#N/A</v>
      </c>
      <c r="R181" s="62" t="e">
        <f t="shared" si="109"/>
        <v>#N/A</v>
      </c>
      <c r="S181" s="62" t="e">
        <f ca="1">AVERAGE(OFFSET($R$3,0,0,'Données projet'!$E$9+1,1))-AVERAGE(OFFSET($H$3,0,0,'Données projet'!$E$9+1,1))</f>
        <v>#N/A</v>
      </c>
      <c r="T181" s="62" t="e">
        <f t="shared" si="142"/>
        <v>#N/A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 t="e">
        <f>EXP(-LN(2)/35)*Z180+(1-EXP(-LN(2)/35))/(LN(2)/35)*V181*W181*VLOOKUP('Données projet'!$B$9,Paramètres!$A$1:$I$89,3,0)*0.475*44/12</f>
        <v>#N/A</v>
      </c>
      <c r="AA181" s="23" t="e">
        <f>EXP(-LN(2)/25)*AA180+(1-EXP(-LN(2)/25))/(LN(2)/25)*Calculateur!V181*Calculateur!X181*VLOOKUP('Données projet'!$B$9,Paramètres!$A$1:$I$89,3,0)*0.475*44/12</f>
        <v>#N/A</v>
      </c>
      <c r="AB181" s="23" t="e">
        <f>EXP(-LN(2)/2)*AB180+(1-EXP(-LN(2)/2))/(LN(2)/2)*V181*Y181*VLOOKUP('Données projet'!$B$9,Paramètres!$A$1:$I$89,3,0)*0.475*44/12</f>
        <v>#N/A</v>
      </c>
      <c r="AC181" s="24" t="e">
        <f t="shared" si="163"/>
        <v>#N/A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 t="e">
        <f>N182*VLOOKUP('Données projet'!$B$9,Paramètres!$A$1:$I$89,3,0)*VLOOKUP('Données projet'!$B$9,Paramètres!$A$1:$I$89,5,0)</f>
        <v>#N/A</v>
      </c>
      <c r="P182" s="14" t="e">
        <f t="shared" si="141"/>
        <v>#N/A</v>
      </c>
      <c r="Q182" s="22" t="e">
        <f t="shared" si="162"/>
        <v>#N/A</v>
      </c>
      <c r="R182" s="62" t="e">
        <f t="shared" si="109"/>
        <v>#N/A</v>
      </c>
      <c r="S182" s="62" t="e">
        <f ca="1">AVERAGE(OFFSET($R$3,0,0,'Données projet'!$E$9+1,1))-AVERAGE(OFFSET($H$3,0,0,'Données projet'!$E$9+1,1))</f>
        <v>#N/A</v>
      </c>
      <c r="T182" s="62" t="e">
        <f t="shared" si="142"/>
        <v>#N/A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 t="e">
        <f>EXP(-LN(2)/35)*Z181+(1-EXP(-LN(2)/35))/(LN(2)/35)*V182*W182*VLOOKUP('Données projet'!$B$9,Paramètres!$A$1:$I$89,3,0)*0.475*44/12</f>
        <v>#N/A</v>
      </c>
      <c r="AA182" s="23" t="e">
        <f>EXP(-LN(2)/25)*AA181+(1-EXP(-LN(2)/25))/(LN(2)/25)*Calculateur!V182*Calculateur!X182*VLOOKUP('Données projet'!$B$9,Paramètres!$A$1:$I$89,3,0)*0.475*44/12</f>
        <v>#N/A</v>
      </c>
      <c r="AB182" s="23" t="e">
        <f>EXP(-LN(2)/2)*AB181+(1-EXP(-LN(2)/2))/(LN(2)/2)*V182*Y182*VLOOKUP('Données projet'!$B$9,Paramètres!$A$1:$I$89,3,0)*0.475*44/12</f>
        <v>#N/A</v>
      </c>
      <c r="AC182" s="24" t="e">
        <f t="shared" si="163"/>
        <v>#N/A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 t="e">
        <f>N183*VLOOKUP('Données projet'!$B$9,Paramètres!$A$1:$I$89,3,0)*VLOOKUP('Données projet'!$B$9,Paramètres!$A$1:$I$89,5,0)</f>
        <v>#N/A</v>
      </c>
      <c r="P183" s="14" t="e">
        <f t="shared" si="141"/>
        <v>#N/A</v>
      </c>
      <c r="Q183" s="22" t="e">
        <f t="shared" si="162"/>
        <v>#N/A</v>
      </c>
      <c r="R183" s="62" t="e">
        <f t="shared" si="109"/>
        <v>#N/A</v>
      </c>
      <c r="S183" s="62" t="e">
        <f ca="1">AVERAGE(OFFSET($R$3,0,0,'Données projet'!$E$9+1,1))-AVERAGE(OFFSET($H$3,0,0,'Données projet'!$E$9+1,1))</f>
        <v>#N/A</v>
      </c>
      <c r="T183" s="62" t="e">
        <f t="shared" si="142"/>
        <v>#N/A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 t="e">
        <f>EXP(-LN(2)/35)*Z182+(1-EXP(-LN(2)/35))/(LN(2)/35)*V183*W183*VLOOKUP('Données projet'!$B$9,Paramètres!$A$1:$I$89,3,0)*0.475*44/12</f>
        <v>#N/A</v>
      </c>
      <c r="AA183" s="23" t="e">
        <f>EXP(-LN(2)/25)*AA182+(1-EXP(-LN(2)/25))/(LN(2)/25)*Calculateur!V183*Calculateur!X183*VLOOKUP('Données projet'!$B$9,Paramètres!$A$1:$I$89,3,0)*0.475*44/12</f>
        <v>#N/A</v>
      </c>
      <c r="AB183" s="23" t="e">
        <f>EXP(-LN(2)/2)*AB182+(1-EXP(-LN(2)/2))/(LN(2)/2)*V183*Y183*VLOOKUP('Données projet'!$B$9,Paramètres!$A$1:$I$89,3,0)*0.475*44/12</f>
        <v>#N/A</v>
      </c>
      <c r="AC183" s="24" t="e">
        <f t="shared" si="163"/>
        <v>#N/A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 t="e">
        <f>N184*VLOOKUP('Données projet'!$B$9,Paramètres!$A$1:$I$89,3,0)*VLOOKUP('Données projet'!$B$9,Paramètres!$A$1:$I$89,5,0)</f>
        <v>#N/A</v>
      </c>
      <c r="P184" s="14" t="e">
        <f t="shared" si="141"/>
        <v>#N/A</v>
      </c>
      <c r="Q184" s="22" t="e">
        <f t="shared" si="162"/>
        <v>#N/A</v>
      </c>
      <c r="R184" s="62" t="e">
        <f t="shared" si="109"/>
        <v>#N/A</v>
      </c>
      <c r="S184" s="62" t="e">
        <f ca="1">AVERAGE(OFFSET($R$3,0,0,'Données projet'!$E$9+1,1))-AVERAGE(OFFSET($H$3,0,0,'Données projet'!$E$9+1,1))</f>
        <v>#N/A</v>
      </c>
      <c r="T184" s="62" t="e">
        <f t="shared" si="142"/>
        <v>#N/A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 t="e">
        <f>EXP(-LN(2)/35)*Z183+(1-EXP(-LN(2)/35))/(LN(2)/35)*V184*W184*VLOOKUP('Données projet'!$B$9,Paramètres!$A$1:$I$89,3,0)*0.475*44/12</f>
        <v>#N/A</v>
      </c>
      <c r="AA184" s="23" t="e">
        <f>EXP(-LN(2)/25)*AA183+(1-EXP(-LN(2)/25))/(LN(2)/25)*Calculateur!V184*Calculateur!X184*VLOOKUP('Données projet'!$B$9,Paramètres!$A$1:$I$89,3,0)*0.475*44/12</f>
        <v>#N/A</v>
      </c>
      <c r="AB184" s="23" t="e">
        <f>EXP(-LN(2)/2)*AB183+(1-EXP(-LN(2)/2))/(LN(2)/2)*V184*Y184*VLOOKUP('Données projet'!$B$9,Paramètres!$A$1:$I$89,3,0)*0.475*44/12</f>
        <v>#N/A</v>
      </c>
      <c r="AC184" s="24" t="e">
        <f t="shared" si="163"/>
        <v>#N/A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 t="e">
        <f>N185*VLOOKUP('Données projet'!$B$9,Paramètres!$A$1:$I$89,3,0)*VLOOKUP('Données projet'!$B$9,Paramètres!$A$1:$I$89,5,0)</f>
        <v>#N/A</v>
      </c>
      <c r="P185" s="14" t="e">
        <f t="shared" si="141"/>
        <v>#N/A</v>
      </c>
      <c r="Q185" s="22" t="e">
        <f t="shared" si="162"/>
        <v>#N/A</v>
      </c>
      <c r="R185" s="62" t="e">
        <f t="shared" si="109"/>
        <v>#N/A</v>
      </c>
      <c r="S185" s="62" t="e">
        <f ca="1">AVERAGE(OFFSET($R$3,0,0,'Données projet'!$E$9+1,1))-AVERAGE(OFFSET($H$3,0,0,'Données projet'!$E$9+1,1))</f>
        <v>#N/A</v>
      </c>
      <c r="T185" s="62" t="e">
        <f t="shared" si="142"/>
        <v>#N/A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 t="e">
        <f>EXP(-LN(2)/35)*Z184+(1-EXP(-LN(2)/35))/(LN(2)/35)*V185*W185*VLOOKUP('Données projet'!$B$9,Paramètres!$A$1:$I$89,3,0)*0.475*44/12</f>
        <v>#N/A</v>
      </c>
      <c r="AA185" s="23" t="e">
        <f>EXP(-LN(2)/25)*AA184+(1-EXP(-LN(2)/25))/(LN(2)/25)*Calculateur!V185*Calculateur!X185*VLOOKUP('Données projet'!$B$9,Paramètres!$A$1:$I$89,3,0)*0.475*44/12</f>
        <v>#N/A</v>
      </c>
      <c r="AB185" s="23" t="e">
        <f>EXP(-LN(2)/2)*AB184+(1-EXP(-LN(2)/2))/(LN(2)/2)*V185*Y185*VLOOKUP('Données projet'!$B$9,Paramètres!$A$1:$I$89,3,0)*0.475*44/12</f>
        <v>#N/A</v>
      </c>
      <c r="AC185" s="24" t="e">
        <f t="shared" si="163"/>
        <v>#N/A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 t="e">
        <f>N186*VLOOKUP('Données projet'!$B$9,Paramètres!$A$1:$I$89,3,0)*VLOOKUP('Données projet'!$B$9,Paramètres!$A$1:$I$89,5,0)</f>
        <v>#N/A</v>
      </c>
      <c r="P186" s="14" t="e">
        <f t="shared" si="141"/>
        <v>#N/A</v>
      </c>
      <c r="Q186" s="22" t="e">
        <f t="shared" si="162"/>
        <v>#N/A</v>
      </c>
      <c r="R186" s="62" t="e">
        <f t="shared" si="109"/>
        <v>#N/A</v>
      </c>
      <c r="S186" s="62" t="e">
        <f ca="1">AVERAGE(OFFSET($R$3,0,0,'Données projet'!$E$9+1,1))-AVERAGE(OFFSET($H$3,0,0,'Données projet'!$E$9+1,1))</f>
        <v>#N/A</v>
      </c>
      <c r="T186" s="62" t="e">
        <f t="shared" si="142"/>
        <v>#N/A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 t="e">
        <f>EXP(-LN(2)/35)*Z185+(1-EXP(-LN(2)/35))/(LN(2)/35)*V186*W186*VLOOKUP('Données projet'!$B$9,Paramètres!$A$1:$I$89,3,0)*0.475*44/12</f>
        <v>#N/A</v>
      </c>
      <c r="AA186" s="23" t="e">
        <f>EXP(-LN(2)/25)*AA185+(1-EXP(-LN(2)/25))/(LN(2)/25)*Calculateur!V186*Calculateur!X186*VLOOKUP('Données projet'!$B$9,Paramètres!$A$1:$I$89,3,0)*0.475*44/12</f>
        <v>#N/A</v>
      </c>
      <c r="AB186" s="23" t="e">
        <f>EXP(-LN(2)/2)*AB185+(1-EXP(-LN(2)/2))/(LN(2)/2)*V186*Y186*VLOOKUP('Données projet'!$B$9,Paramètres!$A$1:$I$89,3,0)*0.475*44/12</f>
        <v>#N/A</v>
      </c>
      <c r="AC186" s="24" t="e">
        <f t="shared" si="163"/>
        <v>#N/A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 t="e">
        <f>N187*VLOOKUP('Données projet'!$B$9,Paramètres!$A$1:$I$89,3,0)*VLOOKUP('Données projet'!$B$9,Paramètres!$A$1:$I$89,5,0)</f>
        <v>#N/A</v>
      </c>
      <c r="P187" s="14" t="e">
        <f t="shared" si="141"/>
        <v>#N/A</v>
      </c>
      <c r="Q187" s="22" t="e">
        <f t="shared" si="162"/>
        <v>#N/A</v>
      </c>
      <c r="R187" s="62" t="e">
        <f t="shared" si="109"/>
        <v>#N/A</v>
      </c>
      <c r="S187" s="62" t="e">
        <f ca="1">AVERAGE(OFFSET($R$3,0,0,'Données projet'!$E$9+1,1))-AVERAGE(OFFSET($H$3,0,0,'Données projet'!$E$9+1,1))</f>
        <v>#N/A</v>
      </c>
      <c r="T187" s="62" t="e">
        <f t="shared" si="142"/>
        <v>#N/A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 t="e">
        <f>EXP(-LN(2)/35)*Z186+(1-EXP(-LN(2)/35))/(LN(2)/35)*V187*W187*VLOOKUP('Données projet'!$B$9,Paramètres!$A$1:$I$89,3,0)*0.475*44/12</f>
        <v>#N/A</v>
      </c>
      <c r="AA187" s="23" t="e">
        <f>EXP(-LN(2)/25)*AA186+(1-EXP(-LN(2)/25))/(LN(2)/25)*Calculateur!V187*Calculateur!X187*VLOOKUP('Données projet'!$B$9,Paramètres!$A$1:$I$89,3,0)*0.475*44/12</f>
        <v>#N/A</v>
      </c>
      <c r="AB187" s="23" t="e">
        <f>EXP(-LN(2)/2)*AB186+(1-EXP(-LN(2)/2))/(LN(2)/2)*V187*Y187*VLOOKUP('Données projet'!$B$9,Paramètres!$A$1:$I$89,3,0)*0.475*44/12</f>
        <v>#N/A</v>
      </c>
      <c r="AC187" s="24" t="e">
        <f t="shared" si="163"/>
        <v>#N/A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 t="e">
        <f>N188*VLOOKUP('Données projet'!$B$9,Paramètres!$A$1:$I$89,3,0)*VLOOKUP('Données projet'!$B$9,Paramètres!$A$1:$I$89,5,0)</f>
        <v>#N/A</v>
      </c>
      <c r="P188" s="14" t="e">
        <f t="shared" si="141"/>
        <v>#N/A</v>
      </c>
      <c r="Q188" s="22" t="e">
        <f t="shared" si="162"/>
        <v>#N/A</v>
      </c>
      <c r="R188" s="62" t="e">
        <f t="shared" si="109"/>
        <v>#N/A</v>
      </c>
      <c r="S188" s="62" t="e">
        <f ca="1">AVERAGE(OFFSET($R$3,0,0,'Données projet'!$E$9+1,1))-AVERAGE(OFFSET($H$3,0,0,'Données projet'!$E$9+1,1))</f>
        <v>#N/A</v>
      </c>
      <c r="T188" s="62" t="e">
        <f t="shared" si="142"/>
        <v>#N/A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 t="e">
        <f>EXP(-LN(2)/35)*Z187+(1-EXP(-LN(2)/35))/(LN(2)/35)*V188*W188*VLOOKUP('Données projet'!$B$9,Paramètres!$A$1:$I$89,3,0)*0.475*44/12</f>
        <v>#N/A</v>
      </c>
      <c r="AA188" s="23" t="e">
        <f>EXP(-LN(2)/25)*AA187+(1-EXP(-LN(2)/25))/(LN(2)/25)*Calculateur!V188*Calculateur!X188*VLOOKUP('Données projet'!$B$9,Paramètres!$A$1:$I$89,3,0)*0.475*44/12</f>
        <v>#N/A</v>
      </c>
      <c r="AB188" s="23" t="e">
        <f>EXP(-LN(2)/2)*AB187+(1-EXP(-LN(2)/2))/(LN(2)/2)*V188*Y188*VLOOKUP('Données projet'!$B$9,Paramètres!$A$1:$I$89,3,0)*0.475*44/12</f>
        <v>#N/A</v>
      </c>
      <c r="AC188" s="24" t="e">
        <f t="shared" si="163"/>
        <v>#N/A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 t="e">
        <f>N189*VLOOKUP('Données projet'!$B$9,Paramètres!$A$1:$I$89,3,0)*VLOOKUP('Données projet'!$B$9,Paramètres!$A$1:$I$89,5,0)</f>
        <v>#N/A</v>
      </c>
      <c r="P189" s="14" t="e">
        <f t="shared" si="141"/>
        <v>#N/A</v>
      </c>
      <c r="Q189" s="22" t="e">
        <f t="shared" si="162"/>
        <v>#N/A</v>
      </c>
      <c r="R189" s="62" t="e">
        <f t="shared" si="109"/>
        <v>#N/A</v>
      </c>
      <c r="S189" s="62" t="e">
        <f ca="1">AVERAGE(OFFSET($R$3,0,0,'Données projet'!$E$9+1,1))-AVERAGE(OFFSET($H$3,0,0,'Données projet'!$E$9+1,1))</f>
        <v>#N/A</v>
      </c>
      <c r="T189" s="62" t="e">
        <f t="shared" si="142"/>
        <v>#N/A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 t="e">
        <f>EXP(-LN(2)/35)*Z188+(1-EXP(-LN(2)/35))/(LN(2)/35)*V189*W189*VLOOKUP('Données projet'!$B$9,Paramètres!$A$1:$I$89,3,0)*0.475*44/12</f>
        <v>#N/A</v>
      </c>
      <c r="AA189" s="23" t="e">
        <f>EXP(-LN(2)/25)*AA188+(1-EXP(-LN(2)/25))/(LN(2)/25)*Calculateur!V189*Calculateur!X189*VLOOKUP('Données projet'!$B$9,Paramètres!$A$1:$I$89,3,0)*0.475*44/12</f>
        <v>#N/A</v>
      </c>
      <c r="AB189" s="23" t="e">
        <f>EXP(-LN(2)/2)*AB188+(1-EXP(-LN(2)/2))/(LN(2)/2)*V189*Y189*VLOOKUP('Données projet'!$B$9,Paramètres!$A$1:$I$89,3,0)*0.475*44/12</f>
        <v>#N/A</v>
      </c>
      <c r="AC189" s="24" t="e">
        <f t="shared" si="163"/>
        <v>#N/A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 t="e">
        <f>N190*VLOOKUP('Données projet'!$B$9,Paramètres!$A$1:$I$89,3,0)*VLOOKUP('Données projet'!$B$9,Paramètres!$A$1:$I$89,5,0)</f>
        <v>#N/A</v>
      </c>
      <c r="P190" s="14" t="e">
        <f t="shared" si="141"/>
        <v>#N/A</v>
      </c>
      <c r="Q190" s="22" t="e">
        <f t="shared" si="162"/>
        <v>#N/A</v>
      </c>
      <c r="R190" s="62" t="e">
        <f t="shared" si="109"/>
        <v>#N/A</v>
      </c>
      <c r="S190" s="62" t="e">
        <f ca="1">AVERAGE(OFFSET($R$3,0,0,'Données projet'!$E$9+1,1))-AVERAGE(OFFSET($H$3,0,0,'Données projet'!$E$9+1,1))</f>
        <v>#N/A</v>
      </c>
      <c r="T190" s="62" t="e">
        <f t="shared" si="142"/>
        <v>#N/A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 t="e">
        <f>EXP(-LN(2)/35)*Z189+(1-EXP(-LN(2)/35))/(LN(2)/35)*V190*W190*VLOOKUP('Données projet'!$B$9,Paramètres!$A$1:$I$89,3,0)*0.475*44/12</f>
        <v>#N/A</v>
      </c>
      <c r="AA190" s="23" t="e">
        <f>EXP(-LN(2)/25)*AA189+(1-EXP(-LN(2)/25))/(LN(2)/25)*Calculateur!V190*Calculateur!X190*VLOOKUP('Données projet'!$B$9,Paramètres!$A$1:$I$89,3,0)*0.475*44/12</f>
        <v>#N/A</v>
      </c>
      <c r="AB190" s="23" t="e">
        <f>EXP(-LN(2)/2)*AB189+(1-EXP(-LN(2)/2))/(LN(2)/2)*V190*Y190*VLOOKUP('Données projet'!$B$9,Paramètres!$A$1:$I$89,3,0)*0.475*44/12</f>
        <v>#N/A</v>
      </c>
      <c r="AC190" s="24" t="e">
        <f t="shared" si="163"/>
        <v>#N/A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 t="e">
        <f>N191*VLOOKUP('Données projet'!$B$9,Paramètres!$A$1:$I$89,3,0)*VLOOKUP('Données projet'!$B$9,Paramètres!$A$1:$I$89,5,0)</f>
        <v>#N/A</v>
      </c>
      <c r="P191" s="14" t="e">
        <f t="shared" si="141"/>
        <v>#N/A</v>
      </c>
      <c r="Q191" s="22" t="e">
        <f t="shared" si="162"/>
        <v>#N/A</v>
      </c>
      <c r="R191" s="62" t="e">
        <f t="shared" si="109"/>
        <v>#N/A</v>
      </c>
      <c r="S191" s="62" t="e">
        <f ca="1">AVERAGE(OFFSET($R$3,0,0,'Données projet'!$E$9+1,1))-AVERAGE(OFFSET($H$3,0,0,'Données projet'!$E$9+1,1))</f>
        <v>#N/A</v>
      </c>
      <c r="T191" s="62" t="e">
        <f t="shared" si="142"/>
        <v>#N/A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 t="e">
        <f>EXP(-LN(2)/35)*Z190+(1-EXP(-LN(2)/35))/(LN(2)/35)*V191*W191*VLOOKUP('Données projet'!$B$9,Paramètres!$A$1:$I$89,3,0)*0.475*44/12</f>
        <v>#N/A</v>
      </c>
      <c r="AA191" s="23" t="e">
        <f>EXP(-LN(2)/25)*AA190+(1-EXP(-LN(2)/25))/(LN(2)/25)*Calculateur!V191*Calculateur!X191*VLOOKUP('Données projet'!$B$9,Paramètres!$A$1:$I$89,3,0)*0.475*44/12</f>
        <v>#N/A</v>
      </c>
      <c r="AB191" s="23" t="e">
        <f>EXP(-LN(2)/2)*AB190+(1-EXP(-LN(2)/2))/(LN(2)/2)*V191*Y191*VLOOKUP('Données projet'!$B$9,Paramètres!$A$1:$I$89,3,0)*0.475*44/12</f>
        <v>#N/A</v>
      </c>
      <c r="AC191" s="24" t="e">
        <f t="shared" si="163"/>
        <v>#N/A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 t="e">
        <f>N192*VLOOKUP('Données projet'!$B$9,Paramètres!$A$1:$I$89,3,0)*VLOOKUP('Données projet'!$B$9,Paramètres!$A$1:$I$89,5,0)</f>
        <v>#N/A</v>
      </c>
      <c r="P192" s="14" t="e">
        <f t="shared" si="141"/>
        <v>#N/A</v>
      </c>
      <c r="Q192" s="22" t="e">
        <f t="shared" si="162"/>
        <v>#N/A</v>
      </c>
      <c r="R192" s="62" t="e">
        <f t="shared" si="109"/>
        <v>#N/A</v>
      </c>
      <c r="S192" s="62" t="e">
        <f ca="1">AVERAGE(OFFSET($R$3,0,0,'Données projet'!$E$9+1,1))-AVERAGE(OFFSET($H$3,0,0,'Données projet'!$E$9+1,1))</f>
        <v>#N/A</v>
      </c>
      <c r="T192" s="62" t="e">
        <f t="shared" si="142"/>
        <v>#N/A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 t="e">
        <f>EXP(-LN(2)/35)*Z191+(1-EXP(-LN(2)/35))/(LN(2)/35)*V192*W192*VLOOKUP('Données projet'!$B$9,Paramètres!$A$1:$I$89,3,0)*0.475*44/12</f>
        <v>#N/A</v>
      </c>
      <c r="AA192" s="23" t="e">
        <f>EXP(-LN(2)/25)*AA191+(1-EXP(-LN(2)/25))/(LN(2)/25)*Calculateur!V192*Calculateur!X192*VLOOKUP('Données projet'!$B$9,Paramètres!$A$1:$I$89,3,0)*0.475*44/12</f>
        <v>#N/A</v>
      </c>
      <c r="AB192" s="23" t="e">
        <f>EXP(-LN(2)/2)*AB191+(1-EXP(-LN(2)/2))/(LN(2)/2)*V192*Y192*VLOOKUP('Données projet'!$B$9,Paramètres!$A$1:$I$89,3,0)*0.475*44/12</f>
        <v>#N/A</v>
      </c>
      <c r="AC192" s="24" t="e">
        <f t="shared" si="163"/>
        <v>#N/A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 t="e">
        <f>N193*VLOOKUP('Données projet'!$B$9,Paramètres!$A$1:$I$89,3,0)*VLOOKUP('Données projet'!$B$9,Paramètres!$A$1:$I$89,5,0)</f>
        <v>#N/A</v>
      </c>
      <c r="P193" s="14" t="e">
        <f t="shared" si="141"/>
        <v>#N/A</v>
      </c>
      <c r="Q193" s="22" t="e">
        <f t="shared" si="162"/>
        <v>#N/A</v>
      </c>
      <c r="R193" s="62" t="e">
        <f t="shared" si="109"/>
        <v>#N/A</v>
      </c>
      <c r="S193" s="62" t="e">
        <f ca="1">AVERAGE(OFFSET($R$3,0,0,'Données projet'!$E$9+1,1))-AVERAGE(OFFSET($H$3,0,0,'Données projet'!$E$9+1,1))</f>
        <v>#N/A</v>
      </c>
      <c r="T193" s="62" t="e">
        <f t="shared" si="142"/>
        <v>#N/A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 t="e">
        <f>EXP(-LN(2)/35)*Z192+(1-EXP(-LN(2)/35))/(LN(2)/35)*V193*W193*VLOOKUP('Données projet'!$B$9,Paramètres!$A$1:$I$89,3,0)*0.475*44/12</f>
        <v>#N/A</v>
      </c>
      <c r="AA193" s="23" t="e">
        <f>EXP(-LN(2)/25)*AA192+(1-EXP(-LN(2)/25))/(LN(2)/25)*Calculateur!V193*Calculateur!X193*VLOOKUP('Données projet'!$B$9,Paramètres!$A$1:$I$89,3,0)*0.475*44/12</f>
        <v>#N/A</v>
      </c>
      <c r="AB193" s="23" t="e">
        <f>EXP(-LN(2)/2)*AB192+(1-EXP(-LN(2)/2))/(LN(2)/2)*V193*Y193*VLOOKUP('Données projet'!$B$9,Paramètres!$A$1:$I$89,3,0)*0.475*44/12</f>
        <v>#N/A</v>
      </c>
      <c r="AC193" s="24" t="e">
        <f t="shared" si="163"/>
        <v>#N/A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 t="e">
        <f>N194*VLOOKUP('Données projet'!$B$9,Paramètres!$A$1:$I$89,3,0)*VLOOKUP('Données projet'!$B$9,Paramètres!$A$1:$I$89,5,0)</f>
        <v>#N/A</v>
      </c>
      <c r="P194" s="14" t="e">
        <f t="shared" si="141"/>
        <v>#N/A</v>
      </c>
      <c r="Q194" s="22" t="e">
        <f t="shared" si="162"/>
        <v>#N/A</v>
      </c>
      <c r="R194" s="62" t="e">
        <f t="shared" si="109"/>
        <v>#N/A</v>
      </c>
      <c r="S194" s="62" t="e">
        <f ca="1">AVERAGE(OFFSET($R$3,0,0,'Données projet'!$E$9+1,1))-AVERAGE(OFFSET($H$3,0,0,'Données projet'!$E$9+1,1))</f>
        <v>#N/A</v>
      </c>
      <c r="T194" s="62" t="e">
        <f t="shared" si="142"/>
        <v>#N/A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 t="e">
        <f>EXP(-LN(2)/35)*Z193+(1-EXP(-LN(2)/35))/(LN(2)/35)*V194*W194*VLOOKUP('Données projet'!$B$9,Paramètres!$A$1:$I$89,3,0)*0.475*44/12</f>
        <v>#N/A</v>
      </c>
      <c r="AA194" s="23" t="e">
        <f>EXP(-LN(2)/25)*AA193+(1-EXP(-LN(2)/25))/(LN(2)/25)*Calculateur!V194*Calculateur!X194*VLOOKUP('Données projet'!$B$9,Paramètres!$A$1:$I$89,3,0)*0.475*44/12</f>
        <v>#N/A</v>
      </c>
      <c r="AB194" s="23" t="e">
        <f>EXP(-LN(2)/2)*AB193+(1-EXP(-LN(2)/2))/(LN(2)/2)*V194*Y194*VLOOKUP('Données projet'!$B$9,Paramètres!$A$1:$I$89,3,0)*0.475*44/12</f>
        <v>#N/A</v>
      </c>
      <c r="AC194" s="24" t="e">
        <f t="shared" si="163"/>
        <v>#N/A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 t="e">
        <f>N195*VLOOKUP('Données projet'!$B$9,Paramètres!$A$1:$I$89,3,0)*VLOOKUP('Données projet'!$B$9,Paramètres!$A$1:$I$89,5,0)</f>
        <v>#N/A</v>
      </c>
      <c r="P195" s="14" t="e">
        <f t="shared" si="141"/>
        <v>#N/A</v>
      </c>
      <c r="Q195" s="22" t="e">
        <f t="shared" si="162"/>
        <v>#N/A</v>
      </c>
      <c r="R195" s="62" t="e">
        <f t="shared" ref="R195:R203" si="191">Q195+(I195+J195)*44/12</f>
        <v>#N/A</v>
      </c>
      <c r="S195" s="62" t="e">
        <f ca="1">AVERAGE(OFFSET($R$3,0,0,'Données projet'!$E$9+1,1))-AVERAGE(OFFSET($H$3,0,0,'Données projet'!$E$9+1,1))</f>
        <v>#N/A</v>
      </c>
      <c r="T195" s="62" t="e">
        <f t="shared" si="142"/>
        <v>#N/A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 t="e">
        <f>EXP(-LN(2)/35)*Z194+(1-EXP(-LN(2)/35))/(LN(2)/35)*V195*W195*VLOOKUP('Données projet'!$B$9,Paramètres!$A$1:$I$89,3,0)*0.475*44/12</f>
        <v>#N/A</v>
      </c>
      <c r="AA195" s="23" t="e">
        <f>EXP(-LN(2)/25)*AA194+(1-EXP(-LN(2)/25))/(LN(2)/25)*Calculateur!V195*Calculateur!X195*VLOOKUP('Données projet'!$B$9,Paramètres!$A$1:$I$89,3,0)*0.475*44/12</f>
        <v>#N/A</v>
      </c>
      <c r="AB195" s="23" t="e">
        <f>EXP(-LN(2)/2)*AB194+(1-EXP(-LN(2)/2))/(LN(2)/2)*V195*Y195*VLOOKUP('Données projet'!$B$9,Paramètres!$A$1:$I$89,3,0)*0.475*44/12</f>
        <v>#N/A</v>
      </c>
      <c r="AC195" s="24" t="e">
        <f t="shared" si="163"/>
        <v>#N/A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 t="e">
        <f>N196*VLOOKUP('Données projet'!$B$9,Paramètres!$A$1:$I$89,3,0)*VLOOKUP('Données projet'!$B$9,Paramètres!$A$1:$I$89,5,0)</f>
        <v>#N/A</v>
      </c>
      <c r="P196" s="14" t="e">
        <f t="shared" si="141"/>
        <v>#N/A</v>
      </c>
      <c r="Q196" s="22" t="e">
        <f t="shared" si="162"/>
        <v>#N/A</v>
      </c>
      <c r="R196" s="62" t="e">
        <f t="shared" si="191"/>
        <v>#N/A</v>
      </c>
      <c r="S196" s="62" t="e">
        <f ca="1">AVERAGE(OFFSET($R$3,0,0,'Données projet'!$E$9+1,1))-AVERAGE(OFFSET($H$3,0,0,'Données projet'!$E$9+1,1))</f>
        <v>#N/A</v>
      </c>
      <c r="T196" s="62" t="e">
        <f t="shared" si="142"/>
        <v>#N/A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 t="e">
        <f>EXP(-LN(2)/35)*Z195+(1-EXP(-LN(2)/35))/(LN(2)/35)*V196*W196*VLOOKUP('Données projet'!$B$9,Paramètres!$A$1:$I$89,3,0)*0.475*44/12</f>
        <v>#N/A</v>
      </c>
      <c r="AA196" s="23" t="e">
        <f>EXP(-LN(2)/25)*AA195+(1-EXP(-LN(2)/25))/(LN(2)/25)*Calculateur!V196*Calculateur!X196*VLOOKUP('Données projet'!$B$9,Paramètres!$A$1:$I$89,3,0)*0.475*44/12</f>
        <v>#N/A</v>
      </c>
      <c r="AB196" s="23" t="e">
        <f>EXP(-LN(2)/2)*AB195+(1-EXP(-LN(2)/2))/(LN(2)/2)*V196*Y196*VLOOKUP('Données projet'!$B$9,Paramètres!$A$1:$I$89,3,0)*0.475*44/12</f>
        <v>#N/A</v>
      </c>
      <c r="AC196" s="24" t="e">
        <f t="shared" si="163"/>
        <v>#N/A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 t="e">
        <f>N197*VLOOKUP('Données projet'!$B$9,Paramètres!$A$1:$I$89,3,0)*VLOOKUP('Données projet'!$B$9,Paramètres!$A$1:$I$89,5,0)</f>
        <v>#N/A</v>
      </c>
      <c r="P197" s="14" t="e">
        <f t="shared" ref="P197:P203" si="203">EXP(-1.0587+0.8836*LN(O197)+0.284)</f>
        <v>#N/A</v>
      </c>
      <c r="Q197" s="22" t="e">
        <f t="shared" si="162"/>
        <v>#N/A</v>
      </c>
      <c r="R197" s="62" t="e">
        <f t="shared" si="191"/>
        <v>#N/A</v>
      </c>
      <c r="S197" s="62" t="e">
        <f ca="1">AVERAGE(OFFSET($R$3,0,0,'Données projet'!$E$9+1,1))-AVERAGE(OFFSET($H$3,0,0,'Données projet'!$E$9+1,1))</f>
        <v>#N/A</v>
      </c>
      <c r="T197" s="62" t="e">
        <f t="shared" ref="T197:T203" si="204">$T$3</f>
        <v>#N/A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 t="e">
        <f>EXP(-LN(2)/35)*Z196+(1-EXP(-LN(2)/35))/(LN(2)/35)*V197*W197*VLOOKUP('Données projet'!$B$9,Paramètres!$A$1:$I$89,3,0)*0.475*44/12</f>
        <v>#N/A</v>
      </c>
      <c r="AA197" s="23" t="e">
        <f>EXP(-LN(2)/25)*AA196+(1-EXP(-LN(2)/25))/(LN(2)/25)*Calculateur!V197*Calculateur!X197*VLOOKUP('Données projet'!$B$9,Paramètres!$A$1:$I$89,3,0)*0.475*44/12</f>
        <v>#N/A</v>
      </c>
      <c r="AB197" s="23" t="e">
        <f>EXP(-LN(2)/2)*AB196+(1-EXP(-LN(2)/2))/(LN(2)/2)*V197*Y197*VLOOKUP('Données projet'!$B$9,Paramètres!$A$1:$I$89,3,0)*0.475*44/12</f>
        <v>#N/A</v>
      </c>
      <c r="AC197" s="24" t="e">
        <f t="shared" si="163"/>
        <v>#N/A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 t="e">
        <f>N198*VLOOKUP('Données projet'!$B$9,Paramètres!$A$1:$I$89,3,0)*VLOOKUP('Données projet'!$B$9,Paramètres!$A$1:$I$89,5,0)</f>
        <v>#N/A</v>
      </c>
      <c r="P198" s="14" t="e">
        <f t="shared" si="203"/>
        <v>#N/A</v>
      </c>
      <c r="Q198" s="22" t="e">
        <f t="shared" si="162"/>
        <v>#N/A</v>
      </c>
      <c r="R198" s="62" t="e">
        <f t="shared" si="191"/>
        <v>#N/A</v>
      </c>
      <c r="S198" s="62" t="e">
        <f ca="1">AVERAGE(OFFSET($R$3,0,0,'Données projet'!$E$9+1,1))-AVERAGE(OFFSET($H$3,0,0,'Données projet'!$E$9+1,1))</f>
        <v>#N/A</v>
      </c>
      <c r="T198" s="62" t="e">
        <f t="shared" si="204"/>
        <v>#N/A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 t="e">
        <f>EXP(-LN(2)/35)*Z197+(1-EXP(-LN(2)/35))/(LN(2)/35)*V198*W198*VLOOKUP('Données projet'!$B$9,Paramètres!$A$1:$I$89,3,0)*0.475*44/12</f>
        <v>#N/A</v>
      </c>
      <c r="AA198" s="23" t="e">
        <f>EXP(-LN(2)/25)*AA197+(1-EXP(-LN(2)/25))/(LN(2)/25)*Calculateur!V198*Calculateur!X198*VLOOKUP('Données projet'!$B$9,Paramètres!$A$1:$I$89,3,0)*0.475*44/12</f>
        <v>#N/A</v>
      </c>
      <c r="AB198" s="23" t="e">
        <f>EXP(-LN(2)/2)*AB197+(1-EXP(-LN(2)/2))/(LN(2)/2)*V198*Y198*VLOOKUP('Données projet'!$B$9,Paramètres!$A$1:$I$89,3,0)*0.475*44/12</f>
        <v>#N/A</v>
      </c>
      <c r="AC198" s="24" t="e">
        <f t="shared" si="163"/>
        <v>#N/A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 t="e">
        <f>N199*VLOOKUP('Données projet'!$B$9,Paramètres!$A$1:$I$89,3,0)*VLOOKUP('Données projet'!$B$9,Paramètres!$A$1:$I$89,5,0)</f>
        <v>#N/A</v>
      </c>
      <c r="P199" s="14" t="e">
        <f t="shared" si="203"/>
        <v>#N/A</v>
      </c>
      <c r="Q199" s="22" t="e">
        <f t="shared" si="162"/>
        <v>#N/A</v>
      </c>
      <c r="R199" s="62" t="e">
        <f t="shared" si="191"/>
        <v>#N/A</v>
      </c>
      <c r="S199" s="62" t="e">
        <f ca="1">AVERAGE(OFFSET($R$3,0,0,'Données projet'!$E$9+1,1))-AVERAGE(OFFSET($H$3,0,0,'Données projet'!$E$9+1,1))</f>
        <v>#N/A</v>
      </c>
      <c r="T199" s="62" t="e">
        <f t="shared" si="204"/>
        <v>#N/A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 t="e">
        <f>EXP(-LN(2)/35)*Z198+(1-EXP(-LN(2)/35))/(LN(2)/35)*V199*W199*VLOOKUP('Données projet'!$B$9,Paramètres!$A$1:$I$89,3,0)*0.475*44/12</f>
        <v>#N/A</v>
      </c>
      <c r="AA199" s="23" t="e">
        <f>EXP(-LN(2)/25)*AA198+(1-EXP(-LN(2)/25))/(LN(2)/25)*Calculateur!V199*Calculateur!X199*VLOOKUP('Données projet'!$B$9,Paramètres!$A$1:$I$89,3,0)*0.475*44/12</f>
        <v>#N/A</v>
      </c>
      <c r="AB199" s="23" t="e">
        <f>EXP(-LN(2)/2)*AB198+(1-EXP(-LN(2)/2))/(LN(2)/2)*V199*Y199*VLOOKUP('Données projet'!$B$9,Paramètres!$A$1:$I$89,3,0)*0.475*44/12</f>
        <v>#N/A</v>
      </c>
      <c r="AC199" s="24" t="e">
        <f t="shared" si="163"/>
        <v>#N/A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 t="e">
        <f>N200*VLOOKUP('Données projet'!$B$9,Paramètres!$A$1:$I$89,3,0)*VLOOKUP('Données projet'!$B$9,Paramètres!$A$1:$I$89,5,0)</f>
        <v>#N/A</v>
      </c>
      <c r="P200" s="14" t="e">
        <f t="shared" si="203"/>
        <v>#N/A</v>
      </c>
      <c r="Q200" s="22" t="e">
        <f t="shared" si="162"/>
        <v>#N/A</v>
      </c>
      <c r="R200" s="62" t="e">
        <f t="shared" si="191"/>
        <v>#N/A</v>
      </c>
      <c r="S200" s="62" t="e">
        <f ca="1">AVERAGE(OFFSET($R$3,0,0,'Données projet'!$E$9+1,1))-AVERAGE(OFFSET($H$3,0,0,'Données projet'!$E$9+1,1))</f>
        <v>#N/A</v>
      </c>
      <c r="T200" s="62" t="e">
        <f t="shared" si="204"/>
        <v>#N/A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 t="e">
        <f>EXP(-LN(2)/35)*Z199+(1-EXP(-LN(2)/35))/(LN(2)/35)*V200*W200*VLOOKUP('Données projet'!$B$9,Paramètres!$A$1:$I$89,3,0)*0.475*44/12</f>
        <v>#N/A</v>
      </c>
      <c r="AA200" s="23" t="e">
        <f>EXP(-LN(2)/25)*AA199+(1-EXP(-LN(2)/25))/(LN(2)/25)*Calculateur!V200*Calculateur!X200*VLOOKUP('Données projet'!$B$9,Paramètres!$A$1:$I$89,3,0)*0.475*44/12</f>
        <v>#N/A</v>
      </c>
      <c r="AB200" s="23" t="e">
        <f>EXP(-LN(2)/2)*AB199+(1-EXP(-LN(2)/2))/(LN(2)/2)*V200*Y200*VLOOKUP('Données projet'!$B$9,Paramètres!$A$1:$I$89,3,0)*0.475*44/12</f>
        <v>#N/A</v>
      </c>
      <c r="AC200" s="24" t="e">
        <f t="shared" si="163"/>
        <v>#N/A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 t="e">
        <f>N201*VLOOKUP('Données projet'!$B$9,Paramètres!$A$1:$I$89,3,0)*VLOOKUP('Données projet'!$B$9,Paramètres!$A$1:$I$89,5,0)</f>
        <v>#N/A</v>
      </c>
      <c r="P201" s="14" t="e">
        <f t="shared" si="203"/>
        <v>#N/A</v>
      </c>
      <c r="Q201" s="22" t="e">
        <f t="shared" si="162"/>
        <v>#N/A</v>
      </c>
      <c r="R201" s="62" t="e">
        <f t="shared" si="191"/>
        <v>#N/A</v>
      </c>
      <c r="S201" s="62" t="e">
        <f ca="1">AVERAGE(OFFSET($R$3,0,0,'Données projet'!$E$9+1,1))-AVERAGE(OFFSET($H$3,0,0,'Données projet'!$E$9+1,1))</f>
        <v>#N/A</v>
      </c>
      <c r="T201" s="62" t="e">
        <f t="shared" si="204"/>
        <v>#N/A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 t="e">
        <f>EXP(-LN(2)/35)*Z200+(1-EXP(-LN(2)/35))/(LN(2)/35)*V201*W201*VLOOKUP('Données projet'!$B$9,Paramètres!$A$1:$I$89,3,0)*0.475*44/12</f>
        <v>#N/A</v>
      </c>
      <c r="AA201" s="23" t="e">
        <f>EXP(-LN(2)/25)*AA200+(1-EXP(-LN(2)/25))/(LN(2)/25)*Calculateur!V201*Calculateur!X201*VLOOKUP('Données projet'!$B$9,Paramètres!$A$1:$I$89,3,0)*0.475*44/12</f>
        <v>#N/A</v>
      </c>
      <c r="AB201" s="23" t="e">
        <f>EXP(-LN(2)/2)*AB200+(1-EXP(-LN(2)/2))/(LN(2)/2)*V201*Y201*VLOOKUP('Données projet'!$B$9,Paramètres!$A$1:$I$89,3,0)*0.475*44/12</f>
        <v>#N/A</v>
      </c>
      <c r="AC201" s="24" t="e">
        <f t="shared" si="163"/>
        <v>#N/A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 t="e">
        <f>N202*VLOOKUP('Données projet'!$B$9,Paramètres!$A$1:$I$89,3,0)*VLOOKUP('Données projet'!$B$9,Paramètres!$A$1:$I$89,5,0)</f>
        <v>#N/A</v>
      </c>
      <c r="P202" s="14" t="e">
        <f t="shared" si="203"/>
        <v>#N/A</v>
      </c>
      <c r="Q202" s="22" t="e">
        <f t="shared" si="162"/>
        <v>#N/A</v>
      </c>
      <c r="R202" s="62" t="e">
        <f t="shared" si="191"/>
        <v>#N/A</v>
      </c>
      <c r="S202" s="62" t="e">
        <f ca="1">AVERAGE(OFFSET($R$3,0,0,'Données projet'!$E$9+1,1))-AVERAGE(OFFSET($H$3,0,0,'Données projet'!$E$9+1,1))</f>
        <v>#N/A</v>
      </c>
      <c r="T202" s="62" t="e">
        <f t="shared" si="204"/>
        <v>#N/A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 t="e">
        <f>EXP(-LN(2)/35)*Z201+(1-EXP(-LN(2)/35))/(LN(2)/35)*V202*W202*VLOOKUP('Données projet'!$B$9,Paramètres!$A$1:$I$89,3,0)*0.475*44/12</f>
        <v>#N/A</v>
      </c>
      <c r="AA202" s="23" t="e">
        <f>EXP(-LN(2)/25)*AA201+(1-EXP(-LN(2)/25))/(LN(2)/25)*Calculateur!V202*Calculateur!X202*VLOOKUP('Données projet'!$B$9,Paramètres!$A$1:$I$89,3,0)*0.475*44/12</f>
        <v>#N/A</v>
      </c>
      <c r="AB202" s="23" t="e">
        <f>EXP(-LN(2)/2)*AB201+(1-EXP(-LN(2)/2))/(LN(2)/2)*V202*Y202*VLOOKUP('Données projet'!$B$9,Paramètres!$A$1:$I$89,3,0)*0.475*44/12</f>
        <v>#N/A</v>
      </c>
      <c r="AC202" s="24" t="e">
        <f t="shared" si="163"/>
        <v>#N/A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 t="e">
        <f>N203*VLOOKUP('Données projet'!$B$9,Paramètres!$A$1:$I$89,3,0)*VLOOKUP('Données projet'!$B$9,Paramètres!$A$1:$I$89,5,0)</f>
        <v>#N/A</v>
      </c>
      <c r="P203" s="14" t="e">
        <f t="shared" si="203"/>
        <v>#N/A</v>
      </c>
      <c r="Q203" s="22" t="e">
        <f t="shared" si="162"/>
        <v>#N/A</v>
      </c>
      <c r="R203" s="62" t="e">
        <f t="shared" si="191"/>
        <v>#N/A</v>
      </c>
      <c r="S203" s="62" t="e">
        <f ca="1">AVERAGE(OFFSET($R$3,0,0,'Données projet'!$E$9+1,1))-AVERAGE(OFFSET($H$3,0,0,'Données projet'!$E$9+1,1))</f>
        <v>#N/A</v>
      </c>
      <c r="T203" s="62" t="e">
        <f t="shared" si="204"/>
        <v>#N/A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 t="e">
        <f>EXP(-LN(2)/35)*Z202+(1-EXP(-LN(2)/35))/(LN(2)/35)*V203*W203*VLOOKUP('Données projet'!$B$9,Paramètres!$A$1:$I$89,3,0)*0.475*44/12</f>
        <v>#N/A</v>
      </c>
      <c r="AA203" s="23" t="e">
        <f>EXP(-LN(2)/25)*AA202+(1-EXP(-LN(2)/25))/(LN(2)/25)*Calculateur!V203*Calculateur!X203*VLOOKUP('Données projet'!$B$9,Paramètres!$A$1:$I$89,3,0)*0.475*44/12</f>
        <v>#N/A</v>
      </c>
      <c r="AB203" s="23" t="e">
        <f>EXP(-LN(2)/2)*AB202+(1-EXP(-LN(2)/2))/(LN(2)/2)*V203*Y203*VLOOKUP('Données projet'!$B$9,Paramètres!$A$1:$I$89,3,0)*0.475*44/12</f>
        <v>#N/A</v>
      </c>
      <c r="AC203" s="24" t="e">
        <f t="shared" si="163"/>
        <v>#N/A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 t="e">
        <f>EXP(LN('Données projet'!B36)/'Données projet'!A36)</f>
        <v>#NUM!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9" sqref="I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/>
      </c>
      <c r="B6" s="155">
        <f>'Données projet'!D9</f>
        <v>0</v>
      </c>
      <c r="C6" s="156">
        <f>IF(OR('Données projet'!B9="",'Données projet'!C9="",'Données projet'!C9=0%),0,Calculateur!S3)</f>
        <v>0</v>
      </c>
      <c r="D6" s="156">
        <f>IF(OR('Données projet'!B9="",'Données projet'!C9="",'Données projet'!C9=0%),0,Calculateur!T3)</f>
        <v>0</v>
      </c>
      <c r="E6" s="156">
        <f>MIN(C6,D6)</f>
        <v>0</v>
      </c>
      <c r="F6" s="156">
        <f>E6*B6</f>
        <v>0</v>
      </c>
      <c r="G6" s="156">
        <f>F6*(100%-'Données projet'!$C$24)*(100%-'Données projet'!$C$25)*(100%-'Données projet'!$C$26)*(100%-'Données projet'!$C$27)</f>
        <v>0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>G6+I6+K6</f>
        <v>0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0.88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164.68033354225409</v>
      </c>
      <c r="G7" s="156">
        <f ca="1">F7*(100%-'Données projet'!$C$24)*(100%-'Données projet'!$C$25)*(100%-'Données projet'!$C$26)*(100%-'Données projet'!$C$27)</f>
        <v>100.7843641278595</v>
      </c>
      <c r="H7" s="164">
        <f>IF(OR('Données projet'!B10="",'Données projet'!C10="",'Données projet'!C10=0%),0,AVERAGE(Calculateur!$AX$3:$AX$33)*B7)</f>
        <v>13.229108603849442</v>
      </c>
      <c r="I7" s="158">
        <f>H7*(100%-'Données projet'!$C$24)*(100%-'Données projet'!$C$25)*(100%-'Données projet'!$C$26)*(100%-'Données projet'!$C$27)</f>
        <v>8.0962144655558586</v>
      </c>
      <c r="J7" s="159">
        <f>IF(OR('Données projet'!B10="",'Données projet'!C10="",'Données projet'!C10=0%),0,SUM(Calculateur!$AQ$3:$AQ$33)*VLOOKUP('Données projet'!$B$10,Paramètres!$A$1:$I$89,9,0)*B7)</f>
        <v>167.25280000000001</v>
      </c>
      <c r="K7" s="160">
        <f>J7*(100%-'Données projet'!$C$24)*(100%-'Données projet'!$C$25)*(100%-'Données projet'!$C$26)*(100%-'Données projet'!$C$27)</f>
        <v>102.35871360000002</v>
      </c>
      <c r="L7" s="161">
        <f t="shared" ref="L7:L15" ca="1" si="2">G7+I7+K7</f>
        <v>211.23929219341539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164.68033354225409</v>
      </c>
      <c r="G16" s="175">
        <f t="shared" ca="1" si="3"/>
        <v>100.7843641278595</v>
      </c>
      <c r="H16" s="176">
        <f t="shared" si="3"/>
        <v>13.229108603849442</v>
      </c>
      <c r="I16" s="176">
        <f t="shared" si="3"/>
        <v>8.0962144655558586</v>
      </c>
      <c r="J16" s="177">
        <f t="shared" si="3"/>
        <v>167.25280000000001</v>
      </c>
      <c r="K16" s="177">
        <f t="shared" si="3"/>
        <v>102.35871360000002</v>
      </c>
      <c r="L16" s="178">
        <f t="shared" ca="1" si="3"/>
        <v>211.23929219341539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/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C53" sqref="C53:C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/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0.88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/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>
        <v>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>
        <v>7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>
        <v>9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>
        <v>9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>
        <v>9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>
        <v>14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>
        <v>14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>
        <v>14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>
        <v>20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>
        <v>25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>
        <v>30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>
        <v>80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>
        <v>4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>
        <v>8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>
        <v>10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>
        <v>10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>
        <v>10</v>
      </c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>
        <v>10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>
        <v>15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>
        <v>15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>
        <v>15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>
        <v>20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>
        <v>20</v>
      </c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>
        <v>20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>
        <v>20</v>
      </c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>
        <v>20</v>
      </c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>
        <v>30</v>
      </c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>
        <v>30</v>
      </c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>
        <v>40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>
        <v>50</v>
      </c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>
        <v>70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>
        <v>150</v>
      </c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>
        <v>4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>
        <v>8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>
        <v>10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>
        <v>10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>
        <v>10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>
        <v>10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>
        <v>15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>
        <v>15</v>
      </c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>
        <v>15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>
        <v>20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>
        <v>20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>
        <v>20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>
        <v>20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>
        <v>20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>
        <v>30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>
        <v>30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>
        <v>40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>
        <v>50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>
        <v>70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>
        <v>150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2025-02-17T08:03:59Z</dcterms:modified>
</cp:coreProperties>
</file>