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76FC0DAC-6511-434C-AAF7-C41774E47AD2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72" i="2" l="1"/>
  <c r="AN34" i="2"/>
  <c r="AN152" i="2"/>
  <c r="AN106" i="2"/>
  <c r="AN98" i="2"/>
  <c r="AN161" i="2"/>
  <c r="AN156" i="2"/>
  <c r="AN95" i="2"/>
  <c r="AN8" i="2"/>
  <c r="AN159" i="2"/>
  <c r="AN113" i="2"/>
  <c r="AN10" i="2"/>
  <c r="AN9" i="2"/>
  <c r="AN122" i="2"/>
  <c r="AN108" i="2"/>
  <c r="AN25" i="2"/>
  <c r="AN167" i="2"/>
  <c r="AN92" i="2"/>
  <c r="AN186" i="2"/>
  <c r="AN132" i="2"/>
  <c r="AN50" i="2"/>
  <c r="AN67" i="2"/>
  <c r="AN191" i="2"/>
  <c r="AN121" i="2"/>
  <c r="AN178" i="2"/>
  <c r="AN87" i="2"/>
  <c r="AN39" i="2"/>
  <c r="AN169" i="2"/>
  <c r="AN184" i="2"/>
  <c r="AN177" i="2"/>
  <c r="AN171" i="2"/>
  <c r="AN4" i="2"/>
  <c r="AN197" i="2"/>
  <c r="AN111" i="2"/>
  <c r="AN148" i="2"/>
  <c r="AN124" i="2"/>
  <c r="AN105" i="2"/>
  <c r="AN7" i="2"/>
  <c r="AN27" i="2"/>
  <c r="AN193" i="2"/>
  <c r="AN143" i="2"/>
  <c r="AN188" i="2"/>
  <c r="AN31" i="2"/>
  <c r="AN45" i="2"/>
  <c r="AN30" i="2"/>
  <c r="AN23" i="2"/>
  <c r="AN101" i="2"/>
  <c r="AN80" i="2"/>
  <c r="AN145" i="2"/>
  <c r="AN137" i="2"/>
  <c r="AN118" i="2"/>
  <c r="AN89" i="2"/>
  <c r="AN57" i="2"/>
  <c r="AN115" i="2"/>
  <c r="AN138" i="2"/>
  <c r="AN107" i="2"/>
  <c r="AN174" i="2"/>
  <c r="AN144" i="2"/>
  <c r="AN182" i="2"/>
  <c r="AN142" i="2"/>
  <c r="AN195" i="2"/>
  <c r="AN173" i="2"/>
  <c r="AN125" i="2"/>
  <c r="AN128" i="2"/>
  <c r="AN179" i="2"/>
  <c r="AN162" i="2"/>
  <c r="AN40" i="2"/>
  <c r="AN201" i="2"/>
  <c r="AN134" i="2"/>
  <c r="AN185" i="2"/>
  <c r="AN146" i="2"/>
  <c r="AN102" i="2"/>
  <c r="AN181" i="2"/>
  <c r="AN44" i="2"/>
  <c r="AN15" i="2"/>
  <c r="AN35" i="2"/>
  <c r="AN123" i="2"/>
  <c r="AN26" i="2"/>
  <c r="AN19" i="2"/>
  <c r="AN126" i="2"/>
  <c r="AN170" i="2"/>
  <c r="AN196" i="2"/>
  <c r="AN74" i="2"/>
  <c r="AN109" i="2"/>
  <c r="AN151" i="2"/>
  <c r="AN24" i="2"/>
  <c r="AN14" i="2"/>
  <c r="AN149" i="2"/>
  <c r="AN66" i="2"/>
  <c r="AN55" i="2"/>
  <c r="AN70" i="2"/>
  <c r="AN183" i="2"/>
  <c r="AN198" i="2"/>
  <c r="AN49" i="2"/>
  <c r="AN139" i="2"/>
  <c r="AN69" i="2"/>
  <c r="AN41" i="2"/>
  <c r="AN3" i="2"/>
  <c r="C7" i="4" s="1"/>
  <c r="E7" i="4" s="1"/>
  <c r="F7" i="4" s="1"/>
  <c r="G7" i="4" s="1"/>
  <c r="L7" i="4" s="1"/>
  <c r="AN20" i="2"/>
  <c r="AN54" i="2"/>
  <c r="AN18" i="2"/>
  <c r="AN22" i="2"/>
  <c r="AN6" i="2"/>
  <c r="AN84" i="2"/>
  <c r="AN28" i="2"/>
  <c r="AN51" i="2"/>
  <c r="AN150" i="2"/>
  <c r="AN163" i="2"/>
  <c r="AN165" i="2"/>
  <c r="AN99" i="2"/>
  <c r="AN168" i="2"/>
  <c r="AN47" i="2"/>
  <c r="AN154" i="2"/>
  <c r="AN110" i="2"/>
  <c r="AN114" i="2"/>
  <c r="AN12" i="2"/>
  <c r="AN140" i="2"/>
  <c r="AN189" i="2"/>
  <c r="AN153" i="2"/>
  <c r="AN141" i="2"/>
  <c r="AN133" i="2"/>
  <c r="AN48" i="2"/>
  <c r="AN96" i="2"/>
  <c r="AN202" i="2"/>
  <c r="AN63" i="2"/>
  <c r="AN199" i="2"/>
  <c r="AN46" i="2"/>
  <c r="AN192" i="2"/>
  <c r="AN136" i="2"/>
  <c r="AN103" i="2"/>
  <c r="AN160" i="2"/>
  <c r="AN58" i="2"/>
  <c r="AN100" i="2"/>
  <c r="AN64" i="2"/>
  <c r="AN21" i="2"/>
  <c r="AN82" i="2"/>
  <c r="AN43" i="2"/>
  <c r="AN17" i="2"/>
  <c r="AN86" i="2"/>
  <c r="AN166" i="2"/>
  <c r="AN93" i="2"/>
  <c r="AN203" i="2"/>
  <c r="AN116" i="2"/>
  <c r="AN11" i="2"/>
  <c r="AN190" i="2"/>
  <c r="AN127" i="2"/>
  <c r="AN72" i="2"/>
  <c r="AN29" i="2"/>
  <c r="AN81" i="2"/>
  <c r="AN73" i="2"/>
  <c r="AN135" i="2"/>
  <c r="AN88" i="2"/>
  <c r="AN104" i="2"/>
  <c r="AN56" i="2"/>
  <c r="AN85" i="2"/>
  <c r="AN79" i="2"/>
  <c r="AN65" i="2"/>
  <c r="AN131" i="2"/>
  <c r="AN37" i="2"/>
  <c r="AN68" i="2"/>
  <c r="AN16" i="2"/>
  <c r="AN62" i="2"/>
  <c r="AN117" i="2"/>
  <c r="AN33" i="2"/>
  <c r="AN42" i="2"/>
  <c r="AN76" i="2"/>
  <c r="AN119" i="2"/>
  <c r="AN94" i="2"/>
  <c r="AN176" i="2"/>
  <c r="AN90" i="2"/>
  <c r="AN53" i="2"/>
  <c r="AN71" i="2"/>
  <c r="AN180" i="2"/>
  <c r="AN147" i="2"/>
  <c r="AN164" i="2"/>
  <c r="AN91" i="2"/>
  <c r="AN158" i="2"/>
  <c r="AN60" i="2"/>
  <c r="AN77" i="2"/>
  <c r="AN83" i="2"/>
  <c r="AN36" i="2"/>
  <c r="AN32" i="2"/>
  <c r="AN120" i="2"/>
  <c r="AN59" i="2"/>
  <c r="AN52" i="2"/>
  <c r="AN157" i="2"/>
  <c r="AN5" i="2"/>
  <c r="AN194" i="2"/>
  <c r="AN112" i="2"/>
  <c r="AN200" i="2"/>
  <c r="AN130" i="2"/>
  <c r="AN155" i="2"/>
  <c r="AN129" i="2"/>
  <c r="AN187" i="2"/>
  <c r="AN78" i="2"/>
  <c r="AN97" i="2"/>
  <c r="AN175" i="2"/>
  <c r="AN13" i="2"/>
  <c r="AN38" i="2"/>
  <c r="AN61" i="2"/>
  <c r="AN7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<sst xmlns="http://schemas.openxmlformats.org/spreadsheetml/2006/main" count="1173" uniqueCount="325">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</sst>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1229.0199297628797</c:v>
                </c:pt>
                <c:pt idx="166">
                  <c:v>1249.517137836094</c:v>
                </c:pt>
                <c:pt idx="167">
                  <c:v>1270.0078572433829</c:v>
                </c:pt>
                <c:pt idx="168">
                  <c:v>1290.4922072344973</c:v>
                </c:pt>
                <c:pt idx="169">
                  <c:v>1310.9703029716268</c:v>
                </c:pt>
                <c:pt idx="170">
                  <c:v>1331.4422557324344</c:v>
                </c:pt>
                <c:pt idx="171">
                  <c:v>1351.908173099976</c:v>
                </c:pt>
                <c:pt idx="172">
                  <c:v>1372.368159140542</c:v>
                </c:pt>
                <c:pt idx="173">
                  <c:v>1392.8223145703707</c:v>
                </c:pt>
                <c:pt idx="174">
                  <c:v>1413.2707369120697</c:v>
                </c:pt>
                <c:pt idx="175">
                  <c:v>919.4165167433116</c:v>
                </c:pt>
                <c:pt idx="176">
                  <c:v>913.91116105463232</c:v>
                </c:pt>
                <c:pt idx="177">
                  <c:v>908.40514448631586</c:v>
                </c:pt>
                <c:pt idx="178">
                  <c:v>642.97175184256764</c:v>
                </c:pt>
                <c:pt idx="179">
                  <c:v>641.58353013980059</c:v>
                </c:pt>
                <c:pt idx="180">
                  <c:v>640.19524640908969</c:v>
                </c:pt>
                <c:pt idx="181">
                  <c:v>458.24141591601341</c:v>
                </c:pt>
                <c:pt idx="182">
                  <c:v>455.70769293254602</c:v>
                </c:pt>
                <c:pt idx="183">
                  <c:v>453.17366886059796</c:v>
                </c:pt>
                <c:pt idx="184">
                  <c:v>53.3074890137868</c:v>
                </c:pt>
                <c:pt idx="185">
                  <c:v>53.3074890137868</c:v>
                </c:pt>
                <c:pt idx="186">
                  <c:v>53.3074890137868</c:v>
                </c:pt>
                <c:pt idx="187">
                  <c:v>53.3074890137868</c:v>
                </c:pt>
                <c:pt idx="188">
                  <c:v>53.3074890137868</c:v>
                </c:pt>
                <c:pt idx="189">
                  <c:v>53.3074890137868</c:v>
                </c:pt>
                <c:pt idx="190">
                  <c:v>53.3074890137868</c:v>
                </c:pt>
                <c:pt idx="191">
                  <c:v>53.3074890137868</c:v>
                </c:pt>
                <c:pt idx="192">
                  <c:v>53.3074890137868</c:v>
                </c:pt>
                <c:pt idx="193">
                  <c:v>53.3074890137868</c:v>
                </c:pt>
                <c:pt idx="194">
                  <c:v>53.3074890137868</c:v>
                </c:pt>
                <c:pt idx="195">
                  <c:v>53.3074890137868</c:v>
                </c:pt>
                <c:pt idx="196">
                  <c:v>53.3074890137868</c:v>
                </c:pt>
                <c:pt idx="197">
                  <c:v>53.3074890137868</c:v>
                </c:pt>
                <c:pt idx="198">
                  <c:v>53.3074890137868</c:v>
                </c:pt>
                <c:pt idx="199">
                  <c:v>53.3074890137868</c:v>
                </c:pt>
                <c:pt idx="200">
                  <c:v>53.3074890137868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9" zoomScaleNormal="100" workbookViewId="0">
      <selection activeCell="D30" sqref="D3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3.31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0.978325</v>
      </c>
      <c r="D9" s="33">
        <f t="shared" ref="D9:D18" si="0">C9*$C$5</f>
        <v>3.23825575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2.1675E-2</v>
      </c>
      <c r="D10" s="33">
        <f t="shared" si="0"/>
        <v>7.1744249999999996E-2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3.31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611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9.0259999999999998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389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-2.4100000000000059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272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-0.60333333333333405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-1.0933333333333337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6" sqref="C26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584.66716139993287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584.66716139993287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584.66716139993287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584.66716139993287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584.66716139993287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584.66716139993287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584.66716139993287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584.66716139993287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584.66716139993287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584.66716139993287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584.66716139993287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584.66716139993287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584.66716139993287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584.66716139993287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584.66716139993287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584.66716139993287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584.66716139993287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584.66716139993287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584.66716139993287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584.66716139993287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584.66716139993287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584.66716139993287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584.66716139993287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584.66716139993287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584.66716139993287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584.66716139993287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584.66716139993287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584.66716139993287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584.66716139993287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584.66716139993287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584.66716139993287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584.66716139993287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584.66716139993287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584.66716139993287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584.66716139993287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584.66716139993287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584.66716139993287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584.66716139993287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584.66716139993287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584.66716139993287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584.66716139993287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584.66716139993287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584.66716139993287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584.66716139993287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584.66716139993287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584.66716139993287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584.66716139993287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584.66716139993287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584.66716139993287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584.66716139993287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584.66716139993287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584.66716139993287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584.66716139993287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584.66716139993287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584.66716139993287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584.66716139993287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584.66716139993287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584.66716139993287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584.66716139993287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584.66716139993287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584.66716139993287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584.66716139993287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584.66716139993287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584.66716139993287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584.66716139993287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584.66716139993287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584.66716139993287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584.66716139993287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584.66716139993287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584.66716139993287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584.66716139993287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584.66716139993287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584.66716139993287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584.66716139993287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584.66716139993287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584.66716139993287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584.66716139993287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584.66716139993287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584.66716139993287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584.66716139993287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584.66716139993287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584.66716139993287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584.66716139993287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584.66716139993287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584.66716139993287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584.66716139993287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584.66716139993287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584.66716139993287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584.66716139993287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584.66716139993287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584.66716139993287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584.66716139993287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584.66716139993287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584.66716139993287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584.66716139993287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584.66716139993287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584.66716139993287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584.66716139993287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584.66716139993287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584.66716139993287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584.66716139993287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584.66716139993287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584.66716139993287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584.66716139993287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584.66716139993287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584.66716139993287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584.66716139993287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584.66716139993287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584.66716139993287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584.66716139993287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584.66716139993287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584.66716139993287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584.66716139993287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584.66716139993287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584.66716139993287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584.66716139993287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584.66716139993287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584.66716139993287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584.66716139993287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584.66716139993287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584.66716139993287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584.66716139993287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584.66716139993287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584.66716139993287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584.66716139993287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584.66716139993287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584.66716139993287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584.66716139993287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584.66716139993287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584.66716139993287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584.66716139993287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584.66716139993287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584.66716139993287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584.66716139993287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584.66716139993287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584.66716139993287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584.66716139993287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584.66716139993287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584.66716139993287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584.66716139993287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584.66716139993287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584.66716139993287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584.66716139993287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584.66716139993287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584.66716139993287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584.66716139993287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584.66716139993287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584.66716139993287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584.66716139993287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584.66716139993287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584.66716139993287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584.66716139993287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584.66716139993287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584.66716139993287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584.66716139993287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584.66716139993287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584.66716139993287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584.66716139993287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584.66716139993287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584.66716139993287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584.66716139993287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584.66716139993287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584.66716139993287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584.66716139993287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584.66716139993287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9.0259999999999998</v>
      </c>
      <c r="AI168" s="13">
        <f>IF('Données projet'!$A$62&gt;35,AI167+AH168-AQ167,IF(A168&lt;'Données projet'!$A$62,$AF$205^A168,IF(A168='Données projet'!$A$62,'Données projet'!$B$62,AI167+AH168-AQ167)))</f>
        <v>529.76599999999974</v>
      </c>
      <c r="AJ168" s="13">
        <f>AI168*VLOOKUP('Données projet'!$B$10,Paramètres!$A$1:$I$89,3,0)*VLOOKUP('Données projet'!$B$10,Paramètres!$A$1:$I$89,5,0)</f>
        <v>578.50447199999974</v>
      </c>
      <c r="AK168" s="13">
        <f t="shared" si="164"/>
        <v>127.15290394040963</v>
      </c>
      <c r="AL168" s="20">
        <f t="shared" si="165"/>
        <v>1229.0199297628797</v>
      </c>
      <c r="AM168" s="59">
        <f t="shared" si="113"/>
        <v>1522.3532630962129</v>
      </c>
      <c r="AN168" s="59">
        <f ca="1">AVERAGE(OFFSET($AM$3,0,0,'Données projet'!$E$10+1,1))-AVERAGE(OFFSET($H$3,0,0,'Données projet'!$E$10+1,1))</f>
        <v>584.66716139993287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9.0259999999999998</v>
      </c>
      <c r="AI169" s="13">
        <f>IF('Données projet'!$A$62&gt;35,AI168+AH169-AQ168,IF(A169&lt;'Données projet'!$A$62,$AF$205^A169,IF(A169='Données projet'!$A$62,'Données projet'!$B$62,AI168+AH169-AQ168)))</f>
        <v>538.79199999999969</v>
      </c>
      <c r="AJ169" s="13">
        <f>AI169*VLOOKUP('Données projet'!$B$10,Paramètres!$A$1:$I$89,3,0)*VLOOKUP('Données projet'!$B$10,Paramètres!$A$1:$I$89,5,0)</f>
        <v>588.36086399999965</v>
      </c>
      <c r="AK169" s="13">
        <f t="shared" si="164"/>
        <v>129.06524384847549</v>
      </c>
      <c r="AL169" s="20">
        <f t="shared" si="165"/>
        <v>1249.517137836094</v>
      </c>
      <c r="AM169" s="59">
        <f t="shared" si="113"/>
        <v>1542.8504711694272</v>
      </c>
      <c r="AN169" s="59">
        <f ca="1">AVERAGE(OFFSET($AM$3,0,0,'Données projet'!$E$10+1,1))-AVERAGE(OFFSET($H$3,0,0,'Données projet'!$E$10+1,1))</f>
        <v>584.66716139993287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9.0259999999999998</v>
      </c>
      <c r="AI170" s="13">
        <f>IF('Données projet'!$A$62&gt;35,AI169+AH170-AQ169,IF(A170&lt;'Données projet'!$A$62,$AF$205^A170,IF(A170='Données projet'!$A$62,'Données projet'!$B$62,AI169+AH170-AQ169)))</f>
        <v>547.81799999999964</v>
      </c>
      <c r="AJ170" s="13">
        <f>AI170*VLOOKUP('Données projet'!$B$10,Paramètres!$A$1:$I$89,3,0)*VLOOKUP('Données projet'!$B$10,Paramètres!$A$1:$I$89,5,0)</f>
        <v>598.21725599999957</v>
      </c>
      <c r="AK170" s="13">
        <f t="shared" si="164"/>
        <v>130.97385820672753</v>
      </c>
      <c r="AL170" s="20">
        <f t="shared" si="165"/>
        <v>1270.0078572433829</v>
      </c>
      <c r="AM170" s="59">
        <f t="shared" si="113"/>
        <v>1563.3411905767161</v>
      </c>
      <c r="AN170" s="59">
        <f ca="1">AVERAGE(OFFSET($AM$3,0,0,'Données projet'!$E$10+1,1))-AVERAGE(OFFSET($H$3,0,0,'Données projet'!$E$10+1,1))</f>
        <v>584.66716139993287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9.0259999999999998</v>
      </c>
      <c r="AI171" s="13">
        <f>IF('Données projet'!$A$62&gt;35,AI170+AH171-AQ170,IF(A171&lt;'Données projet'!$A$62,$AF$205^A171,IF(A171='Données projet'!$A$62,'Données projet'!$B$62,AI170+AH171-AQ170)))</f>
        <v>556.8439999999996</v>
      </c>
      <c r="AJ171" s="13">
        <f>AI171*VLOOKUP('Données projet'!$B$10,Paramètres!$A$1:$I$89,3,0)*VLOOKUP('Données projet'!$B$10,Paramètres!$A$1:$I$89,5,0)</f>
        <v>608.07364799999959</v>
      </c>
      <c r="AK171" s="13">
        <f t="shared" si="164"/>
        <v>132.87881548392224</v>
      </c>
      <c r="AL171" s="20">
        <f t="shared" si="165"/>
        <v>1290.4922072344973</v>
      </c>
      <c r="AM171" s="59">
        <f t="shared" si="113"/>
        <v>1583.8255405678306</v>
      </c>
      <c r="AN171" s="59">
        <f ca="1">AVERAGE(OFFSET($AM$3,0,0,'Données projet'!$E$10+1,1))-AVERAGE(OFFSET($H$3,0,0,'Données projet'!$E$10+1,1))</f>
        <v>584.66716139993287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9.0259999999999998</v>
      </c>
      <c r="AI172" s="13">
        <f>IF('Données projet'!$A$62&gt;35,AI171+AH172-AQ171,IF(A172&lt;'Données projet'!$A$62,$AF$205^A172,IF(A172='Données projet'!$A$62,'Données projet'!$B$62,AI171+AH172-AQ171)))</f>
        <v>565.86999999999955</v>
      </c>
      <c r="AJ172" s="13">
        <f>AI172*VLOOKUP('Données projet'!$B$10,Paramètres!$A$1:$I$89,3,0)*VLOOKUP('Données projet'!$B$10,Paramètres!$A$1:$I$89,5,0)</f>
        <v>617.93003999999951</v>
      </c>
      <c r="AK172" s="13">
        <f t="shared" si="164"/>
        <v>134.7801818018915</v>
      </c>
      <c r="AL172" s="20">
        <f t="shared" si="165"/>
        <v>1310.9703029716268</v>
      </c>
      <c r="AM172" s="59">
        <f t="shared" si="113"/>
        <v>1604.30363630496</v>
      </c>
      <c r="AN172" s="59">
        <f ca="1">AVERAGE(OFFSET($AM$3,0,0,'Données projet'!$E$10+1,1))-AVERAGE(OFFSET($H$3,0,0,'Données projet'!$E$10+1,1))</f>
        <v>584.66716139993287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9.0259999999999998</v>
      </c>
      <c r="AI173" s="13">
        <f>IF('Données projet'!$A$62&gt;35,AI172+AH173-AQ172,IF(A173&lt;'Données projet'!$A$62,$AF$205^A173,IF(A173='Données projet'!$A$62,'Données projet'!$B$62,AI172+AH173-AQ172)))</f>
        <v>574.8959999999995</v>
      </c>
      <c r="AJ173" s="13">
        <f>AI173*VLOOKUP('Données projet'!$B$10,Paramètres!$A$1:$I$89,3,0)*VLOOKUP('Données projet'!$B$10,Paramètres!$A$1:$I$89,5,0)</f>
        <v>627.78643199999942</v>
      </c>
      <c r="AK173" s="13">
        <f t="shared" si="164"/>
        <v>136.67802105211615</v>
      </c>
      <c r="AL173" s="20">
        <f t="shared" si="165"/>
        <v>1331.4422557324344</v>
      </c>
      <c r="AM173" s="59">
        <f t="shared" si="113"/>
        <v>1624.7755890657677</v>
      </c>
      <c r="AN173" s="59">
        <f ca="1">AVERAGE(OFFSET($AM$3,0,0,'Données projet'!$E$10+1,1))-AVERAGE(OFFSET($H$3,0,0,'Données projet'!$E$10+1,1))</f>
        <v>584.66716139993287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9.0259999999999998</v>
      </c>
      <c r="AI174" s="13">
        <f>IF('Données projet'!$A$62&gt;35,AI173+AH174-AQ173,IF(A174&lt;'Données projet'!$A$62,$AF$205^A174,IF(A174='Données projet'!$A$62,'Données projet'!$B$62,AI173+AH174-AQ173)))</f>
        <v>583.92199999999946</v>
      </c>
      <c r="AJ174" s="13">
        <f>AI174*VLOOKUP('Données projet'!$B$10,Paramètres!$A$1:$I$89,3,0)*VLOOKUP('Données projet'!$B$10,Paramètres!$A$1:$I$89,5,0)</f>
        <v>637.64282399999945</v>
      </c>
      <c r="AK174" s="13">
        <f t="shared" si="164"/>
        <v>138.57239500477141</v>
      </c>
      <c r="AL174" s="20">
        <f t="shared" si="165"/>
        <v>1351.908173099976</v>
      </c>
      <c r="AM174" s="59">
        <f t="shared" si="113"/>
        <v>1645.2415064333093</v>
      </c>
      <c r="AN174" s="59">
        <f ca="1">AVERAGE(OFFSET($AM$3,0,0,'Données projet'!$E$10+1,1))-AVERAGE(OFFSET($H$3,0,0,'Données projet'!$E$10+1,1))</f>
        <v>584.66716139993287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9.0259999999999998</v>
      </c>
      <c r="AI175" s="13">
        <f>IF('Données projet'!$A$62&gt;35,AI174+AH175-AQ174,IF(A175&lt;'Données projet'!$A$62,$AF$205^A175,IF(A175='Données projet'!$A$62,'Données projet'!$B$62,AI174+AH175-AQ174)))</f>
        <v>592.94799999999941</v>
      </c>
      <c r="AJ175" s="13">
        <f>AI175*VLOOKUP('Données projet'!$B$10,Paramètres!$A$1:$I$89,3,0)*VLOOKUP('Données projet'!$B$10,Paramètres!$A$1:$I$89,5,0)</f>
        <v>647.49921599999936</v>
      </c>
      <c r="AK175" s="13">
        <f t="shared" si="164"/>
        <v>140.46336341083833</v>
      </c>
      <c r="AL175" s="20">
        <f t="shared" si="165"/>
        <v>1372.368159140542</v>
      </c>
      <c r="AM175" s="59">
        <f t="shared" si="113"/>
        <v>1665.7014924738753</v>
      </c>
      <c r="AN175" s="59">
        <f ca="1">AVERAGE(OFFSET($AM$3,0,0,'Données projet'!$E$10+1,1))-AVERAGE(OFFSET($H$3,0,0,'Données projet'!$E$10+1,1))</f>
        <v>584.66716139993287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9.0259999999999998</v>
      </c>
      <c r="AI176" s="13">
        <f>IF('Données projet'!$A$62&gt;35,AI175+AH176-AQ175,IF(A176&lt;'Données projet'!$A$62,$AF$205^A176,IF(A176='Données projet'!$A$62,'Données projet'!$B$62,AI175+AH176-AQ175)))</f>
        <v>601.97399999999936</v>
      </c>
      <c r="AJ176" s="13">
        <f>AI176*VLOOKUP('Données projet'!$B$10,Paramètres!$A$1:$I$89,3,0)*VLOOKUP('Données projet'!$B$10,Paramètres!$A$1:$I$89,5,0)</f>
        <v>657.35560799999928</v>
      </c>
      <c r="AK176" s="13">
        <f t="shared" si="164"/>
        <v>142.35098409782131</v>
      </c>
      <c r="AL176" s="20">
        <f t="shared" si="165"/>
        <v>1392.8223145703707</v>
      </c>
      <c r="AM176" s="59">
        <f t="shared" si="113"/>
        <v>1686.155647903704</v>
      </c>
      <c r="AN176" s="59">
        <f ca="1">AVERAGE(OFFSET($AM$3,0,0,'Données projet'!$E$10+1,1))-AVERAGE(OFFSET($H$3,0,0,'Données projet'!$E$10+1,1))</f>
        <v>584.66716139993287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611</v>
      </c>
      <c r="AG177" s="12">
        <f>VLOOKUP(A177,'Données projet'!$A$61:$I$81,9,0)</f>
        <v>9.0259999999999998</v>
      </c>
      <c r="AH177" s="12">
        <f t="array" ref="AH177">INDEX(AG:AG,MIN(IF(ISNUMBER(AG177:AG373),ROW(AG177:AG373),"")))</f>
        <v>9.0259999999999998</v>
      </c>
      <c r="AI177" s="13">
        <f>IF('Données projet'!$A$62&gt;35,AI176+AH177-AQ176,IF(A177&lt;'Données projet'!$A$62,$AF$205^A177,IF(A177='Données projet'!$A$62,'Données projet'!$B$62,AI176+AH177-AQ176)))</f>
        <v>610.99999999999932</v>
      </c>
      <c r="AJ177" s="13">
        <f>AI177*VLOOKUP('Données projet'!$B$10,Paramètres!$A$1:$I$89,3,0)*VLOOKUP('Données projet'!$B$10,Paramètres!$A$1:$I$89,5,0)</f>
        <v>667.21199999999919</v>
      </c>
      <c r="AK177" s="13">
        <f t="shared" si="164"/>
        <v>144.23531305956237</v>
      </c>
      <c r="AL177" s="20">
        <f t="shared" si="165"/>
        <v>1413.2707369120697</v>
      </c>
      <c r="AM177" s="59">
        <f t="shared" si="113"/>
        <v>1706.6040702454029</v>
      </c>
      <c r="AN177" s="59">
        <f ca="1">AVERAGE(OFFSET($AM$3,0,0,'Données projet'!$E$10+1,1))-AVERAGE(OFFSET($H$3,0,0,'Données projet'!$E$10+1,1))</f>
        <v>584.66716139993287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-2.4100000000000059</v>
      </c>
      <c r="AI178" s="13">
        <f>IF('Données projet'!$A$62&gt;35,AI177+AH178-AQ177,IF(A178&lt;'Données projet'!$A$62,$AF$205^A178,IF(A178='Données projet'!$A$62,'Données projet'!$B$62,AI177+AH178-AQ177)))</f>
        <v>393.81999999999937</v>
      </c>
      <c r="AJ178" s="13">
        <f>AI178*VLOOKUP('Données projet'!$B$10,Paramètres!$A$1:$I$89,3,0)*VLOOKUP('Données projet'!$B$10,Paramètres!$A$1:$I$89,5,0)</f>
        <v>430.05143999999927</v>
      </c>
      <c r="AK178" s="13">
        <f t="shared" si="164"/>
        <v>97.84321076171075</v>
      </c>
      <c r="AL178" s="20">
        <f t="shared" si="165"/>
        <v>919.4165167433116</v>
      </c>
      <c r="AM178" s="59">
        <f t="shared" si="113"/>
        <v>1212.7498500766449</v>
      </c>
      <c r="AN178" s="59">
        <f ca="1">AVERAGE(OFFSET($AM$3,0,0,'Données projet'!$E$10+1,1))-AVERAGE(OFFSET($H$3,0,0,'Données projet'!$E$10+1,1))</f>
        <v>584.66716139993287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-2.4100000000000059</v>
      </c>
      <c r="AI179" s="13">
        <f>IF('Données projet'!$A$62&gt;35,AI178+AH179-AQ178,IF(A179&lt;'Données projet'!$A$62,$AF$205^A179,IF(A179='Données projet'!$A$62,'Données projet'!$B$62,AI178+AH179-AQ178)))</f>
        <v>391.40999999999934</v>
      </c>
      <c r="AJ179" s="13">
        <f>AI179*VLOOKUP('Données projet'!$B$10,Paramètres!$A$1:$I$89,3,0)*VLOOKUP('Données projet'!$B$10,Paramètres!$A$1:$I$89,5,0)</f>
        <v>427.41971999999924</v>
      </c>
      <c r="AK179" s="13">
        <f t="shared" si="164"/>
        <v>97.313960988306377</v>
      </c>
      <c r="AL179" s="20">
        <f t="shared" si="165"/>
        <v>913.91116105463232</v>
      </c>
      <c r="AM179" s="59">
        <f t="shared" si="113"/>
        <v>1207.2444943879657</v>
      </c>
      <c r="AN179" s="59">
        <f ca="1">AVERAGE(OFFSET($AM$3,0,0,'Données projet'!$E$10+1,1))-AVERAGE(OFFSET($H$3,0,0,'Données projet'!$E$10+1,1))</f>
        <v>584.66716139993287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389</v>
      </c>
      <c r="AG180" s="12">
        <f>VLOOKUP(A180,'Données projet'!$A$61:$I$81,9,0)</f>
        <v>-2.4100000000000059</v>
      </c>
      <c r="AH180" s="12">
        <f t="array" ref="AH180">INDEX(AG:AG,MIN(IF(ISNUMBER(AG180:AG376),ROW(AG180:AG376),"")))</f>
        <v>-2.4100000000000059</v>
      </c>
      <c r="AI180" s="13">
        <f>IF('Données projet'!$A$62&gt;35,AI179+AH180-AQ179,IF(A180&lt;'Données projet'!$A$62,$AF$205^A180,IF(A180='Données projet'!$A$62,'Données projet'!$B$62,AI179+AH180-AQ179)))</f>
        <v>388.99999999999932</v>
      </c>
      <c r="AJ180" s="13">
        <f>AI180*VLOOKUP('Données projet'!$B$10,Paramètres!$A$1:$I$89,3,0)*VLOOKUP('Données projet'!$B$10,Paramètres!$A$1:$I$89,5,0)</f>
        <v>424.78799999999922</v>
      </c>
      <c r="AK180" s="13">
        <f t="shared" si="164"/>
        <v>96.784331762478814</v>
      </c>
      <c r="AL180" s="20">
        <f t="shared" si="165"/>
        <v>908.40514448631586</v>
      </c>
      <c r="AM180" s="59">
        <f t="shared" si="113"/>
        <v>1201.7384778196492</v>
      </c>
      <c r="AN180" s="59">
        <f ca="1">AVERAGE(OFFSET($AM$3,0,0,'Données projet'!$E$10+1,1))-AVERAGE(OFFSET($H$3,0,0,'Données projet'!$E$10+1,1))</f>
        <v>584.66716139993287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-0.60333333333333405</v>
      </c>
      <c r="AI181" s="13">
        <f>IF('Données projet'!$A$62&gt;35,AI180+AH181-AQ180,IF(A181&lt;'Données projet'!$A$62,$AF$205^A181,IF(A181='Données projet'!$A$62,'Données projet'!$B$62,AI180+AH181-AQ180)))</f>
        <v>273.20666666666597</v>
      </c>
      <c r="AJ181" s="13">
        <f>AI181*VLOOKUP('Données projet'!$B$10,Paramètres!$A$1:$I$89,3,0)*VLOOKUP('Données projet'!$B$10,Paramètres!$A$1:$I$89,5,0)</f>
        <v>298.34167999999926</v>
      </c>
      <c r="AK181" s="13">
        <f t="shared" si="164"/>
        <v>70.828703833053964</v>
      </c>
      <c r="AL181" s="20">
        <f t="shared" si="165"/>
        <v>642.97175184256764</v>
      </c>
      <c r="AM181" s="59">
        <f t="shared" si="113"/>
        <v>936.30508517590101</v>
      </c>
      <c r="AN181" s="59">
        <f ca="1">AVERAGE(OFFSET($AM$3,0,0,'Données projet'!$E$10+1,1))-AVERAGE(OFFSET($H$3,0,0,'Données projet'!$E$10+1,1))</f>
        <v>584.66716139993287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-0.60333333333333405</v>
      </c>
      <c r="AI182" s="13">
        <f>IF('Données projet'!$A$62&gt;35,AI181+AH182-AQ181,IF(A182&lt;'Données projet'!$A$62,$AF$205^A182,IF(A182='Données projet'!$A$62,'Données projet'!$B$62,AI181+AH182-AQ181)))</f>
        <v>272.60333333333261</v>
      </c>
      <c r="AJ182" s="13">
        <f>AI182*VLOOKUP('Données projet'!$B$10,Paramètres!$A$1:$I$89,3,0)*VLOOKUP('Données projet'!$B$10,Paramètres!$A$1:$I$89,5,0)</f>
        <v>297.6828399999992</v>
      </c>
      <c r="AK182" s="13">
        <f t="shared" si="164"/>
        <v>70.690478740556216</v>
      </c>
      <c r="AL182" s="20">
        <f t="shared" si="165"/>
        <v>641.58353013980059</v>
      </c>
      <c r="AM182" s="59">
        <f t="shared" si="113"/>
        <v>934.91686347313384</v>
      </c>
      <c r="AN182" s="59">
        <f ca="1">AVERAGE(OFFSET($AM$3,0,0,'Données projet'!$E$10+1,1))-AVERAGE(OFFSET($H$3,0,0,'Données projet'!$E$10+1,1))</f>
        <v>584.66716139993287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272</v>
      </c>
      <c r="AG183" s="12">
        <f>VLOOKUP(A183,'Données projet'!$A$61:$I$81,9,0)</f>
        <v>-0.60333333333333405</v>
      </c>
      <c r="AH183" s="12">
        <f t="array" ref="AH183">INDEX(AG:AG,MIN(IF(ISNUMBER(AG183:AG379),ROW(AG183:AG379),"")))</f>
        <v>-0.60333333333333405</v>
      </c>
      <c r="AI183" s="13">
        <f>IF('Données projet'!$A$62&gt;35,AI182+AH183-AQ182,IF(A183&lt;'Données projet'!$A$62,$AF$205^A183,IF(A183='Données projet'!$A$62,'Données projet'!$B$62,AI182+AH183-AQ182)))</f>
        <v>271.99999999999926</v>
      </c>
      <c r="AJ183" s="13">
        <f>AI183*VLOOKUP('Données projet'!$B$10,Paramètres!$A$1:$I$89,3,0)*VLOOKUP('Données projet'!$B$10,Paramètres!$A$1:$I$89,5,0)</f>
        <v>297.02399999999915</v>
      </c>
      <c r="AK183" s="13">
        <f t="shared" si="164"/>
        <v>70.552218033928014</v>
      </c>
      <c r="AL183" s="20">
        <f t="shared" si="165"/>
        <v>640.19524640908969</v>
      </c>
      <c r="AM183" s="59">
        <f t="shared" si="113"/>
        <v>933.52857974242306</v>
      </c>
      <c r="AN183" s="59">
        <f ca="1">AVERAGE(OFFSET($AM$3,0,0,'Données projet'!$E$10+1,1))-AVERAGE(OFFSET($H$3,0,0,'Données projet'!$E$10+1,1))</f>
        <v>584.66716139993287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-1.0933333333333337</v>
      </c>
      <c r="AI184" s="13">
        <f>IF('Données projet'!$A$62&gt;35,AI183+AH184-AQ183,IF(A184&lt;'Données projet'!$A$62,$AF$205^A184,IF(A184='Données projet'!$A$62,'Données projet'!$B$62,AI183+AH184-AQ183)))</f>
        <v>193.18666666666596</v>
      </c>
      <c r="AJ184" s="13">
        <f>AI184*VLOOKUP('Données projet'!$B$10,Paramètres!$A$1:$I$89,3,0)*VLOOKUP('Données projet'!$B$10,Paramètres!$A$1:$I$89,5,0)</f>
        <v>210.95983999999922</v>
      </c>
      <c r="AK184" s="13">
        <f t="shared" si="164"/>
        <v>52.145279186228557</v>
      </c>
      <c r="AL184" s="20">
        <f t="shared" si="165"/>
        <v>458.24141591601341</v>
      </c>
      <c r="AM184" s="59">
        <f t="shared" si="113"/>
        <v>751.57474924934672</v>
      </c>
      <c r="AN184" s="59">
        <f ca="1">AVERAGE(OFFSET($AM$3,0,0,'Données projet'!$E$10+1,1))-AVERAGE(OFFSET($H$3,0,0,'Données projet'!$E$10+1,1))</f>
        <v>584.66716139993287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-1.0933333333333337</v>
      </c>
      <c r="AI185" s="13">
        <f>IF('Données projet'!$A$62&gt;35,AI184+AH185-AQ184,IF(A185&lt;'Données projet'!$A$62,$AF$205^A185,IF(A185='Données projet'!$A$62,'Données projet'!$B$62,AI184+AH185-AQ184)))</f>
        <v>192.09333333333262</v>
      </c>
      <c r="AJ185" s="13">
        <f>AI185*VLOOKUP('Données projet'!$B$10,Paramètres!$A$1:$I$89,3,0)*VLOOKUP('Données projet'!$B$10,Paramètres!$A$1:$I$89,5,0)</f>
        <v>209.76591999999923</v>
      </c>
      <c r="AK185" s="13">
        <f t="shared" si="164"/>
        <v>51.884430009118113</v>
      </c>
      <c r="AL185" s="20">
        <f t="shared" si="165"/>
        <v>455.70769293254602</v>
      </c>
      <c r="AM185" s="59">
        <f t="shared" si="113"/>
        <v>749.04102626587928</v>
      </c>
      <c r="AN185" s="59">
        <f ca="1">AVERAGE(OFFSET($AM$3,0,0,'Données projet'!$E$10+1,1))-AVERAGE(OFFSET($H$3,0,0,'Données projet'!$E$10+1,1))</f>
        <v>584.66716139993287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</v>
      </c>
      <c r="AG186" s="12">
        <f>VLOOKUP(A186,'Données projet'!$A$61:$I$81,9,0)</f>
        <v>-1.0933333333333337</v>
      </c>
      <c r="AH186" s="12">
        <f t="array" ref="AH186">INDEX(AG:AG,MIN(IF(ISNUMBER(AG186:AG382),ROW(AG186:AG382),"")))</f>
        <v>-1.0933333333333337</v>
      </c>
      <c r="AI186" s="13">
        <f>IF('Données projet'!$A$62&gt;35,AI185+AH186-AQ185,IF(A186&lt;'Données projet'!$A$62,$AF$205^A186,IF(A186='Données projet'!$A$62,'Données projet'!$B$62,AI185+AH186-AQ185)))</f>
        <v>190.99999999999929</v>
      </c>
      <c r="AJ186" s="13">
        <f>AI186*VLOOKUP('Données projet'!$B$10,Paramètres!$A$1:$I$89,3,0)*VLOOKUP('Données projet'!$B$10,Paramètres!$A$1:$I$89,5,0)</f>
        <v>208.57199999999924</v>
      </c>
      <c r="AK186" s="13">
        <f t="shared" si="164"/>
        <v>51.623407958238857</v>
      </c>
      <c r="AL186" s="20">
        <f t="shared" si="165"/>
        <v>453.17366886059796</v>
      </c>
      <c r="AM186" s="59">
        <f t="shared" si="113"/>
        <v>746.50700219393127</v>
      </c>
      <c r="AN186" s="59">
        <f ca="1">AVERAGE(OFFSET($AM$3,0,0,'Données projet'!$E$10+1,1))-AVERAGE(OFFSET($H$3,0,0,'Données projet'!$E$10+1,1))</f>
        <v>584.66716139993287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21.239999999999299</v>
      </c>
      <c r="AJ187" s="13">
        <f>AI187*VLOOKUP('Données projet'!$B$10,Paramètres!$A$1:$I$89,3,0)*VLOOKUP('Données projet'!$B$10,Paramètres!$A$1:$I$89,5,0)</f>
        <v>23.194079999999232</v>
      </c>
      <c r="AK187" s="13">
        <f t="shared" si="164"/>
        <v>7.4130907256199805</v>
      </c>
      <c r="AL187" s="20">
        <f t="shared" si="165"/>
        <v>53.3074890137868</v>
      </c>
      <c r="AM187" s="59">
        <f t="shared" si="113"/>
        <v>346.64082234712009</v>
      </c>
      <c r="AN187" s="59">
        <f ca="1">AVERAGE(OFFSET($AM$3,0,0,'Données projet'!$E$10+1,1))-AVERAGE(OFFSET($H$3,0,0,'Données projet'!$E$10+1,1))</f>
        <v>584.66716139993287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21.239999999999299</v>
      </c>
      <c r="AJ188" s="13">
        <f>AI188*VLOOKUP('Données projet'!$B$10,Paramètres!$A$1:$I$89,3,0)*VLOOKUP('Données projet'!$B$10,Paramètres!$A$1:$I$89,5,0)</f>
        <v>23.194079999999232</v>
      </c>
      <c r="AK188" s="13">
        <f t="shared" si="164"/>
        <v>7.4130907256199805</v>
      </c>
      <c r="AL188" s="20">
        <f t="shared" si="165"/>
        <v>53.3074890137868</v>
      </c>
      <c r="AM188" s="59">
        <f t="shared" si="113"/>
        <v>346.64082234712009</v>
      </c>
      <c r="AN188" s="59">
        <f ca="1">AVERAGE(OFFSET($AM$3,0,0,'Données projet'!$E$10+1,1))-AVERAGE(OFFSET($H$3,0,0,'Données projet'!$E$10+1,1))</f>
        <v>584.66716139993287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21.239999999999299</v>
      </c>
      <c r="AJ189" s="13">
        <f>AI189*VLOOKUP('Données projet'!$B$10,Paramètres!$A$1:$I$89,3,0)*VLOOKUP('Données projet'!$B$10,Paramètres!$A$1:$I$89,5,0)</f>
        <v>23.194079999999232</v>
      </c>
      <c r="AK189" s="13">
        <f t="shared" si="164"/>
        <v>7.4130907256199805</v>
      </c>
      <c r="AL189" s="20">
        <f t="shared" si="165"/>
        <v>53.3074890137868</v>
      </c>
      <c r="AM189" s="59">
        <f t="shared" si="113"/>
        <v>346.64082234712009</v>
      </c>
      <c r="AN189" s="59">
        <f ca="1">AVERAGE(OFFSET($AM$3,0,0,'Données projet'!$E$10+1,1))-AVERAGE(OFFSET($H$3,0,0,'Données projet'!$E$10+1,1))</f>
        <v>584.66716139993287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21.239999999999299</v>
      </c>
      <c r="AJ190" s="13">
        <f>AI190*VLOOKUP('Données projet'!$B$10,Paramètres!$A$1:$I$89,3,0)*VLOOKUP('Données projet'!$B$10,Paramètres!$A$1:$I$89,5,0)</f>
        <v>23.194079999999232</v>
      </c>
      <c r="AK190" s="13">
        <f t="shared" si="164"/>
        <v>7.4130907256199805</v>
      </c>
      <c r="AL190" s="20">
        <f t="shared" si="165"/>
        <v>53.3074890137868</v>
      </c>
      <c r="AM190" s="59">
        <f t="shared" si="113"/>
        <v>346.64082234712009</v>
      </c>
      <c r="AN190" s="59">
        <f ca="1">AVERAGE(OFFSET($AM$3,0,0,'Données projet'!$E$10+1,1))-AVERAGE(OFFSET($H$3,0,0,'Données projet'!$E$10+1,1))</f>
        <v>584.66716139993287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21.239999999999299</v>
      </c>
      <c r="AJ191" s="13">
        <f>AI191*VLOOKUP('Données projet'!$B$10,Paramètres!$A$1:$I$89,3,0)*VLOOKUP('Données projet'!$B$10,Paramètres!$A$1:$I$89,5,0)</f>
        <v>23.194079999999232</v>
      </c>
      <c r="AK191" s="13">
        <f t="shared" si="164"/>
        <v>7.4130907256199805</v>
      </c>
      <c r="AL191" s="20">
        <f t="shared" si="165"/>
        <v>53.3074890137868</v>
      </c>
      <c r="AM191" s="59">
        <f t="shared" si="113"/>
        <v>346.64082234712009</v>
      </c>
      <c r="AN191" s="59">
        <f ca="1">AVERAGE(OFFSET($AM$3,0,0,'Données projet'!$E$10+1,1))-AVERAGE(OFFSET($H$3,0,0,'Données projet'!$E$10+1,1))</f>
        <v>584.66716139993287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21.239999999999299</v>
      </c>
      <c r="AJ192" s="13">
        <f>AI192*VLOOKUP('Données projet'!$B$10,Paramètres!$A$1:$I$89,3,0)*VLOOKUP('Données projet'!$B$10,Paramètres!$A$1:$I$89,5,0)</f>
        <v>23.194079999999232</v>
      </c>
      <c r="AK192" s="13">
        <f t="shared" si="164"/>
        <v>7.4130907256199805</v>
      </c>
      <c r="AL192" s="20">
        <f t="shared" si="165"/>
        <v>53.3074890137868</v>
      </c>
      <c r="AM192" s="59">
        <f t="shared" si="113"/>
        <v>346.64082234712009</v>
      </c>
      <c r="AN192" s="59">
        <f ca="1">AVERAGE(OFFSET($AM$3,0,0,'Données projet'!$E$10+1,1))-AVERAGE(OFFSET($H$3,0,0,'Données projet'!$E$10+1,1))</f>
        <v>584.66716139993287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21.239999999999299</v>
      </c>
      <c r="AJ193" s="13">
        <f>AI193*VLOOKUP('Données projet'!$B$10,Paramètres!$A$1:$I$89,3,0)*VLOOKUP('Données projet'!$B$10,Paramètres!$A$1:$I$89,5,0)</f>
        <v>23.194079999999232</v>
      </c>
      <c r="AK193" s="13">
        <f t="shared" si="164"/>
        <v>7.4130907256199805</v>
      </c>
      <c r="AL193" s="20">
        <f t="shared" si="165"/>
        <v>53.3074890137868</v>
      </c>
      <c r="AM193" s="59">
        <f t="shared" si="113"/>
        <v>346.64082234712009</v>
      </c>
      <c r="AN193" s="59">
        <f ca="1">AVERAGE(OFFSET($AM$3,0,0,'Données projet'!$E$10+1,1))-AVERAGE(OFFSET($H$3,0,0,'Données projet'!$E$10+1,1))</f>
        <v>584.66716139993287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21.239999999999299</v>
      </c>
      <c r="AJ194" s="13">
        <f>AI194*VLOOKUP('Données projet'!$B$10,Paramètres!$A$1:$I$89,3,0)*VLOOKUP('Données projet'!$B$10,Paramètres!$A$1:$I$89,5,0)</f>
        <v>23.194079999999232</v>
      </c>
      <c r="AK194" s="13">
        <f t="shared" si="164"/>
        <v>7.4130907256199805</v>
      </c>
      <c r="AL194" s="20">
        <f t="shared" si="165"/>
        <v>53.3074890137868</v>
      </c>
      <c r="AM194" s="59">
        <f t="shared" si="113"/>
        <v>346.64082234712009</v>
      </c>
      <c r="AN194" s="59">
        <f ca="1">AVERAGE(OFFSET($AM$3,0,0,'Données projet'!$E$10+1,1))-AVERAGE(OFFSET($H$3,0,0,'Données projet'!$E$10+1,1))</f>
        <v>584.66716139993287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21.239999999999299</v>
      </c>
      <c r="AJ195" s="13">
        <f>AI195*VLOOKUP('Données projet'!$B$10,Paramètres!$A$1:$I$89,3,0)*VLOOKUP('Données projet'!$B$10,Paramètres!$A$1:$I$89,5,0)</f>
        <v>23.194079999999232</v>
      </c>
      <c r="AK195" s="13">
        <f t="shared" si="164"/>
        <v>7.4130907256199805</v>
      </c>
      <c r="AL195" s="20">
        <f t="shared" si="165"/>
        <v>53.3074890137868</v>
      </c>
      <c r="AM195" s="59">
        <f t="shared" si="113"/>
        <v>346.64082234712009</v>
      </c>
      <c r="AN195" s="59">
        <f ca="1">AVERAGE(OFFSET($AM$3,0,0,'Données projet'!$E$10+1,1))-AVERAGE(OFFSET($H$3,0,0,'Données projet'!$E$10+1,1))</f>
        <v>584.66716139993287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21.239999999999299</v>
      </c>
      <c r="AJ196" s="13">
        <f>AI196*VLOOKUP('Données projet'!$B$10,Paramètres!$A$1:$I$89,3,0)*VLOOKUP('Données projet'!$B$10,Paramètres!$A$1:$I$89,5,0)</f>
        <v>23.194079999999232</v>
      </c>
      <c r="AK196" s="13">
        <f t="shared" si="164"/>
        <v>7.4130907256199805</v>
      </c>
      <c r="AL196" s="20">
        <f t="shared" si="165"/>
        <v>53.3074890137868</v>
      </c>
      <c r="AM196" s="59">
        <f t="shared" ref="AM196:AM203" si="193">AL196+(AD196+AE196)*44/12</f>
        <v>346.64082234712009</v>
      </c>
      <c r="AN196" s="59">
        <f ca="1">AVERAGE(OFFSET($AM$3,0,0,'Données projet'!$E$10+1,1))-AVERAGE(OFFSET($H$3,0,0,'Données projet'!$E$10+1,1))</f>
        <v>584.66716139993287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21.239999999999299</v>
      </c>
      <c r="AJ197" s="13">
        <f>AI197*VLOOKUP('Données projet'!$B$10,Paramètres!$A$1:$I$89,3,0)*VLOOKUP('Données projet'!$B$10,Paramètres!$A$1:$I$89,5,0)</f>
        <v>23.194079999999232</v>
      </c>
      <c r="AK197" s="13">
        <f t="shared" si="164"/>
        <v>7.4130907256199805</v>
      </c>
      <c r="AL197" s="20">
        <f t="shared" si="165"/>
        <v>53.3074890137868</v>
      </c>
      <c r="AM197" s="59">
        <f t="shared" si="193"/>
        <v>346.64082234712009</v>
      </c>
      <c r="AN197" s="59">
        <f ca="1">AVERAGE(OFFSET($AM$3,0,0,'Données projet'!$E$10+1,1))-AVERAGE(OFFSET($H$3,0,0,'Données projet'!$E$10+1,1))</f>
        <v>584.66716139993287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21.239999999999299</v>
      </c>
      <c r="AJ198" s="13">
        <f>AI198*VLOOKUP('Données projet'!$B$10,Paramètres!$A$1:$I$89,3,0)*VLOOKUP('Données projet'!$B$10,Paramètres!$A$1:$I$89,5,0)</f>
        <v>23.194079999999232</v>
      </c>
      <c r="AK198" s="13">
        <f t="shared" si="164"/>
        <v>7.4130907256199805</v>
      </c>
      <c r="AL198" s="20">
        <f t="shared" si="165"/>
        <v>53.3074890137868</v>
      </c>
      <c r="AM198" s="59">
        <f t="shared" si="193"/>
        <v>346.64082234712009</v>
      </c>
      <c r="AN198" s="59">
        <f ca="1">AVERAGE(OFFSET($AM$3,0,0,'Données projet'!$E$10+1,1))-AVERAGE(OFFSET($H$3,0,0,'Données projet'!$E$10+1,1))</f>
        <v>584.66716139993287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21.239999999999299</v>
      </c>
      <c r="AJ199" s="13">
        <f>AI199*VLOOKUP('Données projet'!$B$10,Paramètres!$A$1:$I$89,3,0)*VLOOKUP('Données projet'!$B$10,Paramètres!$A$1:$I$89,5,0)</f>
        <v>23.194079999999232</v>
      </c>
      <c r="AK199" s="13">
        <f t="shared" si="164"/>
        <v>7.4130907256199805</v>
      </c>
      <c r="AL199" s="20">
        <f t="shared" si="165"/>
        <v>53.3074890137868</v>
      </c>
      <c r="AM199" s="59">
        <f t="shared" si="193"/>
        <v>346.64082234712009</v>
      </c>
      <c r="AN199" s="59">
        <f ca="1">AVERAGE(OFFSET($AM$3,0,0,'Données projet'!$E$10+1,1))-AVERAGE(OFFSET($H$3,0,0,'Données projet'!$E$10+1,1))</f>
        <v>584.66716139993287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21.239999999999299</v>
      </c>
      <c r="AJ200" s="13">
        <f>AI200*VLOOKUP('Données projet'!$B$10,Paramètres!$A$1:$I$89,3,0)*VLOOKUP('Données projet'!$B$10,Paramètres!$A$1:$I$89,5,0)</f>
        <v>23.194079999999232</v>
      </c>
      <c r="AK200" s="13">
        <f t="shared" si="164"/>
        <v>7.4130907256199805</v>
      </c>
      <c r="AL200" s="20">
        <f t="shared" si="165"/>
        <v>53.3074890137868</v>
      </c>
      <c r="AM200" s="59">
        <f t="shared" si="193"/>
        <v>346.64082234712009</v>
      </c>
      <c r="AN200" s="59">
        <f ca="1">AVERAGE(OFFSET($AM$3,0,0,'Données projet'!$E$10+1,1))-AVERAGE(OFFSET($H$3,0,0,'Données projet'!$E$10+1,1))</f>
        <v>584.66716139993287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21.239999999999299</v>
      </c>
      <c r="AJ201" s="13">
        <f>AI201*VLOOKUP('Données projet'!$B$10,Paramètres!$A$1:$I$89,3,0)*VLOOKUP('Données projet'!$B$10,Paramètres!$A$1:$I$89,5,0)</f>
        <v>23.194079999999232</v>
      </c>
      <c r="AK201" s="13">
        <f t="shared" si="164"/>
        <v>7.4130907256199805</v>
      </c>
      <c r="AL201" s="20">
        <f t="shared" si="165"/>
        <v>53.3074890137868</v>
      </c>
      <c r="AM201" s="59">
        <f t="shared" si="193"/>
        <v>346.64082234712009</v>
      </c>
      <c r="AN201" s="59">
        <f ca="1">AVERAGE(OFFSET($AM$3,0,0,'Données projet'!$E$10+1,1))-AVERAGE(OFFSET($H$3,0,0,'Données projet'!$E$10+1,1))</f>
        <v>584.66716139993287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21.239999999999299</v>
      </c>
      <c r="AJ202" s="13">
        <f>AI202*VLOOKUP('Données projet'!$B$10,Paramètres!$A$1:$I$89,3,0)*VLOOKUP('Données projet'!$B$10,Paramètres!$A$1:$I$89,5,0)</f>
        <v>23.194079999999232</v>
      </c>
      <c r="AK202" s="13">
        <f t="shared" si="164"/>
        <v>7.4130907256199805</v>
      </c>
      <c r="AL202" s="20">
        <f t="shared" si="165"/>
        <v>53.3074890137868</v>
      </c>
      <c r="AM202" s="59">
        <f t="shared" si="193"/>
        <v>346.64082234712009</v>
      </c>
      <c r="AN202" s="59">
        <f ca="1">AVERAGE(OFFSET($AM$3,0,0,'Données projet'!$E$10+1,1))-AVERAGE(OFFSET($H$3,0,0,'Données projet'!$E$10+1,1))</f>
        <v>584.66716139993287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21.239999999999299</v>
      </c>
      <c r="AJ203" s="13">
        <f>AI203*VLOOKUP('Données projet'!$B$10,Paramètres!$A$1:$I$89,3,0)*VLOOKUP('Données projet'!$B$10,Paramètres!$A$1:$I$89,5,0)</f>
        <v>23.194079999999232</v>
      </c>
      <c r="AK203" s="13">
        <f t="shared" si="164"/>
        <v>7.4130907256199805</v>
      </c>
      <c r="AL203" s="20">
        <f t="shared" si="165"/>
        <v>53.3074890137868</v>
      </c>
      <c r="AM203" s="59">
        <f t="shared" si="193"/>
        <v>346.64082234712009</v>
      </c>
      <c r="AN203" s="59">
        <f ca="1">AVERAGE(OFFSET($AM$3,0,0,'Données projet'!$E$10+1,1))-AVERAGE(OFFSET($H$3,0,0,'Données projet'!$E$10+1,1))</f>
        <v>584.66716139993287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3.23825575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480.54513598001978</v>
      </c>
      <c r="G6" s="145">
        <f ca="1">F6*(100%-'Données projet'!$C$24)*(100%-'Données projet'!$C$25)*(100%-'Données projet'!$C$26)*(100%-'Données projet'!$C$27)</f>
        <v>294.09362321977216</v>
      </c>
      <c r="H6" s="146">
        <f>IF(OR('Données projet'!B9="",'Données projet'!C9="",'Données projet'!C9=0%),0,AVERAGE(Calculateur!$AC$3:$AC$33)*B6)</f>
        <v>55.914094457556125</v>
      </c>
      <c r="I6" s="147">
        <f>H6*(100%-'Données projet'!$C$24)*(100%-'Données projet'!$C$25)*(100%-'Données projet'!$C$26)*(100%-'Données projet'!$C$27)</f>
        <v>34.219425808024347</v>
      </c>
      <c r="J6" s="148">
        <f>IF(OR('Données projet'!B9="",'Données projet'!C9="",'Données projet'!C9=0%),0,SUM(Calculateur!$V$3:$V$33)*VLOOKUP('Données projet'!$B$9,Paramètres!$A$1:$I$89,9,0)*B6)</f>
        <v>844.47233448499992</v>
      </c>
      <c r="K6" s="149">
        <f>J6*(100%-'Données projet'!$C$24)*(100%-'Données projet'!$C$25)*(100%-'Données projet'!$C$26)*(100%-'Données projet'!$C$27)</f>
        <v>516.81706870481992</v>
      </c>
      <c r="L6" s="150">
        <f ca="1">G6+I6+K6</f>
        <v>845.13011773261644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7.1744249999999996E-2</v>
      </c>
      <c r="C7" s="145">
        <f ca="1">IF(OR('Données projet'!B10="",'Données projet'!C10="",'Données projet'!C10=0%),0,Calculateur!AN3)</f>
        <v>584.66716139993287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10.136739717079692</v>
      </c>
      <c r="G7" s="145">
        <f ca="1">F7*(100%-'Données projet'!$C$24)*(100%-'Données projet'!$C$25)*(100%-'Données projet'!$C$26)*(100%-'Données projet'!$C$27)</f>
        <v>6.2036847068527718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6.2036847068527718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490.68187569709949</v>
      </c>
      <c r="G16" s="164">
        <f t="shared" ca="1" si="3"/>
        <v>300.29730792662491</v>
      </c>
      <c r="H16" s="165">
        <f t="shared" si="3"/>
        <v>55.914094457556125</v>
      </c>
      <c r="I16" s="165">
        <f t="shared" si="3"/>
        <v>34.219425808024347</v>
      </c>
      <c r="J16" s="166">
        <f t="shared" si="3"/>
        <v>844.47233448499992</v>
      </c>
      <c r="K16" s="166">
        <f t="shared" si="3"/>
        <v>516.81706870481992</v>
      </c>
      <c r="L16" s="167">
        <f t="shared" ca="1" si="3"/>
        <v>851.3338024394692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N19" sqref="N1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3.23825575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7.1744249999999996E-2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2025-02-18T15:29:08Z</dcterms:modified>
</cp:coreProperties>
</file>