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7-2 François Lagueyte (33)/4-Labellisation/0-Envoi DREAL/"/>
    </mc:Choice>
  </mc:AlternateContent>
  <xr:revisionPtr revIDLastSave="240" documentId="11_B954B0FA9D2D6785A31326A0F3CC28A890EA51D0" xr6:coauthVersionLast="47" xr6:coauthVersionMax="47" xr10:uidLastSave="{AE82522E-771E-114A-8402-5464230737DA}"/>
  <bookViews>
    <workbookView xWindow="0" yWindow="0" windowWidth="28800" windowHeight="180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E55" i="6" s="1"/>
  <c r="D56" i="6"/>
  <c r="E56" i="6" s="1"/>
  <c r="D57" i="6"/>
  <c r="E57" i="6" s="1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EA4" i="2"/>
  <c r="BR4" i="2"/>
  <c r="EC4" i="2"/>
  <c r="GL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FS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HG22" i="2"/>
  <c r="EC22" i="2"/>
  <c r="EA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FR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W38" i="2"/>
  <c r="EA38" i="2"/>
  <c r="HI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X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FS130" i="2"/>
  <c r="HI130" i="2"/>
  <c r="EW130" i="2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I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C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HJ154" i="2" s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5" i="2" s="1"/>
  <c r="AC154" i="2"/>
  <c r="HH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DH156" i="2"/>
  <c r="AB156" i="2"/>
  <c r="HG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HI160" i="2"/>
  <c r="ED159" i="2"/>
  <c r="HG160" i="2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D161" i="2" s="1"/>
  <c r="HH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C162" i="2"/>
  <c r="EW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3" i="2" s="1"/>
  <c r="EB163" i="2"/>
  <c r="HH163" i="2"/>
  <c r="EV163" i="2"/>
  <c r="EY163" i="2" s="1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DH164" i="2"/>
  <c r="FS164" i="2"/>
  <c r="EX164" i="2"/>
  <c r="EV164" i="2"/>
  <c r="HG164" i="2"/>
  <c r="FR164" i="2"/>
  <c r="DI163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D165" i="2" s="1"/>
  <c r="EB165" i="2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C167" i="2"/>
  <c r="HI167" i="2"/>
  <c r="FR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I168" i="2"/>
  <c r="EC168" i="2"/>
  <c r="EW168" i="2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EA169" i="2"/>
  <c r="FS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D172" i="2" s="1"/>
  <c r="HI172" i="2"/>
  <c r="EB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HI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Q178" i="2"/>
  <c r="EA178" i="2"/>
  <c r="ED178" i="2" s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9" i="2" s="1"/>
  <c r="DF179" i="2"/>
  <c r="HG179" i="2"/>
  <c r="EV179" i="2"/>
  <c r="EY179" i="2" s="1"/>
  <c r="HI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G185" i="2"/>
  <c r="EA185" i="2"/>
  <c r="HH185" i="2"/>
  <c r="EB185" i="2"/>
  <c r="HI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W186" i="2"/>
  <c r="HG186" i="2"/>
  <c r="HH186" i="2"/>
  <c r="EA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HG190" i="2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D192" i="2" s="1"/>
  <c r="EC192" i="2"/>
  <c r="HI192" i="2"/>
  <c r="EV192" i="2"/>
  <c r="EY192" i="2" s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FQ195" i="2"/>
  <c r="EB195" i="2"/>
  <c r="HI195" i="2"/>
  <c r="AA195" i="2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AA197" i="2"/>
  <c r="EA197" i="2"/>
  <c r="ED197" i="2" s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Y198" i="2" s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J199" i="2" s="1"/>
  <c r="EW199" i="2"/>
  <c r="EV199" i="2"/>
  <c r="FS199" i="2"/>
  <c r="EA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EA201" i="2" l="1"/>
  <c r="ED201" i="2" s="1"/>
  <c r="EB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EW202" i="2"/>
  <c r="HH202" i="2"/>
  <c r="FR202" i="2"/>
  <c r="FZ6" i="2"/>
  <c r="HG202" i="2"/>
  <c r="HJ202" i="2" s="1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6" i="2" a="1"/>
  <c r="DN6" i="2" s="1"/>
  <c r="DO6" i="2" s="1"/>
  <c r="AX200" i="2"/>
  <c r="FS203" i="2" l="1"/>
  <c r="GT174" i="2" a="1"/>
  <c r="GT174" i="2" s="1"/>
  <c r="GT198" i="2" a="1"/>
  <c r="GT198" i="2" s="1"/>
  <c r="GT12" i="2" a="1"/>
  <c r="GT12" i="2" s="1"/>
  <c r="EI166" i="2" a="1"/>
  <c r="EI166" i="2" s="1"/>
  <c r="GT191" i="2" a="1"/>
  <c r="GT191" i="2" s="1"/>
  <c r="GT126" i="2" a="1"/>
  <c r="GT126" i="2" s="1"/>
  <c r="GT122" i="2" a="1"/>
  <c r="GT122" i="2" s="1"/>
  <c r="CS24" i="2" a="1"/>
  <c r="CS24" i="2" s="1"/>
  <c r="EI67" i="2" a="1"/>
  <c r="EI67" i="2" s="1"/>
  <c r="FD188" i="2" a="1"/>
  <c r="FD188" i="2" s="1"/>
  <c r="GT138" i="2" a="1"/>
  <c r="GT138" i="2" s="1"/>
  <c r="GT178" i="2" a="1"/>
  <c r="GT178" i="2" s="1"/>
  <c r="EI113" i="2" a="1"/>
  <c r="EI113" i="2" s="1"/>
  <c r="EI165" i="2" a="1"/>
  <c r="EI165" i="2" s="1"/>
  <c r="EI139" i="2" a="1"/>
  <c r="EI139" i="2" s="1"/>
  <c r="EI87" i="2" a="1"/>
  <c r="EI87" i="2" s="1"/>
  <c r="GT152" i="2" a="1"/>
  <c r="GT152" i="2" s="1"/>
  <c r="GT184" i="2" a="1"/>
  <c r="GT184" i="2" s="1"/>
  <c r="GT107" i="2" a="1"/>
  <c r="GT107" i="2" s="1"/>
  <c r="GT38" i="2" a="1"/>
  <c r="GT38" i="2" s="1"/>
  <c r="GT189" i="2" a="1"/>
  <c r="GT189" i="2" s="1"/>
  <c r="GT133" i="2" a="1"/>
  <c r="GT133" i="2" s="1"/>
  <c r="GT15" i="2" a="1"/>
  <c r="GT15" i="2" s="1"/>
  <c r="GT190" i="2" a="1"/>
  <c r="GT190" i="2" s="1"/>
  <c r="GT74" i="2" a="1"/>
  <c r="GT74" i="2" s="1"/>
  <c r="GT21" i="2" a="1"/>
  <c r="GT21" i="2" s="1"/>
  <c r="GT102" i="2" a="1"/>
  <c r="GT102" i="2" s="1"/>
  <c r="GT68" i="2" a="1"/>
  <c r="GT68" i="2" s="1"/>
  <c r="CS134" i="2" a="1"/>
  <c r="CS134" i="2" s="1"/>
  <c r="FD107" i="2" a="1"/>
  <c r="FD107" i="2" s="1"/>
  <c r="CS77" i="2" a="1"/>
  <c r="CS77" i="2" s="1"/>
  <c r="FY32" i="2" a="1"/>
  <c r="FY32" i="2" s="1"/>
  <c r="FY42" i="2" a="1"/>
  <c r="FY42" i="2" s="1"/>
  <c r="CS72" i="2" a="1"/>
  <c r="CS72" i="2" s="1"/>
  <c r="CS185" i="2" a="1"/>
  <c r="CS185" i="2" s="1"/>
  <c r="CS120" i="2" a="1"/>
  <c r="CS120" i="2" s="1"/>
  <c r="CS161" i="2" a="1"/>
  <c r="CS161" i="2" s="1"/>
  <c r="DN55" i="2" a="1"/>
  <c r="DN55" i="2" s="1"/>
  <c r="DN16" i="2" a="1"/>
  <c r="DN16" i="2" s="1"/>
  <c r="FD82" i="2" a="1"/>
  <c r="FD82" i="2" s="1"/>
  <c r="DN30" i="2" a="1"/>
  <c r="DN30" i="2" s="1"/>
  <c r="CS56" i="2" a="1"/>
  <c r="CS56" i="2" s="1"/>
  <c r="FD167" i="2" a="1"/>
  <c r="FD167" i="2" s="1"/>
  <c r="FY196" i="2" a="1"/>
  <c r="FY196" i="2" s="1"/>
  <c r="AH151" i="2" a="1"/>
  <c r="AH151" i="2" s="1"/>
  <c r="FY178" i="2" a="1"/>
  <c r="FY178" i="2" s="1"/>
  <c r="DN80" i="2" a="1"/>
  <c r="DN80" i="2" s="1"/>
  <c r="FD44" i="2" a="1"/>
  <c r="FD44" i="2" s="1"/>
  <c r="CS105" i="2" a="1"/>
  <c r="CS105" i="2" s="1"/>
  <c r="FY116" i="2" a="1"/>
  <c r="FY116" i="2" s="1"/>
  <c r="FD19" i="2" a="1"/>
  <c r="FD19" i="2" s="1"/>
  <c r="FD64" i="2" a="1"/>
  <c r="FD64" i="2" s="1"/>
  <c r="FY167" i="2" a="1"/>
  <c r="FY167" i="2" s="1"/>
  <c r="FY115" i="2" a="1"/>
  <c r="FY115" i="2" s="1"/>
  <c r="AH199" i="2" a="1"/>
  <c r="AH199" i="2" s="1"/>
  <c r="CS52" i="2" a="1"/>
  <c r="CS52" i="2" s="1"/>
  <c r="FY172" i="2" a="1"/>
  <c r="FY172" i="2" s="1"/>
  <c r="FY143" i="2" a="1"/>
  <c r="FY143" i="2" s="1"/>
  <c r="FD160" i="2" a="1"/>
  <c r="FD160" i="2" s="1"/>
  <c r="FD189" i="2" a="1"/>
  <c r="FD189" i="2" s="1"/>
  <c r="FY142" i="2" a="1"/>
  <c r="FY142" i="2" s="1"/>
  <c r="FY86" i="2" a="1"/>
  <c r="FY86" i="2" s="1"/>
  <c r="AH166" i="2" a="1"/>
  <c r="AH166" i="2" s="1"/>
  <c r="FY124" i="2" a="1"/>
  <c r="FY124" i="2" s="1"/>
  <c r="FY71" i="2" a="1"/>
  <c r="FY71" i="2" s="1"/>
  <c r="CS129" i="2" a="1"/>
  <c r="CS129" i="2" s="1"/>
  <c r="FD21" i="2" a="1"/>
  <c r="FD21" i="2" s="1"/>
  <c r="FY149" i="2" a="1"/>
  <c r="FY149" i="2" s="1"/>
  <c r="AH92" i="2" a="1"/>
  <c r="AH92" i="2" s="1"/>
  <c r="FY99" i="2" a="1"/>
  <c r="FY99" i="2" s="1"/>
  <c r="FY159" i="2" a="1"/>
  <c r="FY159" i="2" s="1"/>
  <c r="FY120" i="2" a="1"/>
  <c r="FY120" i="2" s="1"/>
  <c r="FY146" i="2" a="1"/>
  <c r="FY146" i="2" s="1"/>
  <c r="FY47" i="2" a="1"/>
  <c r="FY47" i="2" s="1"/>
  <c r="BX107" i="2" a="1"/>
  <c r="BX107" i="2" s="1"/>
  <c r="CS114" i="2" a="1"/>
  <c r="CS114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CS137" i="2" a="1"/>
  <c r="CS137" i="2" s="1"/>
  <c r="CS66" i="2" a="1"/>
  <c r="CS66" i="2" s="1"/>
  <c r="FD59" i="2" a="1"/>
  <c r="FD59" i="2" s="1"/>
  <c r="FY34" i="2" a="1"/>
  <c r="FY34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AH62" i="2" a="1"/>
  <c r="AH62" i="2" s="1"/>
  <c r="AH90" i="2" a="1"/>
  <c r="AH90" i="2" s="1"/>
  <c r="CS116" i="2" a="1"/>
  <c r="CS116" i="2" s="1"/>
  <c r="FD144" i="2" a="1"/>
  <c r="FD144" i="2" s="1"/>
  <c r="FY164" i="2" a="1"/>
  <c r="FY164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EI142" i="2" a="1"/>
  <c r="EI142" i="2" s="1"/>
  <c r="EI150" i="2" a="1"/>
  <c r="EI150" i="2" s="1"/>
  <c r="GT11" i="2" a="1"/>
  <c r="GT11" i="2" s="1"/>
  <c r="GT33" i="2" a="1"/>
  <c r="GT33" i="2" s="1"/>
  <c r="GT51" i="2" a="1"/>
  <c r="GT51" i="2" s="1"/>
  <c r="GT115" i="2" a="1"/>
  <c r="GT115" i="2" s="1"/>
  <c r="GT147" i="2" a="1"/>
  <c r="GT147" i="2" s="1"/>
  <c r="GT121" i="2" a="1"/>
  <c r="GT121" i="2" s="1"/>
  <c r="GT181" i="2" a="1"/>
  <c r="GT181" i="2" s="1"/>
  <c r="DN187" i="2" a="1"/>
  <c r="DN187" i="2" s="1"/>
  <c r="DN113" i="2" a="1"/>
  <c r="DN113" i="2" s="1"/>
  <c r="BC34" i="2" a="1"/>
  <c r="BC34" i="2" s="1"/>
  <c r="HH203" i="2"/>
  <c r="DN45" i="2" a="1"/>
  <c r="DN45" i="2" s="1"/>
  <c r="DN135" i="2" a="1"/>
  <c r="DN135" i="2" s="1"/>
  <c r="DN190" i="2" a="1"/>
  <c r="DN190" i="2" s="1"/>
  <c r="BC83" i="2" a="1"/>
  <c r="BC83" i="2" s="1"/>
  <c r="FY104" i="2" a="1"/>
  <c r="FY104" i="2" s="1"/>
  <c r="FY24" i="2" a="1"/>
  <c r="FY24" i="2" s="1"/>
  <c r="FY190" i="2" a="1"/>
  <c r="FY190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35" i="2" a="1"/>
  <c r="FY35" i="2" s="1"/>
  <c r="FY22" i="2" a="1"/>
  <c r="FY22" i="2" s="1"/>
  <c r="FY50" i="2" a="1"/>
  <c r="FY50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79" i="2" a="1"/>
  <c r="FY79" i="2" s="1"/>
  <c r="DN133" i="2" a="1"/>
  <c r="DN133" i="2" s="1"/>
  <c r="DN110" i="2" a="1"/>
  <c r="DN110" i="2" s="1"/>
  <c r="DN162" i="2" a="1"/>
  <c r="DN162" i="2" s="1"/>
  <c r="DN38" i="2" a="1"/>
  <c r="DN38" i="2" s="1"/>
  <c r="BC143" i="2" a="1"/>
  <c r="BC143" i="2" s="1"/>
  <c r="DN29" i="2" a="1"/>
  <c r="DN29" i="2" s="1"/>
  <c r="DN46" i="2" a="1"/>
  <c r="DN46" i="2" s="1"/>
  <c r="DN65" i="2" a="1"/>
  <c r="DN65" i="2" s="1"/>
  <c r="DN31" i="2" a="1"/>
  <c r="DN31" i="2" s="1"/>
  <c r="DN49" i="2" a="1"/>
  <c r="DN49" i="2" s="1"/>
  <c r="DN168" i="2" a="1"/>
  <c r="DN168" i="2" s="1"/>
  <c r="BC164" i="2" a="1"/>
  <c r="BC164" i="2" s="1"/>
  <c r="DN103" i="2" a="1"/>
  <c r="DN103" i="2" s="1"/>
  <c r="DN188" i="2" a="1"/>
  <c r="DN188" i="2" s="1"/>
  <c r="DN137" i="2" a="1"/>
  <c r="DN137" i="2" s="1"/>
  <c r="BC181" i="2" a="1"/>
  <c r="BC181" i="2" s="1"/>
  <c r="FY109" i="2" a="1"/>
  <c r="FY109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DN153" i="2" a="1"/>
  <c r="DN153" i="2" s="1"/>
  <c r="BC82" i="2" a="1"/>
  <c r="BC82" i="2" s="1"/>
  <c r="BC151" i="2" a="1"/>
  <c r="BC151" i="2" s="1"/>
  <c r="BC31" i="2" a="1"/>
  <c r="BC31" i="2" s="1"/>
  <c r="BC192" i="2" a="1"/>
  <c r="BC192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BC65" i="2" a="1"/>
  <c r="BC65" i="2" s="1"/>
  <c r="BC47" i="2" a="1"/>
  <c r="BC47" i="2" s="1"/>
  <c r="BC18" i="2" a="1"/>
  <c r="BC18" i="2" s="1"/>
  <c r="BC7" i="2" a="1"/>
  <c r="BC7" i="2" s="1"/>
  <c r="BD7" i="2" s="1"/>
  <c r="BC84" i="2" a="1"/>
  <c r="BC84" i="2" s="1"/>
  <c r="BC55" i="2" a="1"/>
  <c r="BC55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56" i="2" a="1"/>
  <c r="DN56" i="2" s="1"/>
  <c r="BC114" i="2" a="1"/>
  <c r="BC114" i="2" s="1"/>
  <c r="BC68" i="2" a="1"/>
  <c r="BC68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BC117" i="2" a="1"/>
  <c r="BC117" i="2" s="1"/>
  <c r="BC126" i="2" a="1"/>
  <c r="BC126" i="2" s="1"/>
  <c r="BC58" i="2" a="1"/>
  <c r="BC58" i="2" s="1"/>
  <c r="EI128" i="2" a="1"/>
  <c r="EI128" i="2" s="1"/>
  <c r="EI71" i="2" a="1"/>
  <c r="EI71" i="2" s="1"/>
  <c r="EI195" i="2" a="1"/>
  <c r="EI195" i="2" s="1"/>
  <c r="EI29" i="2" a="1"/>
  <c r="EI29" i="2" s="1"/>
  <c r="EI198" i="2" a="1"/>
  <c r="EI198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5" i="2" a="1"/>
  <c r="EI145" i="2" s="1"/>
  <c r="EI106" i="2" a="1"/>
  <c r="EI106" i="2" s="1"/>
  <c r="EI109" i="2" a="1"/>
  <c r="EI109" i="2" s="1"/>
  <c r="EI178" i="2" a="1"/>
  <c r="EI178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<sst xmlns="http://schemas.openxmlformats.org/spreadsheetml/2006/main" count="1171" uniqueCount="324">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</sst>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50" zoomScaleNormal="80" workbookViewId="0">
      <selection activeCell="C13" sqref="C13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21.87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0.83</v>
      </c>
      <c r="D9" s="33">
        <f t="shared" ref="D9:D18" si="0">C9*$C$5</f>
        <v>18.152100000000001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138</v>
      </c>
      <c r="C10" s="32">
        <v>0.17</v>
      </c>
      <c r="D10" s="33">
        <f t="shared" si="0"/>
        <v>3.7179000000000006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21.87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106</v>
      </c>
      <c r="C36" s="60">
        <v>1</v>
      </c>
      <c r="D36" s="60">
        <v>34</v>
      </c>
      <c r="E36" s="51"/>
      <c r="F36" s="51"/>
      <c r="G36" s="51">
        <v>1</v>
      </c>
      <c r="H36" s="51"/>
      <c r="I36" s="49">
        <f>IFERROR(B36/A36,"")</f>
        <v>8.8333333333333339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17</v>
      </c>
      <c r="B37" s="60">
        <v>176</v>
      </c>
      <c r="C37" s="60">
        <v>2</v>
      </c>
      <c r="D37" s="60">
        <v>43</v>
      </c>
      <c r="E37" s="51">
        <v>0.25</v>
      </c>
      <c r="F37" s="51">
        <v>0.5</v>
      </c>
      <c r="G37" s="51">
        <v>0.25</v>
      </c>
      <c r="H37" s="51"/>
      <c r="I37" s="53">
        <f t="shared" ref="I37:I55" si="1">IF(A37&lt;&gt;0,(B37-(B36-D36))/(A37-A36),"")</f>
        <v>20.8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22</v>
      </c>
      <c r="B38" s="60">
        <v>232</v>
      </c>
      <c r="C38" s="60">
        <v>3</v>
      </c>
      <c r="D38" s="60">
        <v>56</v>
      </c>
      <c r="E38" s="51">
        <v>0.6</v>
      </c>
      <c r="F38" s="51">
        <v>0.2</v>
      </c>
      <c r="G38" s="51">
        <v>0.2</v>
      </c>
      <c r="H38" s="51"/>
      <c r="I38" s="53">
        <f t="shared" si="1"/>
        <v>19.8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309</v>
      </c>
      <c r="C39" s="60">
        <v>4</v>
      </c>
      <c r="D39" s="60">
        <v>309</v>
      </c>
      <c r="E39" s="51">
        <v>0.8</v>
      </c>
      <c r="F39" s="51">
        <v>0.1</v>
      </c>
      <c r="G39" s="51"/>
      <c r="H39" s="51">
        <v>0.1</v>
      </c>
      <c r="I39" s="49">
        <f t="shared" si="1"/>
        <v>16.625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12</v>
      </c>
      <c r="B62" s="60">
        <v>106</v>
      </c>
      <c r="C62" s="60">
        <v>1</v>
      </c>
      <c r="D62" s="60">
        <v>34</v>
      </c>
      <c r="E62" s="51"/>
      <c r="F62" s="51"/>
      <c r="G62" s="51">
        <v>1</v>
      </c>
      <c r="H62" s="51"/>
      <c r="I62" s="53">
        <f>IFERROR(B62/A62,"")</f>
        <v>8.8333333333333339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17</v>
      </c>
      <c r="B63" s="60">
        <v>176</v>
      </c>
      <c r="C63" s="60">
        <v>2</v>
      </c>
      <c r="D63" s="60">
        <v>43</v>
      </c>
      <c r="E63" s="51">
        <v>0.25</v>
      </c>
      <c r="F63" s="51">
        <v>0.5</v>
      </c>
      <c r="G63" s="51">
        <v>0.25</v>
      </c>
      <c r="H63" s="51"/>
      <c r="I63" s="49">
        <f>IF(A63&lt;&gt;0,(B63-(B62-D62))/(A63-A62),"")</f>
        <v>20.8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22</v>
      </c>
      <c r="B64" s="60">
        <v>232</v>
      </c>
      <c r="C64" s="60">
        <v>3</v>
      </c>
      <c r="D64" s="60">
        <v>56</v>
      </c>
      <c r="E64" s="51">
        <v>0.6</v>
      </c>
      <c r="F64" s="51">
        <v>0.2</v>
      </c>
      <c r="G64" s="51">
        <v>0.2</v>
      </c>
      <c r="H64" s="51"/>
      <c r="I64" s="49">
        <f>IF(A64&lt;&gt;0,(B64-(B63-D63))/(A64-A63),"")</f>
        <v>19.8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309</v>
      </c>
      <c r="C65" s="60">
        <v>4</v>
      </c>
      <c r="D65" s="60">
        <v>309</v>
      </c>
      <c r="E65" s="51">
        <v>0.8</v>
      </c>
      <c r="F65" s="51">
        <v>0.1</v>
      </c>
      <c r="G65" s="51"/>
      <c r="H65" s="51">
        <v>0.1</v>
      </c>
      <c r="I65" s="49">
        <f>IF(A65&lt;&gt;0,(B65-(B64-D64))/(A65-A64),"")</f>
        <v>16.625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149.5086927376081</v>
      </c>
      <c r="T3" s="59">
        <f>IF('Données projet'!E9&gt;30,$R$33-$H$33,LOOKUP('Données projet'!$E$9,$A$3:$A$203,R3:R203)-LOOKUP('Données projet'!$E$9,$A$3:$A$203,$H$3:$H$203))</f>
        <v>364.59164590134498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149.5086927376081</v>
      </c>
      <c r="AO3" s="59">
        <f>IF('Données projet'!E10&gt;30,$AM$33-$H$33,LOOKUP('Données projet'!$E$10,$A$3:$A$203,AM3:AM203)-LOOKUP('Données projet'!$E$10,$A$3:$A$203,$H$3:$H$203))</f>
        <v>364.59164590134498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8.8333333333333339</v>
      </c>
      <c r="N4" s="13">
        <f>IF('Données projet'!$A$36&gt;35,N3+M4-V3,IF(A4&lt;'Données projet'!$A$36,$K$205^A4,IF(A4='Données projet'!$A$36,'Données projet'!$B$36,N3+M4-V3)))</f>
        <v>1.4749438547769935</v>
      </c>
      <c r="O4" s="13">
        <f>N4*VLOOKUP('Données projet'!$B$9,Paramètres!$A$1:$I$89,3,0)*VLOOKUP('Données projet'!$B$9,Paramètres!$A$1:$I$89,5,0)</f>
        <v>0.88201642515664225</v>
      </c>
      <c r="P4" s="13">
        <f>EXP(-1.0587+0.8836*LN(O4)+0.284)</f>
        <v>0.4124537465701128</v>
      </c>
      <c r="Q4" s="20">
        <f t="shared" ref="Q4:Q34" si="2">(O4+P4)*0.475*44/12</f>
        <v>2.254535549090765</v>
      </c>
      <c r="R4" s="59">
        <f t="shared" si="0"/>
        <v>295.58786888242406</v>
      </c>
      <c r="S4" s="59">
        <f ca="1">AVERAGE(OFFSET($R$3,0,0,'Données projet'!$E$9+1,1))-AVERAGE(OFFSET($H$3,0,0,'Données projet'!$E$9+1,1))</f>
        <v>149.5086927376081</v>
      </c>
      <c r="T4" s="59">
        <f>$T$3</f>
        <v>364.59164590134498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8.8333333333333339</v>
      </c>
      <c r="AI4" s="13">
        <f>IF('Données projet'!$A$62&gt;35,AI3+AH4-AQ3,IF(A4&lt;'Données projet'!$A$62,$AF$205^A4,IF(A4='Données projet'!$A$62,'Données projet'!$B$62,AI3+AH4-AQ3)))</f>
        <v>1.4749438547769935</v>
      </c>
      <c r="AJ4" s="13">
        <f>AI4*VLOOKUP('Données projet'!$B$10,Paramètres!$A$1:$I$89,3,0)*VLOOKUP('Données projet'!$B$10,Paramètres!$A$1:$I$89,5,0)</f>
        <v>0.88201642515664225</v>
      </c>
      <c r="AK4" s="13">
        <f>EXP(-1.0587+0.8836*LN(AJ4)+0.284)</f>
        <v>0.4124537465701128</v>
      </c>
      <c r="AL4" s="20">
        <f t="shared" ref="AL4:AL67" si="4">(AJ4+AK4)*0.475*44/12</f>
        <v>2.254535549090765</v>
      </c>
      <c r="AM4" s="59">
        <f t="shared" ref="AM4:AM67" si="5">AL4+(AD4+AE4)*44/12</f>
        <v>295.58786888242406</v>
      </c>
      <c r="AN4" s="59">
        <f ca="1">AVERAGE(OFFSET($AM$3,0,0,'Données projet'!$E$10+1,1))-AVERAGE(OFFSET($H$3,0,0,'Données projet'!$E$10+1,1))</f>
        <v>149.5086927376081</v>
      </c>
      <c r="AO4" s="59">
        <f>$AO$3</f>
        <v>364.59164590134498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8.8333333333333339</v>
      </c>
      <c r="N5" s="13">
        <f>IF('Données projet'!$A$36&gt;35,N4+M5-V4,IF(A5&lt;'Données projet'!$A$36,$K$205^A5,IF(A5='Données projet'!$A$36,'Données projet'!$B$36,N4+M5-V4)))</f>
        <v>2.1754593747444169</v>
      </c>
      <c r="O5" s="13">
        <f>N5*VLOOKUP('Données projet'!$B$9,Paramètres!$A$1:$I$89,3,0)*VLOOKUP('Données projet'!$B$9,Paramètres!$A$1:$I$89,5,0)</f>
        <v>1.3009247060971614</v>
      </c>
      <c r="P5" s="13">
        <f t="shared" ref="P5:P68" si="33">EXP(-1.0587+0.8836*LN(O5)+0.284)</f>
        <v>0.58144049425293109</v>
      </c>
      <c r="Q5" s="20">
        <f t="shared" si="2"/>
        <v>3.2784527239430776</v>
      </c>
      <c r="R5" s="59">
        <f t="shared" si="0"/>
        <v>296.61178605727639</v>
      </c>
      <c r="S5" s="59">
        <f ca="1">AVERAGE(OFFSET($R$3,0,0,'Données projet'!$E$9+1,1))-AVERAGE(OFFSET($H$3,0,0,'Données projet'!$E$9+1,1))</f>
        <v>149.5086927376081</v>
      </c>
      <c r="T5" s="59">
        <f t="shared" ref="T5:T68" si="34">$T$3</f>
        <v>364.59164590134498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8.8333333333333339</v>
      </c>
      <c r="AI5" s="13">
        <f>IF('Données projet'!$A$62&gt;35,AI4+AH5-AQ4,IF(A5&lt;'Données projet'!$A$62,$AF$205^A5,IF(A5='Données projet'!$A$62,'Données projet'!$B$62,AI4+AH5-AQ4)))</f>
        <v>2.1754593747444169</v>
      </c>
      <c r="AJ5" s="13">
        <f>AI5*VLOOKUP('Données projet'!$B$10,Paramètres!$A$1:$I$89,3,0)*VLOOKUP('Données projet'!$B$10,Paramètres!$A$1:$I$89,5,0)</f>
        <v>1.3009247060971614</v>
      </c>
      <c r="AK5" s="13">
        <f t="shared" ref="AK5:AK68" si="35">EXP(-1.0587+0.8836*LN(AJ5)+0.284)</f>
        <v>0.58144049425293109</v>
      </c>
      <c r="AL5" s="20">
        <f t="shared" si="4"/>
        <v>3.2784527239430776</v>
      </c>
      <c r="AM5" s="59">
        <f t="shared" si="5"/>
        <v>296.61178605727639</v>
      </c>
      <c r="AN5" s="59">
        <f ca="1">AVERAGE(OFFSET($AM$3,0,0,'Données projet'!$E$10+1,1))-AVERAGE(OFFSET($H$3,0,0,'Données projet'!$E$10+1,1))</f>
        <v>149.5086927376081</v>
      </c>
      <c r="AO5" s="59">
        <f t="shared" ref="AO5:AO68" si="36">$AO$3</f>
        <v>364.59164590134498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8.8333333333333339</v>
      </c>
      <c r="N6" s="13">
        <f>IF('Données projet'!$A$36&gt;35,N5+M6-V5,IF(A6&lt;'Données projet'!$A$36,$K$205^A6,IF(A6='Données projet'!$A$36,'Données projet'!$B$36,N5+M6-V5)))</f>
        <v>3.2086804360962784</v>
      </c>
      <c r="O6" s="13">
        <f>N6*VLOOKUP('Données projet'!$B$9,Paramètres!$A$1:$I$89,3,0)*VLOOKUP('Données projet'!$B$9,Paramètres!$A$1:$I$89,5,0)</f>
        <v>1.9187909007855746</v>
      </c>
      <c r="P6" s="13">
        <f t="shared" si="33"/>
        <v>0.81966293473739615</v>
      </c>
      <c r="Q6" s="20">
        <f t="shared" si="2"/>
        <v>4.7694737635358404</v>
      </c>
      <c r="R6" s="59">
        <f t="shared" si="0"/>
        <v>298.10280709686913</v>
      </c>
      <c r="S6" s="59">
        <f ca="1">AVERAGE(OFFSET($R$3,0,0,'Données projet'!$E$9+1,1))-AVERAGE(OFFSET($H$3,0,0,'Données projet'!$E$9+1,1))</f>
        <v>149.5086927376081</v>
      </c>
      <c r="T6" s="59">
        <f t="shared" si="34"/>
        <v>364.59164590134498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8.8333333333333339</v>
      </c>
      <c r="AI6" s="13">
        <f>IF('Données projet'!$A$62&gt;35,AI5+AH6-AQ5,IF(A6&lt;'Données projet'!$A$62,$AF$205^A6,IF(A6='Données projet'!$A$62,'Données projet'!$B$62,AI5+AH6-AQ5)))</f>
        <v>3.2086804360962784</v>
      </c>
      <c r="AJ6" s="13">
        <f>AI6*VLOOKUP('Données projet'!$B$10,Paramètres!$A$1:$I$89,3,0)*VLOOKUP('Données projet'!$B$10,Paramètres!$A$1:$I$89,5,0)</f>
        <v>1.9187909007855746</v>
      </c>
      <c r="AK6" s="13">
        <f t="shared" si="35"/>
        <v>0.81966293473739615</v>
      </c>
      <c r="AL6" s="20">
        <f t="shared" si="4"/>
        <v>4.7694737635358404</v>
      </c>
      <c r="AM6" s="59">
        <f t="shared" si="5"/>
        <v>298.10280709686913</v>
      </c>
      <c r="AN6" s="59">
        <f ca="1">AVERAGE(OFFSET($AM$3,0,0,'Données projet'!$E$10+1,1))-AVERAGE(OFFSET($H$3,0,0,'Données projet'!$E$10+1,1))</f>
        <v>149.5086927376081</v>
      </c>
      <c r="AO6" s="59">
        <f t="shared" si="36"/>
        <v>364.59164590134498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8.8333333333333339</v>
      </c>
      <c r="N7" s="13">
        <f>IF('Données projet'!$A$36&gt;35,N6+M7-V6,IF(A7&lt;'Données projet'!$A$36,$K$205^A7,IF(A7='Données projet'!$A$36,'Données projet'!$B$36,N6+M7-V6)))</f>
        <v>4.7326234911633689</v>
      </c>
      <c r="O7" s="13">
        <f>N7*VLOOKUP('Données projet'!$B$9,Paramètres!$A$1:$I$89,3,0)*VLOOKUP('Données projet'!$B$9,Paramètres!$A$1:$I$89,5,0)</f>
        <v>2.8301088477156946</v>
      </c>
      <c r="P7" s="13">
        <f t="shared" si="33"/>
        <v>1.1554876779704684</v>
      </c>
      <c r="Q7" s="20">
        <f t="shared" si="2"/>
        <v>6.9415806155700679</v>
      </c>
      <c r="R7" s="59">
        <f t="shared" si="0"/>
        <v>300.27491394890336</v>
      </c>
      <c r="S7" s="59">
        <f ca="1">AVERAGE(OFFSET($R$3,0,0,'Données projet'!$E$9+1,1))-AVERAGE(OFFSET($H$3,0,0,'Données projet'!$E$9+1,1))</f>
        <v>149.5086927376081</v>
      </c>
      <c r="T7" s="59">
        <f t="shared" si="34"/>
        <v>364.59164590134498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8.8333333333333339</v>
      </c>
      <c r="AI7" s="13">
        <f>IF('Données projet'!$A$62&gt;35,AI6+AH7-AQ6,IF(A7&lt;'Données projet'!$A$62,$AF$205^A7,IF(A7='Données projet'!$A$62,'Données projet'!$B$62,AI6+AH7-AQ6)))</f>
        <v>4.7326234911633689</v>
      </c>
      <c r="AJ7" s="13">
        <f>AI7*VLOOKUP('Données projet'!$B$10,Paramètres!$A$1:$I$89,3,0)*VLOOKUP('Données projet'!$B$10,Paramètres!$A$1:$I$89,5,0)</f>
        <v>2.8301088477156946</v>
      </c>
      <c r="AK7" s="13">
        <f t="shared" si="35"/>
        <v>1.1554876779704684</v>
      </c>
      <c r="AL7" s="20">
        <f t="shared" si="4"/>
        <v>6.9415806155700679</v>
      </c>
      <c r="AM7" s="59">
        <f t="shared" si="5"/>
        <v>300.27491394890336</v>
      </c>
      <c r="AN7" s="59">
        <f ca="1">AVERAGE(OFFSET($AM$3,0,0,'Données projet'!$E$10+1,1))-AVERAGE(OFFSET($H$3,0,0,'Données projet'!$E$10+1,1))</f>
        <v>149.5086927376081</v>
      </c>
      <c r="AO7" s="59">
        <f t="shared" si="36"/>
        <v>364.59164590134498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8.8333333333333339</v>
      </c>
      <c r="N8" s="13">
        <f>IF('Données projet'!$A$36&gt;35,N7+M8-V7,IF(A8&lt;'Données projet'!$A$36,$K$205^A8,IF(A8='Données projet'!$A$36,'Données projet'!$B$36,N7+M8-V7)))</f>
        <v>6.9803539352646524</v>
      </c>
      <c r="O8" s="13">
        <f>N8*VLOOKUP('Données projet'!$B$9,Paramètres!$A$1:$I$89,3,0)*VLOOKUP('Données projet'!$B$9,Paramètres!$A$1:$I$89,5,0)</f>
        <v>4.1742516532882625</v>
      </c>
      <c r="P8" s="13">
        <f t="shared" si="33"/>
        <v>1.6289034398869595</v>
      </c>
      <c r="Q8" s="20">
        <f t="shared" si="2"/>
        <v>10.107161787280178</v>
      </c>
      <c r="R8" s="59">
        <f t="shared" si="0"/>
        <v>303.44049512061349</v>
      </c>
      <c r="S8" s="59">
        <f ca="1">AVERAGE(OFFSET($R$3,0,0,'Données projet'!$E$9+1,1))-AVERAGE(OFFSET($H$3,0,0,'Données projet'!$E$9+1,1))</f>
        <v>149.5086927376081</v>
      </c>
      <c r="T8" s="59">
        <f t="shared" si="34"/>
        <v>364.59164590134498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8.8333333333333339</v>
      </c>
      <c r="AI8" s="13">
        <f>IF('Données projet'!$A$62&gt;35,AI7+AH8-AQ7,IF(A8&lt;'Données projet'!$A$62,$AF$205^A8,IF(A8='Données projet'!$A$62,'Données projet'!$B$62,AI7+AH8-AQ7)))</f>
        <v>6.9803539352646524</v>
      </c>
      <c r="AJ8" s="13">
        <f>AI8*VLOOKUP('Données projet'!$B$10,Paramètres!$A$1:$I$89,3,0)*VLOOKUP('Données projet'!$B$10,Paramètres!$A$1:$I$89,5,0)</f>
        <v>4.1742516532882625</v>
      </c>
      <c r="AK8" s="13">
        <f t="shared" si="35"/>
        <v>1.6289034398869595</v>
      </c>
      <c r="AL8" s="20">
        <f t="shared" si="4"/>
        <v>10.107161787280178</v>
      </c>
      <c r="AM8" s="59">
        <f t="shared" si="5"/>
        <v>303.44049512061349</v>
      </c>
      <c r="AN8" s="59">
        <f ca="1">AVERAGE(OFFSET($AM$3,0,0,'Données projet'!$E$10+1,1))-AVERAGE(OFFSET($H$3,0,0,'Données projet'!$E$10+1,1))</f>
        <v>149.5086927376081</v>
      </c>
      <c r="AO8" s="59">
        <f t="shared" si="36"/>
        <v>364.59164590134498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8.8333333333333339</v>
      </c>
      <c r="N9" s="13">
        <f>IF('Données projet'!$A$36&gt;35,N8+M9-V8,IF(A9&lt;'Données projet'!$A$36,$K$205^A9,IF(A9='Données projet'!$A$36,'Données projet'!$B$36,N8+M9-V8)))</f>
        <v>10.295630140987003</v>
      </c>
      <c r="O9" s="13">
        <f>N9*VLOOKUP('Données projet'!$B$9,Paramètres!$A$1:$I$89,3,0)*VLOOKUP('Données projet'!$B$9,Paramètres!$A$1:$I$89,5,0)</f>
        <v>6.1567868243102275</v>
      </c>
      <c r="P9" s="13">
        <f t="shared" si="33"/>
        <v>2.2962827445602434</v>
      </c>
      <c r="Q9" s="20">
        <f t="shared" si="2"/>
        <v>14.722429499116073</v>
      </c>
      <c r="R9" s="59">
        <f t="shared" si="0"/>
        <v>308.05576283244937</v>
      </c>
      <c r="S9" s="59">
        <f ca="1">AVERAGE(OFFSET($R$3,0,0,'Données projet'!$E$9+1,1))-AVERAGE(OFFSET($H$3,0,0,'Données projet'!$E$9+1,1))</f>
        <v>149.5086927376081</v>
      </c>
      <c r="T9" s="59">
        <f t="shared" si="34"/>
        <v>364.59164590134498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8.8333333333333339</v>
      </c>
      <c r="AI9" s="13">
        <f>IF('Données projet'!$A$62&gt;35,AI8+AH9-AQ8,IF(A9&lt;'Données projet'!$A$62,$AF$205^A9,IF(A9='Données projet'!$A$62,'Données projet'!$B$62,AI8+AH9-AQ8)))</f>
        <v>10.295630140987003</v>
      </c>
      <c r="AJ9" s="13">
        <f>AI9*VLOOKUP('Données projet'!$B$10,Paramètres!$A$1:$I$89,3,0)*VLOOKUP('Données projet'!$B$10,Paramètres!$A$1:$I$89,5,0)</f>
        <v>6.1567868243102275</v>
      </c>
      <c r="AK9" s="13">
        <f t="shared" si="35"/>
        <v>2.2962827445602434</v>
      </c>
      <c r="AL9" s="20">
        <f t="shared" si="4"/>
        <v>14.722429499116073</v>
      </c>
      <c r="AM9" s="59">
        <f t="shared" si="5"/>
        <v>308.05576283244937</v>
      </c>
      <c r="AN9" s="59">
        <f ca="1">AVERAGE(OFFSET($AM$3,0,0,'Données projet'!$E$10+1,1))-AVERAGE(OFFSET($H$3,0,0,'Données projet'!$E$10+1,1))</f>
        <v>149.5086927376081</v>
      </c>
      <c r="AO9" s="59">
        <f t="shared" si="36"/>
        <v>364.59164590134498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8.8333333333333339</v>
      </c>
      <c r="N10" s="13">
        <f>IF('Données projet'!$A$36&gt;35,N9+M10-V9,IF(A10&lt;'Données projet'!$A$36,$K$205^A10,IF(A10='Données projet'!$A$36,'Données projet'!$B$36,N9+M10-V9)))</f>
        <v>15.18547640750557</v>
      </c>
      <c r="O10" s="13">
        <f>N10*VLOOKUP('Données projet'!$B$9,Paramètres!$A$1:$I$89,3,0)*VLOOKUP('Données projet'!$B$9,Paramètres!$A$1:$I$89,5,0)</f>
        <v>9.080914891688332</v>
      </c>
      <c r="P10" s="13">
        <f t="shared" si="33"/>
        <v>3.2370945470721373</v>
      </c>
      <c r="Q10" s="20">
        <f t="shared" si="2"/>
        <v>21.45386643917448</v>
      </c>
      <c r="R10" s="59">
        <f t="shared" si="0"/>
        <v>314.78719977250779</v>
      </c>
      <c r="S10" s="59">
        <f ca="1">AVERAGE(OFFSET($R$3,0,0,'Données projet'!$E$9+1,1))-AVERAGE(OFFSET($H$3,0,0,'Données projet'!$E$9+1,1))</f>
        <v>149.5086927376081</v>
      </c>
      <c r="T10" s="59">
        <f t="shared" si="34"/>
        <v>364.59164590134498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8.8333333333333339</v>
      </c>
      <c r="AI10" s="13">
        <f>IF('Données projet'!$A$62&gt;35,AI9+AH10-AQ9,IF(A10&lt;'Données projet'!$A$62,$AF$205^A10,IF(A10='Données projet'!$A$62,'Données projet'!$B$62,AI9+AH10-AQ9)))</f>
        <v>15.18547640750557</v>
      </c>
      <c r="AJ10" s="13">
        <f>AI10*VLOOKUP('Données projet'!$B$10,Paramètres!$A$1:$I$89,3,0)*VLOOKUP('Données projet'!$B$10,Paramètres!$A$1:$I$89,5,0)</f>
        <v>9.080914891688332</v>
      </c>
      <c r="AK10" s="13">
        <f t="shared" si="35"/>
        <v>3.2370945470721373</v>
      </c>
      <c r="AL10" s="20">
        <f t="shared" si="4"/>
        <v>21.45386643917448</v>
      </c>
      <c r="AM10" s="59">
        <f t="shared" si="5"/>
        <v>314.78719977250779</v>
      </c>
      <c r="AN10" s="59">
        <f ca="1">AVERAGE(OFFSET($AM$3,0,0,'Données projet'!$E$10+1,1))-AVERAGE(OFFSET($H$3,0,0,'Données projet'!$E$10+1,1))</f>
        <v>149.5086927376081</v>
      </c>
      <c r="AO10" s="59">
        <f t="shared" si="36"/>
        <v>364.59164590134498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8.8333333333333339</v>
      </c>
      <c r="N11" s="13">
        <f>IF('Données projet'!$A$36&gt;35,N10+M11-V10,IF(A11&lt;'Données projet'!$A$36,$K$205^A11,IF(A11='Données projet'!$A$36,'Données projet'!$B$36,N10+M11-V10)))</f>
        <v>22.397725109111352</v>
      </c>
      <c r="O11" s="13">
        <f>N11*VLOOKUP('Données projet'!$B$9,Paramètres!$A$1:$I$89,3,0)*VLOOKUP('Données projet'!$B$9,Paramètres!$A$1:$I$89,5,0)</f>
        <v>13.39383961524859</v>
      </c>
      <c r="P11" s="13">
        <f t="shared" si="33"/>
        <v>4.5633670903584358</v>
      </c>
      <c r="Q11" s="20">
        <f t="shared" si="2"/>
        <v>31.275468345598899</v>
      </c>
      <c r="R11" s="59">
        <f t="shared" si="0"/>
        <v>324.6088016789322</v>
      </c>
      <c r="S11" s="59">
        <f ca="1">AVERAGE(OFFSET($R$3,0,0,'Données projet'!$E$9+1,1))-AVERAGE(OFFSET($H$3,0,0,'Données projet'!$E$9+1,1))</f>
        <v>149.5086927376081</v>
      </c>
      <c r="T11" s="59">
        <f t="shared" si="34"/>
        <v>364.59164590134498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8.8333333333333339</v>
      </c>
      <c r="AI11" s="13">
        <f>IF('Données projet'!$A$62&gt;35,AI10+AH11-AQ10,IF(A11&lt;'Données projet'!$A$62,$AF$205^A11,IF(A11='Données projet'!$A$62,'Données projet'!$B$62,AI10+AH11-AQ10)))</f>
        <v>22.397725109111352</v>
      </c>
      <c r="AJ11" s="13">
        <f>AI11*VLOOKUP('Données projet'!$B$10,Paramètres!$A$1:$I$89,3,0)*VLOOKUP('Données projet'!$B$10,Paramètres!$A$1:$I$89,5,0)</f>
        <v>13.39383961524859</v>
      </c>
      <c r="AK11" s="13">
        <f t="shared" si="35"/>
        <v>4.5633670903584358</v>
      </c>
      <c r="AL11" s="20">
        <f t="shared" si="4"/>
        <v>31.275468345598899</v>
      </c>
      <c r="AM11" s="59">
        <f t="shared" si="5"/>
        <v>324.6088016789322</v>
      </c>
      <c r="AN11" s="59">
        <f ca="1">AVERAGE(OFFSET($AM$3,0,0,'Données projet'!$E$10+1,1))-AVERAGE(OFFSET($H$3,0,0,'Données projet'!$E$10+1,1))</f>
        <v>149.5086927376081</v>
      </c>
      <c r="AO11" s="59">
        <f t="shared" si="36"/>
        <v>364.59164590134498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8.8333333333333339</v>
      </c>
      <c r="N12" s="13">
        <f>IF('Données projet'!$A$36&gt;35,N11+M12-V11,IF(A12&lt;'Données projet'!$A$36,$K$205^A12,IF(A12='Données projet'!$A$36,'Données projet'!$B$36,N11+M12-V11)))</f>
        <v>33.035387010668153</v>
      </c>
      <c r="O12" s="13">
        <f>N12*VLOOKUP('Données projet'!$B$9,Paramètres!$A$1:$I$89,3,0)*VLOOKUP('Données projet'!$B$9,Paramètres!$A$1:$I$89,5,0)</f>
        <v>19.755161432379555</v>
      </c>
      <c r="P12" s="13">
        <f t="shared" si="33"/>
        <v>6.433027796547198</v>
      </c>
      <c r="Q12" s="20">
        <f t="shared" si="2"/>
        <v>45.61109624038076</v>
      </c>
      <c r="R12" s="59">
        <f t="shared" si="0"/>
        <v>338.94442957371405</v>
      </c>
      <c r="S12" s="59">
        <f ca="1">AVERAGE(OFFSET($R$3,0,0,'Données projet'!$E$9+1,1))-AVERAGE(OFFSET($H$3,0,0,'Données projet'!$E$9+1,1))</f>
        <v>149.5086927376081</v>
      </c>
      <c r="T12" s="59">
        <f t="shared" si="34"/>
        <v>364.59164590134498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8.8333333333333339</v>
      </c>
      <c r="AI12" s="13">
        <f>IF('Données projet'!$A$62&gt;35,AI11+AH12-AQ11,IF(A12&lt;'Données projet'!$A$62,$AF$205^A12,IF(A12='Données projet'!$A$62,'Données projet'!$B$62,AI11+AH12-AQ11)))</f>
        <v>33.035387010668153</v>
      </c>
      <c r="AJ12" s="13">
        <f>AI12*VLOOKUP('Données projet'!$B$10,Paramètres!$A$1:$I$89,3,0)*VLOOKUP('Données projet'!$B$10,Paramètres!$A$1:$I$89,5,0)</f>
        <v>19.755161432379555</v>
      </c>
      <c r="AK12" s="13">
        <f t="shared" si="35"/>
        <v>6.433027796547198</v>
      </c>
      <c r="AL12" s="20">
        <f t="shared" si="4"/>
        <v>45.61109624038076</v>
      </c>
      <c r="AM12" s="59">
        <f t="shared" si="5"/>
        <v>338.94442957371405</v>
      </c>
      <c r="AN12" s="59">
        <f ca="1">AVERAGE(OFFSET($AM$3,0,0,'Données projet'!$E$10+1,1))-AVERAGE(OFFSET($H$3,0,0,'Données projet'!$E$10+1,1))</f>
        <v>149.5086927376081</v>
      </c>
      <c r="AO12" s="59">
        <f t="shared" si="36"/>
        <v>364.59164590134498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8.8333333333333339</v>
      </c>
      <c r="N13" s="13">
        <f>IF('Données projet'!$A$36&gt;35,N12+M13-V12,IF(A13&lt;'Données projet'!$A$36,$K$205^A13,IF(A13='Données projet'!$A$36,'Données projet'!$B$36,N12+M13-V12)))</f>
        <v>48.725341061564706</v>
      </c>
      <c r="O13" s="13">
        <f>N13*VLOOKUP('Données projet'!$B$9,Paramètres!$A$1:$I$89,3,0)*VLOOKUP('Données projet'!$B$9,Paramètres!$A$1:$I$89,5,0)</f>
        <v>29.137753954815693</v>
      </c>
      <c r="P13" s="13">
        <f t="shared" si="33"/>
        <v>9.0687086556296208</v>
      </c>
      <c r="Q13" s="20">
        <f t="shared" si="2"/>
        <v>66.542922379858922</v>
      </c>
      <c r="R13" s="59">
        <f t="shared" si="0"/>
        <v>359.87625571319222</v>
      </c>
      <c r="S13" s="59">
        <f ca="1">AVERAGE(OFFSET($R$3,0,0,'Données projet'!$E$9+1,1))-AVERAGE(OFFSET($H$3,0,0,'Données projet'!$E$9+1,1))</f>
        <v>149.5086927376081</v>
      </c>
      <c r="T13" s="59">
        <f t="shared" si="34"/>
        <v>364.59164590134498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8.8333333333333339</v>
      </c>
      <c r="AI13" s="13">
        <f>IF('Données projet'!$A$62&gt;35,AI12+AH13-AQ12,IF(A13&lt;'Données projet'!$A$62,$AF$205^A13,IF(A13='Données projet'!$A$62,'Données projet'!$B$62,AI12+AH13-AQ12)))</f>
        <v>48.725341061564706</v>
      </c>
      <c r="AJ13" s="13">
        <f>AI13*VLOOKUP('Données projet'!$B$10,Paramètres!$A$1:$I$89,3,0)*VLOOKUP('Données projet'!$B$10,Paramètres!$A$1:$I$89,5,0)</f>
        <v>29.137753954815693</v>
      </c>
      <c r="AK13" s="13">
        <f t="shared" si="35"/>
        <v>9.0687086556296208</v>
      </c>
      <c r="AL13" s="20">
        <f t="shared" si="4"/>
        <v>66.542922379858922</v>
      </c>
      <c r="AM13" s="59">
        <f t="shared" si="5"/>
        <v>359.87625571319222</v>
      </c>
      <c r="AN13" s="59">
        <f ca="1">AVERAGE(OFFSET($AM$3,0,0,'Données projet'!$E$10+1,1))-AVERAGE(OFFSET($H$3,0,0,'Données projet'!$E$10+1,1))</f>
        <v>149.5086927376081</v>
      </c>
      <c r="AO13" s="59">
        <f t="shared" si="36"/>
        <v>364.59164590134498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8.8333333333333339</v>
      </c>
      <c r="N14" s="13">
        <f>IF('Données projet'!$A$36&gt;35,N13+M14-V13,IF(A14&lt;'Données projet'!$A$36,$K$205^A14,IF(A14='Données projet'!$A$36,'Données projet'!$B$36,N13+M14-V13)))</f>
        <v>71.867142370667978</v>
      </c>
      <c r="O14" s="13">
        <f>N14*VLOOKUP('Données projet'!$B$9,Paramètres!$A$1:$I$89,3,0)*VLOOKUP('Données projet'!$B$9,Paramètres!$A$1:$I$89,5,0)</f>
        <v>42.976551137659456</v>
      </c>
      <c r="P14" s="13">
        <f t="shared" si="33"/>
        <v>12.784256384658107</v>
      </c>
      <c r="Q14" s="20">
        <f t="shared" si="2"/>
        <v>97.116739768036425</v>
      </c>
      <c r="R14" s="59">
        <f t="shared" si="0"/>
        <v>390.45007310136975</v>
      </c>
      <c r="S14" s="59">
        <f ca="1">AVERAGE(OFFSET($R$3,0,0,'Données projet'!$E$9+1,1))-AVERAGE(OFFSET($H$3,0,0,'Données projet'!$E$9+1,1))</f>
        <v>149.5086927376081</v>
      </c>
      <c r="T14" s="59">
        <f t="shared" si="34"/>
        <v>364.59164590134498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8.8333333333333339</v>
      </c>
      <c r="AI14" s="13">
        <f>IF('Données projet'!$A$62&gt;35,AI13+AH14-AQ13,IF(A14&lt;'Données projet'!$A$62,$AF$205^A14,IF(A14='Données projet'!$A$62,'Données projet'!$B$62,AI13+AH14-AQ13)))</f>
        <v>71.867142370667978</v>
      </c>
      <c r="AJ14" s="13">
        <f>AI14*VLOOKUP('Données projet'!$B$10,Paramètres!$A$1:$I$89,3,0)*VLOOKUP('Données projet'!$B$10,Paramètres!$A$1:$I$89,5,0)</f>
        <v>42.976551137659456</v>
      </c>
      <c r="AK14" s="13">
        <f t="shared" si="35"/>
        <v>12.784256384658107</v>
      </c>
      <c r="AL14" s="20">
        <f t="shared" si="4"/>
        <v>97.116739768036425</v>
      </c>
      <c r="AM14" s="59">
        <f t="shared" si="5"/>
        <v>390.45007310136975</v>
      </c>
      <c r="AN14" s="59">
        <f ca="1">AVERAGE(OFFSET($AM$3,0,0,'Données projet'!$E$10+1,1))-AVERAGE(OFFSET($H$3,0,0,'Données projet'!$E$10+1,1))</f>
        <v>149.5086927376081</v>
      </c>
      <c r="AO14" s="59">
        <f t="shared" si="36"/>
        <v>364.59164590134498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8.8333333333333339</v>
      </c>
      <c r="M15" s="12">
        <f t="array" ref="M15">INDEX(L:L,MIN(IF(ISNUMBER(L15:L211),ROW(L15:L211),"")))</f>
        <v>8.8333333333333339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149.5086927376081</v>
      </c>
      <c r="T15" s="59">
        <f t="shared" si="34"/>
        <v>364.59164590134498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8.8333333333333339</v>
      </c>
      <c r="AH15" s="12">
        <f t="array" ref="AH15">INDEX(AG:AG,MIN(IF(ISNUMBER(AG15:AG211),ROW(AG15:AG211),"")))</f>
        <v>8.8333333333333339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149.5086927376081</v>
      </c>
      <c r="AO15" s="59">
        <f t="shared" si="36"/>
        <v>364.59164590134498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20.8</v>
      </c>
      <c r="N16" s="13">
        <f>IF('Données projet'!$A$36&gt;35,N15+M16-V15,IF(A16&lt;'Données projet'!$A$36,$K$205^A16,IF(A16='Données projet'!$A$36,'Données projet'!$B$36,N15+M16-V15)))</f>
        <v>92.8</v>
      </c>
      <c r="O16" s="13">
        <f>N16*VLOOKUP('Données projet'!$B$9,Paramètres!$A$1:$I$89,3,0)*VLOOKUP('Données projet'!$B$9,Paramètres!$A$1:$I$89,5,0)</f>
        <v>55.494400000000006</v>
      </c>
      <c r="P16" s="13">
        <f t="shared" si="33"/>
        <v>16.023988434505792</v>
      </c>
      <c r="Q16" s="20">
        <f t="shared" si="2"/>
        <v>124.5611931900976</v>
      </c>
      <c r="R16" s="59">
        <f t="shared" si="0"/>
        <v>417.8945265234309</v>
      </c>
      <c r="S16" s="59">
        <f ca="1">AVERAGE(OFFSET($R$3,0,0,'Données projet'!$E$9+1,1))-AVERAGE(OFFSET($H$3,0,0,'Données projet'!$E$9+1,1))</f>
        <v>149.5086927376081</v>
      </c>
      <c r="T16" s="59">
        <f t="shared" si="34"/>
        <v>364.59164590134498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20.8</v>
      </c>
      <c r="AI16" s="13">
        <f>IF('Données projet'!$A$62&gt;35,AI15+AH16-AQ15,IF(A16&lt;'Données projet'!$A$62,$AF$205^A16,IF(A16='Données projet'!$A$62,'Données projet'!$B$62,AI15+AH16-AQ15)))</f>
        <v>92.8</v>
      </c>
      <c r="AJ16" s="13">
        <f>AI16*VLOOKUP('Données projet'!$B$10,Paramètres!$A$1:$I$89,3,0)*VLOOKUP('Données projet'!$B$10,Paramètres!$A$1:$I$89,5,0)</f>
        <v>55.494400000000006</v>
      </c>
      <c r="AK16" s="13">
        <f t="shared" si="35"/>
        <v>16.023988434505792</v>
      </c>
      <c r="AL16" s="20">
        <f t="shared" si="4"/>
        <v>124.5611931900976</v>
      </c>
      <c r="AM16" s="59">
        <f t="shared" si="5"/>
        <v>417.8945265234309</v>
      </c>
      <c r="AN16" s="59">
        <f ca="1">AVERAGE(OFFSET($AM$3,0,0,'Données projet'!$E$10+1,1))-AVERAGE(OFFSET($H$3,0,0,'Données projet'!$E$10+1,1))</f>
        <v>149.5086927376081</v>
      </c>
      <c r="AO16" s="59">
        <f t="shared" si="36"/>
        <v>364.59164590134498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20.8</v>
      </c>
      <c r="N17" s="13">
        <f>IF('Données projet'!$A$36&gt;35,N16+M17-V16,IF(A17&lt;'Données projet'!$A$36,$K$205^A17,IF(A17='Données projet'!$A$36,'Données projet'!$B$36,N16+M17-V16)))</f>
        <v>113.6</v>
      </c>
      <c r="O17" s="13">
        <f>N17*VLOOKUP('Données projet'!$B$9,Paramètres!$A$1:$I$89,3,0)*VLOOKUP('Données projet'!$B$9,Paramètres!$A$1:$I$89,5,0)</f>
        <v>67.9328</v>
      </c>
      <c r="P17" s="13">
        <f t="shared" si="33"/>
        <v>19.159206778906245</v>
      </c>
      <c r="Q17" s="20">
        <f t="shared" si="2"/>
        <v>151.68524513992836</v>
      </c>
      <c r="R17" s="59">
        <f t="shared" si="0"/>
        <v>445.01857847326164</v>
      </c>
      <c r="S17" s="59">
        <f ca="1">AVERAGE(OFFSET($R$3,0,0,'Données projet'!$E$9+1,1))-AVERAGE(OFFSET($H$3,0,0,'Données projet'!$E$9+1,1))</f>
        <v>149.5086927376081</v>
      </c>
      <c r="T17" s="59">
        <f t="shared" si="34"/>
        <v>364.59164590134498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20.8</v>
      </c>
      <c r="AI17" s="13">
        <f>IF('Données projet'!$A$62&gt;35,AI16+AH17-AQ16,IF(A17&lt;'Données projet'!$A$62,$AF$205^A17,IF(A17='Données projet'!$A$62,'Données projet'!$B$62,AI16+AH17-AQ16)))</f>
        <v>113.6</v>
      </c>
      <c r="AJ17" s="13">
        <f>AI17*VLOOKUP('Données projet'!$B$10,Paramètres!$A$1:$I$89,3,0)*VLOOKUP('Données projet'!$B$10,Paramètres!$A$1:$I$89,5,0)</f>
        <v>67.9328</v>
      </c>
      <c r="AK17" s="13">
        <f t="shared" si="35"/>
        <v>19.159206778906245</v>
      </c>
      <c r="AL17" s="20">
        <f t="shared" si="4"/>
        <v>151.68524513992836</v>
      </c>
      <c r="AM17" s="59">
        <f t="shared" si="5"/>
        <v>445.01857847326164</v>
      </c>
      <c r="AN17" s="59">
        <f ca="1">AVERAGE(OFFSET($AM$3,0,0,'Données projet'!$E$10+1,1))-AVERAGE(OFFSET($H$3,0,0,'Données projet'!$E$10+1,1))</f>
        <v>149.5086927376081</v>
      </c>
      <c r="AO17" s="59">
        <f t="shared" si="36"/>
        <v>364.59164590134498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20.8</v>
      </c>
      <c r="N18" s="13">
        <f>IF('Données projet'!$A$36&gt;35,N17+M18-V17,IF(A18&lt;'Données projet'!$A$36,$K$205^A18,IF(A18='Données projet'!$A$36,'Données projet'!$B$36,N17+M18-V17)))</f>
        <v>134.4</v>
      </c>
      <c r="O18" s="13">
        <f>N18*VLOOKUP('Données projet'!$B$9,Paramètres!$A$1:$I$89,3,0)*VLOOKUP('Données projet'!$B$9,Paramètres!$A$1:$I$89,5,0)</f>
        <v>80.371200000000016</v>
      </c>
      <c r="P18" s="13">
        <f t="shared" si="33"/>
        <v>22.227919990990831</v>
      </c>
      <c r="Q18" s="20">
        <f t="shared" si="2"/>
        <v>178.69346731764236</v>
      </c>
      <c r="R18" s="59">
        <f t="shared" si="0"/>
        <v>472.0268006509757</v>
      </c>
      <c r="S18" s="59">
        <f ca="1">AVERAGE(OFFSET($R$3,0,0,'Données projet'!$E$9+1,1))-AVERAGE(OFFSET($H$3,0,0,'Données projet'!$E$9+1,1))</f>
        <v>149.5086927376081</v>
      </c>
      <c r="T18" s="59">
        <f t="shared" si="34"/>
        <v>364.59164590134498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20.8</v>
      </c>
      <c r="AI18" s="13">
        <f>IF('Données projet'!$A$62&gt;35,AI17+AH18-AQ17,IF(A18&lt;'Données projet'!$A$62,$AF$205^A18,IF(A18='Données projet'!$A$62,'Données projet'!$B$62,AI17+AH18-AQ17)))</f>
        <v>134.4</v>
      </c>
      <c r="AJ18" s="13">
        <f>AI18*VLOOKUP('Données projet'!$B$10,Paramètres!$A$1:$I$89,3,0)*VLOOKUP('Données projet'!$B$10,Paramètres!$A$1:$I$89,5,0)</f>
        <v>80.371200000000016</v>
      </c>
      <c r="AK18" s="13">
        <f t="shared" si="35"/>
        <v>22.227919990990831</v>
      </c>
      <c r="AL18" s="20">
        <f t="shared" si="4"/>
        <v>178.69346731764236</v>
      </c>
      <c r="AM18" s="59">
        <f t="shared" si="5"/>
        <v>472.0268006509757</v>
      </c>
      <c r="AN18" s="59">
        <f ca="1">AVERAGE(OFFSET($AM$3,0,0,'Données projet'!$E$10+1,1))-AVERAGE(OFFSET($H$3,0,0,'Données projet'!$E$10+1,1))</f>
        <v>149.5086927376081</v>
      </c>
      <c r="AO18" s="59">
        <f t="shared" si="36"/>
        <v>364.59164590134498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20.8</v>
      </c>
      <c r="N19" s="13">
        <f>IF('Données projet'!$A$36&gt;35,N18+M19-V18,IF(A19&lt;'Données projet'!$A$36,$K$205^A19,IF(A19='Données projet'!$A$36,'Données projet'!$B$36,N18+M19-V18)))</f>
        <v>155.20000000000002</v>
      </c>
      <c r="O19" s="13">
        <f>N19*VLOOKUP('Données projet'!$B$9,Paramètres!$A$1:$I$89,3,0)*VLOOKUP('Données projet'!$B$9,Paramètres!$A$1:$I$89,5,0)</f>
        <v>92.809600000000017</v>
      </c>
      <c r="P19" s="13">
        <f t="shared" si="33"/>
        <v>25.241615800824192</v>
      </c>
      <c r="Q19" s="20">
        <f t="shared" si="2"/>
        <v>205.60586751976882</v>
      </c>
      <c r="R19" s="59">
        <f t="shared" si="0"/>
        <v>498.93920085310214</v>
      </c>
      <c r="S19" s="59">
        <f ca="1">AVERAGE(OFFSET($R$3,0,0,'Données projet'!$E$9+1,1))-AVERAGE(OFFSET($H$3,0,0,'Données projet'!$E$9+1,1))</f>
        <v>149.5086927376081</v>
      </c>
      <c r="T19" s="59">
        <f t="shared" si="34"/>
        <v>364.59164590134498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20.8</v>
      </c>
      <c r="AI19" s="13">
        <f>IF('Données projet'!$A$62&gt;35,AI18+AH19-AQ18,IF(A19&lt;'Données projet'!$A$62,$AF$205^A19,IF(A19='Données projet'!$A$62,'Données projet'!$B$62,AI18+AH19-AQ18)))</f>
        <v>155.20000000000002</v>
      </c>
      <c r="AJ19" s="13">
        <f>AI19*VLOOKUP('Données projet'!$B$10,Paramètres!$A$1:$I$89,3,0)*VLOOKUP('Données projet'!$B$10,Paramètres!$A$1:$I$89,5,0)</f>
        <v>92.809600000000017</v>
      </c>
      <c r="AK19" s="13">
        <f t="shared" si="35"/>
        <v>25.241615800824192</v>
      </c>
      <c r="AL19" s="20">
        <f t="shared" si="4"/>
        <v>205.60586751976882</v>
      </c>
      <c r="AM19" s="59">
        <f t="shared" si="5"/>
        <v>498.93920085310214</v>
      </c>
      <c r="AN19" s="59">
        <f ca="1">AVERAGE(OFFSET($AM$3,0,0,'Données projet'!$E$10+1,1))-AVERAGE(OFFSET($H$3,0,0,'Données projet'!$E$10+1,1))</f>
        <v>149.5086927376081</v>
      </c>
      <c r="AO19" s="59">
        <f t="shared" si="36"/>
        <v>364.59164590134498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20.8</v>
      </c>
      <c r="M20" s="12">
        <f t="array" ref="M20">INDEX(L:L,MIN(IF(ISNUMBER(L20:L216),ROW(L20:L216),"")))</f>
        <v>20.8</v>
      </c>
      <c r="N20" s="13">
        <f>IF('Données projet'!$A$36&gt;35,N19+M20-V19,IF(A20&lt;'Données projet'!$A$36,$K$205^A20,IF(A20='Données projet'!$A$36,'Données projet'!$B$36,N19+M20-V19)))</f>
        <v>176.00000000000003</v>
      </c>
      <c r="O20" s="13">
        <f>N20*VLOOKUP('Données projet'!$B$9,Paramètres!$A$1:$I$89,3,0)*VLOOKUP('Données projet'!$B$9,Paramètres!$A$1:$I$89,5,0)</f>
        <v>105.24800000000003</v>
      </c>
      <c r="P20" s="13">
        <f t="shared" si="33"/>
        <v>28.208515027560551</v>
      </c>
      <c r="Q20" s="20">
        <f t="shared" si="2"/>
        <v>232.43676367300134</v>
      </c>
      <c r="R20" s="59">
        <f t="shared" si="0"/>
        <v>525.77009700633471</v>
      </c>
      <c r="S20" s="59">
        <f ca="1">AVERAGE(OFFSET($R$3,0,0,'Données projet'!$E$9+1,1))-AVERAGE(OFFSET($H$3,0,0,'Données projet'!$E$9+1,1))</f>
        <v>149.5086927376081</v>
      </c>
      <c r="T20" s="59">
        <f t="shared" si="34"/>
        <v>364.59164590134498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0.22500000000000001</v>
      </c>
      <c r="Y20" s="16">
        <f>IF(ISNA(VLOOKUP(A20,'Données projet'!$A$35:$I$55,7,0)),0%,VLOOKUP(A20,'Données projet'!$A$35:$I$55,7,0))</f>
        <v>0.25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7.6448180940001293</v>
      </c>
      <c r="AB20" s="21">
        <f>EXP(-LN(2)/2)*AB19+(1-EXP(-LN(2)/2))/(LN(2)/2)*V20*Y20*VLOOKUP('Données projet'!$B$9,Paramètres!$A$1:$I$89,3,0)*0.475*44/12</f>
        <v>11.348051560188958</v>
      </c>
      <c r="AC20" s="22">
        <f t="shared" si="3"/>
        <v>22.830388474995978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20.8</v>
      </c>
      <c r="AH20" s="12">
        <f t="array" ref="AH20">INDEX(AG:AG,MIN(IF(ISNUMBER(AG20:AG216),ROW(AG20:AG216),"")))</f>
        <v>20.8</v>
      </c>
      <c r="AI20" s="13">
        <f>IF('Données projet'!$A$62&gt;35,AI19+AH20-AQ19,IF(A20&lt;'Données projet'!$A$62,$AF$205^A20,IF(A20='Données projet'!$A$62,'Données projet'!$B$62,AI19+AH20-AQ19)))</f>
        <v>176.00000000000003</v>
      </c>
      <c r="AJ20" s="13">
        <f>AI20*VLOOKUP('Données projet'!$B$10,Paramètres!$A$1:$I$89,3,0)*VLOOKUP('Données projet'!$B$10,Paramètres!$A$1:$I$89,5,0)</f>
        <v>105.24800000000003</v>
      </c>
      <c r="AK20" s="13">
        <f t="shared" si="35"/>
        <v>28.208515027560551</v>
      </c>
      <c r="AL20" s="20">
        <f t="shared" si="4"/>
        <v>232.43676367300134</v>
      </c>
      <c r="AM20" s="59">
        <f t="shared" si="5"/>
        <v>525.77009700633471</v>
      </c>
      <c r="AN20" s="59">
        <f ca="1">AVERAGE(OFFSET($AM$3,0,0,'Données projet'!$E$10+1,1))-AVERAGE(OFFSET($H$3,0,0,'Données projet'!$E$10+1,1))</f>
        <v>149.5086927376081</v>
      </c>
      <c r="AO20" s="59">
        <f t="shared" si="36"/>
        <v>364.59164590134498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0.1125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0.25</v>
      </c>
      <c r="AU20" s="21">
        <f>EXP(-LN(2)/35)*AU19+(1-EXP(-LN(2)/35))/(LN(2)/35)*AQ20*AR20*VLOOKUP('Données projet'!$B$10,Paramètres!$A$1:$I$89,3,0)*0.475*44/12</f>
        <v>3.837518820806888</v>
      </c>
      <c r="AV20" s="21">
        <f>EXP(-LN(2)/25)*AV19+(1-EXP(-LN(2)/25))/(LN(2)/25)*Calculateur!AQ20*Calculateur!AS20*VLOOKUP('Données projet'!$B$10,Paramètres!$A$1:$I$89,3,0)*0.475*44/12</f>
        <v>7.6448180940001293</v>
      </c>
      <c r="AW20" s="21">
        <f>EXP(-LN(2)/2)*AW19+(1-EXP(-LN(2)/2))/(LN(2)/2)*AQ20*AT20*VLOOKUP('Données projet'!$B$10,Paramètres!$A$1:$I$89,3,0)*0.475*44/12</f>
        <v>11.348051560188958</v>
      </c>
      <c r="AX20" s="21">
        <f t="shared" si="6"/>
        <v>22.830388474995978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19.8</v>
      </c>
      <c r="N21" s="13">
        <f>IF('Données projet'!$A$36&gt;35,N20+M21-V20,IF(A21&lt;'Données projet'!$A$36,$K$205^A21,IF(A21='Données projet'!$A$36,'Données projet'!$B$36,N20+M21-V20)))</f>
        <v>152.80000000000004</v>
      </c>
      <c r="O21" s="13">
        <f>N21*VLOOKUP('Données projet'!$B$9,Paramètres!$A$1:$I$89,3,0)*VLOOKUP('Données projet'!$B$9,Paramètres!$A$1:$I$89,5,0)</f>
        <v>91.374400000000037</v>
      </c>
      <c r="P21" s="13">
        <f t="shared" si="33"/>
        <v>24.89640423383166</v>
      </c>
      <c r="Q21" s="20">
        <f t="shared" si="2"/>
        <v>202.50498404059022</v>
      </c>
      <c r="R21" s="59">
        <f t="shared" si="0"/>
        <v>495.83831737392353</v>
      </c>
      <c r="S21" s="59">
        <f ca="1">AVERAGE(OFFSET($R$3,0,0,'Données projet'!$E$9+1,1))-AVERAGE(OFFSET($H$3,0,0,'Données projet'!$E$9+1,1))</f>
        <v>149.5086927376081</v>
      </c>
      <c r="T21" s="59">
        <f t="shared" si="34"/>
        <v>364.59164590134498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7.4357701411961843</v>
      </c>
      <c r="AB21" s="21">
        <f>EXP(-LN(2)/2)*AB20+(1-EXP(-LN(2)/2))/(LN(2)/2)*V21*Y21*VLOOKUP('Données projet'!$B$9,Paramètres!$A$1:$I$89,3,0)*0.475*44/12</f>
        <v>8.0242842114641935</v>
      </c>
      <c r="AC21" s="22">
        <f t="shared" si="3"/>
        <v>19.222321770046605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19.8</v>
      </c>
      <c r="AI21" s="13">
        <f>IF('Données projet'!$A$62&gt;35,AI20+AH21-AQ20,IF(A21&lt;'Données projet'!$A$62,$AF$205^A21,IF(A21='Données projet'!$A$62,'Données projet'!$B$62,AI20+AH21-AQ20)))</f>
        <v>152.80000000000004</v>
      </c>
      <c r="AJ21" s="13">
        <f>AI21*VLOOKUP('Données projet'!$B$10,Paramètres!$A$1:$I$89,3,0)*VLOOKUP('Données projet'!$B$10,Paramètres!$A$1:$I$89,5,0)</f>
        <v>91.374400000000037</v>
      </c>
      <c r="AK21" s="13">
        <f t="shared" si="35"/>
        <v>24.89640423383166</v>
      </c>
      <c r="AL21" s="20">
        <f t="shared" si="4"/>
        <v>202.50498404059022</v>
      </c>
      <c r="AM21" s="59">
        <f t="shared" si="5"/>
        <v>495.83831737392353</v>
      </c>
      <c r="AN21" s="59">
        <f ca="1">AVERAGE(OFFSET($AM$3,0,0,'Données projet'!$E$10+1,1))-AVERAGE(OFFSET($H$3,0,0,'Données projet'!$E$10+1,1))</f>
        <v>149.5086927376081</v>
      </c>
      <c r="AO21" s="59">
        <f t="shared" si="36"/>
        <v>364.59164590134498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3.7622674173862252</v>
      </c>
      <c r="AV21" s="21">
        <f>EXP(-LN(2)/25)*AV20+(1-EXP(-LN(2)/25))/(LN(2)/25)*Calculateur!AQ21*Calculateur!AS21*VLOOKUP('Données projet'!$B$10,Paramètres!$A$1:$I$89,3,0)*0.475*44/12</f>
        <v>7.4357701411961843</v>
      </c>
      <c r="AW21" s="21">
        <f>EXP(-LN(2)/2)*AW20+(1-EXP(-LN(2)/2))/(LN(2)/2)*AQ21*AT21*VLOOKUP('Données projet'!$B$10,Paramètres!$A$1:$I$89,3,0)*0.475*44/12</f>
        <v>8.0242842114641935</v>
      </c>
      <c r="AX21" s="21">
        <f t="shared" si="6"/>
        <v>19.222321770046605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19.8</v>
      </c>
      <c r="N22" s="13">
        <f>IF('Données projet'!$A$36&gt;35,N21+M22-V21,IF(A22&lt;'Données projet'!$A$36,$K$205^A22,IF(A22='Données projet'!$A$36,'Données projet'!$B$36,N21+M22-V21)))</f>
        <v>172.60000000000005</v>
      </c>
      <c r="O22" s="13">
        <f>N22*VLOOKUP('Données projet'!$B$9,Paramètres!$A$1:$I$89,3,0)*VLOOKUP('Données projet'!$B$9,Paramètres!$A$1:$I$89,5,0)</f>
        <v>103.21480000000004</v>
      </c>
      <c r="P22" s="13">
        <f t="shared" si="33"/>
        <v>27.726463199430338</v>
      </c>
      <c r="Q22" s="20">
        <f t="shared" si="2"/>
        <v>228.05603340567458</v>
      </c>
      <c r="R22" s="59">
        <f t="shared" si="0"/>
        <v>521.38936673900787</v>
      </c>
      <c r="S22" s="59">
        <f ca="1">AVERAGE(OFFSET($R$3,0,0,'Données projet'!$E$9+1,1))-AVERAGE(OFFSET($H$3,0,0,'Données projet'!$E$9+1,1))</f>
        <v>149.5086927376081</v>
      </c>
      <c r="T22" s="59">
        <f t="shared" si="34"/>
        <v>364.59164590134498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7.2324386156550178</v>
      </c>
      <c r="AB22" s="21">
        <f>EXP(-LN(2)/2)*AB21+(1-EXP(-LN(2)/2))/(LN(2)/2)*V22*Y22*VLOOKUP('Données projet'!$B$9,Paramètres!$A$1:$I$89,3,0)*0.475*44/12</f>
        <v>5.67402578009448</v>
      </c>
      <c r="AC22" s="22">
        <f t="shared" si="3"/>
        <v>16.594956043837314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19.8</v>
      </c>
      <c r="AI22" s="13">
        <f>IF('Données projet'!$A$62&gt;35,AI21+AH22-AQ21,IF(A22&lt;'Données projet'!$A$62,$AF$205^A22,IF(A22='Données projet'!$A$62,'Données projet'!$B$62,AI21+AH22-AQ21)))</f>
        <v>172.60000000000005</v>
      </c>
      <c r="AJ22" s="13">
        <f>AI22*VLOOKUP('Données projet'!$B$10,Paramètres!$A$1:$I$89,3,0)*VLOOKUP('Données projet'!$B$10,Paramètres!$A$1:$I$89,5,0)</f>
        <v>103.21480000000004</v>
      </c>
      <c r="AK22" s="13">
        <f t="shared" si="35"/>
        <v>27.726463199430338</v>
      </c>
      <c r="AL22" s="20">
        <f t="shared" si="4"/>
        <v>228.05603340567458</v>
      </c>
      <c r="AM22" s="59">
        <f t="shared" si="5"/>
        <v>521.38936673900787</v>
      </c>
      <c r="AN22" s="59">
        <f ca="1">AVERAGE(OFFSET($AM$3,0,0,'Données projet'!$E$10+1,1))-AVERAGE(OFFSET($H$3,0,0,'Données projet'!$E$10+1,1))</f>
        <v>149.5086927376081</v>
      </c>
      <c r="AO22" s="59">
        <f t="shared" si="36"/>
        <v>364.59164590134498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3.6884916480878176</v>
      </c>
      <c r="AV22" s="21">
        <f>EXP(-LN(2)/25)*AV21+(1-EXP(-LN(2)/25))/(LN(2)/25)*Calculateur!AQ22*Calculateur!AS22*VLOOKUP('Données projet'!$B$10,Paramètres!$A$1:$I$89,3,0)*0.475*44/12</f>
        <v>7.2324386156550178</v>
      </c>
      <c r="AW22" s="21">
        <f>EXP(-LN(2)/2)*AW21+(1-EXP(-LN(2)/2))/(LN(2)/2)*AQ22*AT22*VLOOKUP('Données projet'!$B$10,Paramètres!$A$1:$I$89,3,0)*0.475*44/12</f>
        <v>5.67402578009448</v>
      </c>
      <c r="AX22" s="21">
        <f t="shared" si="6"/>
        <v>16.594956043837314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</v>
      </c>
      <c r="N23" s="13">
        <f>IF('Données projet'!$A$36&gt;35,N22+M23-V22,IF(A23&lt;'Données projet'!$A$36,$K$205^A23,IF(A23='Données projet'!$A$36,'Données projet'!$B$36,N22+M23-V22)))</f>
        <v>192.40000000000006</v>
      </c>
      <c r="O23" s="13">
        <f>N23*VLOOKUP('Données projet'!$B$9,Paramètres!$A$1:$I$89,3,0)*VLOOKUP('Données projet'!$B$9,Paramètres!$A$1:$I$89,5,0)</f>
        <v>115.05520000000004</v>
      </c>
      <c r="P23" s="13">
        <f t="shared" si="33"/>
        <v>30.5188966745568</v>
      </c>
      <c r="Q23" s="20">
        <f t="shared" si="2"/>
        <v>253.54155170818649</v>
      </c>
      <c r="R23" s="59">
        <f t="shared" si="0"/>
        <v>546.87488504151975</v>
      </c>
      <c r="S23" s="59">
        <f ca="1">AVERAGE(OFFSET($R$3,0,0,'Données projet'!$E$9+1,1))-AVERAGE(OFFSET($H$3,0,0,'Données projet'!$E$9+1,1))</f>
        <v>149.5086927376081</v>
      </c>
      <c r="T23" s="59">
        <f t="shared" si="34"/>
        <v>364.59164590134498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7.0346672013725149</v>
      </c>
      <c r="AB23" s="21">
        <f>EXP(-LN(2)/2)*AB22+(1-EXP(-LN(2)/2))/(LN(2)/2)*V23*Y23*VLOOKUP('Données projet'!$B$9,Paramètres!$A$1:$I$89,3,0)*0.475*44/12</f>
        <v>4.0121421057320976</v>
      </c>
      <c r="AC23" s="22">
        <f t="shared" si="3"/>
        <v>14.662971883731188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19.8</v>
      </c>
      <c r="AI23" s="13">
        <f>IF('Données projet'!$A$62&gt;35,AI22+AH23-AQ22,IF(A23&lt;'Données projet'!$A$62,$AF$205^A23,IF(A23='Données projet'!$A$62,'Données projet'!$B$62,AI22+AH23-AQ22)))</f>
        <v>192.40000000000006</v>
      </c>
      <c r="AJ23" s="13">
        <f>AI23*VLOOKUP('Données projet'!$B$10,Paramètres!$A$1:$I$89,3,0)*VLOOKUP('Données projet'!$B$10,Paramètres!$A$1:$I$89,5,0)</f>
        <v>115.05520000000004</v>
      </c>
      <c r="AK23" s="13">
        <f t="shared" si="35"/>
        <v>30.5188966745568</v>
      </c>
      <c r="AL23" s="20">
        <f t="shared" si="4"/>
        <v>253.54155170818649</v>
      </c>
      <c r="AM23" s="59">
        <f t="shared" si="5"/>
        <v>546.87488504151975</v>
      </c>
      <c r="AN23" s="59">
        <f ca="1">AVERAGE(OFFSET($AM$3,0,0,'Données projet'!$E$10+1,1))-AVERAGE(OFFSET($H$3,0,0,'Données projet'!$E$10+1,1))</f>
        <v>149.5086927376081</v>
      </c>
      <c r="AO23" s="59">
        <f t="shared" si="36"/>
        <v>364.59164590134498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3.6161625766265759</v>
      </c>
      <c r="AV23" s="21">
        <f>EXP(-LN(2)/25)*AV22+(1-EXP(-LN(2)/25))/(LN(2)/25)*Calculateur!AQ23*Calculateur!AS23*VLOOKUP('Données projet'!$B$10,Paramètres!$A$1:$I$89,3,0)*0.475*44/12</f>
        <v>7.0346672013725149</v>
      </c>
      <c r="AW23" s="21">
        <f>EXP(-LN(2)/2)*AW22+(1-EXP(-LN(2)/2))/(LN(2)/2)*AQ23*AT23*VLOOKUP('Données projet'!$B$10,Paramètres!$A$1:$I$89,3,0)*0.475*44/12</f>
        <v>4.0121421057320976</v>
      </c>
      <c r="AX23" s="21">
        <f t="shared" si="6"/>
        <v>14.662971883731188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</v>
      </c>
      <c r="N24" s="13">
        <f>IF('Données projet'!$A$36&gt;35,N23+M24-V23,IF(A24&lt;'Données projet'!$A$36,$K$205^A24,IF(A24='Données projet'!$A$36,'Données projet'!$B$36,N23+M24-V23)))</f>
        <v>212.20000000000007</v>
      </c>
      <c r="O24" s="13">
        <f>N24*VLOOKUP('Données projet'!$B$9,Paramètres!$A$1:$I$89,3,0)*VLOOKUP('Données projet'!$B$9,Paramètres!$A$1:$I$89,5,0)</f>
        <v>126.89560000000006</v>
      </c>
      <c r="P24" s="13">
        <f t="shared" si="33"/>
        <v>33.278017701950326</v>
      </c>
      <c r="Q24" s="20">
        <f t="shared" si="2"/>
        <v>278.96905083089689</v>
      </c>
      <c r="R24" s="59">
        <f t="shared" si="0"/>
        <v>572.30238416423026</v>
      </c>
      <c r="S24" s="59">
        <f ca="1">AVERAGE(OFFSET($R$3,0,0,'Données projet'!$E$9+1,1))-AVERAGE(OFFSET($H$3,0,0,'Données projet'!$E$9+1,1))</f>
        <v>149.5086927376081</v>
      </c>
      <c r="T24" s="59">
        <f t="shared" si="34"/>
        <v>364.59164590134498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6.8423038568139134</v>
      </c>
      <c r="AB24" s="21">
        <f>EXP(-LN(2)/2)*AB23+(1-EXP(-LN(2)/2))/(LN(2)/2)*V24*Y24*VLOOKUP('Données projet'!$B$9,Paramètres!$A$1:$I$89,3,0)*0.475*44/12</f>
        <v>2.8370128900472404</v>
      </c>
      <c r="AC24" s="22">
        <f t="shared" si="3"/>
        <v>13.224568581001465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</v>
      </c>
      <c r="AI24" s="13">
        <f>IF('Données projet'!$A$62&gt;35,AI23+AH24-AQ23,IF(A24&lt;'Données projet'!$A$62,$AF$205^A24,IF(A24='Données projet'!$A$62,'Données projet'!$B$62,AI23+AH24-AQ23)))</f>
        <v>212.20000000000007</v>
      </c>
      <c r="AJ24" s="13">
        <f>AI24*VLOOKUP('Données projet'!$B$10,Paramètres!$A$1:$I$89,3,0)*VLOOKUP('Données projet'!$B$10,Paramètres!$A$1:$I$89,5,0)</f>
        <v>126.89560000000006</v>
      </c>
      <c r="AK24" s="13">
        <f t="shared" si="35"/>
        <v>33.278017701950326</v>
      </c>
      <c r="AL24" s="20">
        <f t="shared" si="4"/>
        <v>278.96905083089689</v>
      </c>
      <c r="AM24" s="59">
        <f t="shared" si="5"/>
        <v>572.30238416423026</v>
      </c>
      <c r="AN24" s="59">
        <f ca="1">AVERAGE(OFFSET($AM$3,0,0,'Données projet'!$E$10+1,1))-AVERAGE(OFFSET($H$3,0,0,'Données projet'!$E$10+1,1))</f>
        <v>149.5086927376081</v>
      </c>
      <c r="AO24" s="59">
        <f t="shared" si="36"/>
        <v>364.59164590134498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3.5452518341403114</v>
      </c>
      <c r="AV24" s="21">
        <f>EXP(-LN(2)/25)*AV23+(1-EXP(-LN(2)/25))/(LN(2)/25)*Calculateur!AQ24*Calculateur!AS24*VLOOKUP('Données projet'!$B$10,Paramètres!$A$1:$I$89,3,0)*0.475*44/12</f>
        <v>6.8423038568139134</v>
      </c>
      <c r="AW24" s="21">
        <f>EXP(-LN(2)/2)*AW23+(1-EXP(-LN(2)/2))/(LN(2)/2)*AQ24*AT24*VLOOKUP('Données projet'!$B$10,Paramètres!$A$1:$I$89,3,0)*0.475*44/12</f>
        <v>2.8370128900472404</v>
      </c>
      <c r="AX24" s="21">
        <f t="shared" si="6"/>
        <v>13.224568581001465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19.8</v>
      </c>
      <c r="M25" s="12">
        <f t="array" ref="M25">INDEX(L:L,MIN(IF(ISNUMBER(L25:L221),ROW(L25:L221),"")))</f>
        <v>19.8</v>
      </c>
      <c r="N25" s="13">
        <f>IF('Données projet'!$A$36&gt;35,N24+M25-V24,IF(A25&lt;'Données projet'!$A$36,$K$205^A25,IF(A25='Données projet'!$A$36,'Données projet'!$B$36,N24+M25-V24)))</f>
        <v>232.00000000000009</v>
      </c>
      <c r="O25" s="13">
        <f>N25*VLOOKUP('Données projet'!$B$9,Paramètres!$A$1:$I$89,3,0)*VLOOKUP('Données projet'!$B$9,Paramètres!$A$1:$I$89,5,0)</f>
        <v>138.73600000000005</v>
      </c>
      <c r="P25" s="13">
        <f t="shared" si="33"/>
        <v>36.007288175538072</v>
      </c>
      <c r="Q25" s="20">
        <f t="shared" si="2"/>
        <v>304.34456023906222</v>
      </c>
      <c r="R25" s="59">
        <f t="shared" si="0"/>
        <v>597.67789357239553</v>
      </c>
      <c r="S25" s="59">
        <f ca="1">AVERAGE(OFFSET($R$3,0,0,'Données projet'!$E$9+1,1))-AVERAGE(OFFSET($H$3,0,0,'Données projet'!$E$9+1,1))</f>
        <v>149.5086927376081</v>
      </c>
      <c r="T25" s="59">
        <f t="shared" si="34"/>
        <v>364.59164590134498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9.0000000000000011E-2</v>
      </c>
      <c r="Y25" s="16">
        <f>IF(ISNA(VLOOKUP(A25,'Données projet'!$A$35:$I$55,7,0)),0%,VLOOKUP(A25,'Données projet'!$A$35:$I$55,7,0))</f>
        <v>0.2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10.637617565600378</v>
      </c>
      <c r="AB25" s="21">
        <f>EXP(-LN(2)/2)*AB24+(1-EXP(-LN(2)/2))/(LN(2)/2)*V25*Y25*VLOOKUP('Données projet'!$B$9,Paramètres!$A$1:$I$89,3,0)*0.475*44/12</f>
        <v>9.5893100887793068</v>
      </c>
      <c r="AC25" s="22">
        <f t="shared" si="3"/>
        <v>35.697136693057622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19.8</v>
      </c>
      <c r="AH25" s="12">
        <f t="array" ref="AH25">INDEX(AG:AG,MIN(IF(ISNUMBER(AG25:AG221),ROW(AG25:AG221),"")))</f>
        <v>19.8</v>
      </c>
      <c r="AI25" s="13">
        <f>IF('Données projet'!$A$62&gt;35,AI24+AH25-AQ24,IF(A25&lt;'Données projet'!$A$62,$AF$205^A25,IF(A25='Données projet'!$A$62,'Données projet'!$B$62,AI24+AH25-AQ24)))</f>
        <v>232.00000000000009</v>
      </c>
      <c r="AJ25" s="13">
        <f>AI25*VLOOKUP('Données projet'!$B$10,Paramètres!$A$1:$I$89,3,0)*VLOOKUP('Données projet'!$B$10,Paramètres!$A$1:$I$89,5,0)</f>
        <v>138.73600000000005</v>
      </c>
      <c r="AK25" s="13">
        <f t="shared" si="35"/>
        <v>36.007288175538072</v>
      </c>
      <c r="AL25" s="20">
        <f t="shared" si="4"/>
        <v>304.34456023906222</v>
      </c>
      <c r="AM25" s="59">
        <f t="shared" si="5"/>
        <v>597.67789357239553</v>
      </c>
      <c r="AN25" s="59">
        <f ca="1">AVERAGE(OFFSET($AM$3,0,0,'Données projet'!$E$10+1,1))-AVERAGE(OFFSET($H$3,0,0,'Données projet'!$E$10+1,1))</f>
        <v>149.5086927376081</v>
      </c>
      <c r="AO25" s="59">
        <f t="shared" si="36"/>
        <v>364.59164590134498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0.27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0.2</v>
      </c>
      <c r="AU25" s="21">
        <f>EXP(-LN(2)/35)*AU24+(1-EXP(-LN(2)/35))/(LN(2)/35)*AQ25*AR25*VLOOKUP('Données projet'!$B$10,Paramètres!$A$1:$I$89,3,0)*0.475*44/12</f>
        <v>15.47020903867794</v>
      </c>
      <c r="AV25" s="21">
        <f>EXP(-LN(2)/25)*AV24+(1-EXP(-LN(2)/25))/(LN(2)/25)*Calculateur!AQ25*Calculateur!AS25*VLOOKUP('Données projet'!$B$10,Paramètres!$A$1:$I$89,3,0)*0.475*44/12</f>
        <v>10.637617565600378</v>
      </c>
      <c r="AW25" s="21">
        <f>EXP(-LN(2)/2)*AW24+(1-EXP(-LN(2)/2))/(LN(2)/2)*AQ25*AT25*VLOOKUP('Données projet'!$B$10,Paramètres!$A$1:$I$89,3,0)*0.475*44/12</f>
        <v>9.5893100887793068</v>
      </c>
      <c r="AX25" s="21">
        <f t="shared" si="6"/>
        <v>35.697136693057622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16.625</v>
      </c>
      <c r="N26" s="13">
        <f>IF('Données projet'!$A$36&gt;35,N25+M26-V25,IF(A26&lt;'Données projet'!$A$36,$K$205^A26,IF(A26='Données projet'!$A$36,'Données projet'!$B$36,N25+M26-V25)))</f>
        <v>192.62500000000009</v>
      </c>
      <c r="O26" s="13">
        <f>N26*VLOOKUP('Données projet'!$B$9,Paramètres!$A$1:$I$89,3,0)*VLOOKUP('Données projet'!$B$9,Paramètres!$A$1:$I$89,5,0)</f>
        <v>115.18975000000006</v>
      </c>
      <c r="P26" s="13">
        <f t="shared" si="33"/>
        <v>30.550430193620951</v>
      </c>
      <c r="Q26" s="20">
        <f t="shared" si="2"/>
        <v>253.83081383722325</v>
      </c>
      <c r="R26" s="59">
        <f t="shared" si="0"/>
        <v>547.16414717055659</v>
      </c>
      <c r="S26" s="59">
        <f ca="1">AVERAGE(OFFSET($R$3,0,0,'Données projet'!$E$9+1,1))-AVERAGE(OFFSET($H$3,0,0,'Données projet'!$E$9+1,1))</f>
        <v>149.5086927376081</v>
      </c>
      <c r="T26" s="59">
        <f t="shared" si="34"/>
        <v>364.59164590134498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10.34673135386104</v>
      </c>
      <c r="AB26" s="21">
        <f>EXP(-LN(2)/2)*AB25+(1-EXP(-LN(2)/2))/(LN(2)/2)*V26*Y26*VLOOKUP('Données projet'!$B$9,Paramètres!$A$1:$I$89,3,0)*0.475*44/12</f>
        <v>6.7806661906764223</v>
      </c>
      <c r="AC26" s="22">
        <f t="shared" si="3"/>
        <v>32.294245219862724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16.625</v>
      </c>
      <c r="AI26" s="13">
        <f>IF('Données projet'!$A$62&gt;35,AI25+AH26-AQ25,IF(A26&lt;'Données projet'!$A$62,$AF$205^A26,IF(A26='Données projet'!$A$62,'Données projet'!$B$62,AI25+AH26-AQ25)))</f>
        <v>192.62500000000009</v>
      </c>
      <c r="AJ26" s="13">
        <f>AI26*VLOOKUP('Données projet'!$B$10,Paramètres!$A$1:$I$89,3,0)*VLOOKUP('Données projet'!$B$10,Paramètres!$A$1:$I$89,5,0)</f>
        <v>115.18975000000006</v>
      </c>
      <c r="AK26" s="13">
        <f t="shared" si="35"/>
        <v>30.550430193620951</v>
      </c>
      <c r="AL26" s="20">
        <f t="shared" si="4"/>
        <v>253.83081383722325</v>
      </c>
      <c r="AM26" s="59">
        <f t="shared" si="5"/>
        <v>547.16414717055659</v>
      </c>
      <c r="AN26" s="59">
        <f ca="1">AVERAGE(OFFSET($AM$3,0,0,'Données projet'!$E$10+1,1))-AVERAGE(OFFSET($H$3,0,0,'Données projet'!$E$10+1,1))</f>
        <v>149.5086927376081</v>
      </c>
      <c r="AO26" s="59">
        <f t="shared" si="36"/>
        <v>364.59164590134498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15.166847675325261</v>
      </c>
      <c r="AV26" s="21">
        <f>EXP(-LN(2)/25)*AV25+(1-EXP(-LN(2)/25))/(LN(2)/25)*Calculateur!AQ26*Calculateur!AS26*VLOOKUP('Données projet'!$B$10,Paramètres!$A$1:$I$89,3,0)*0.475*44/12</f>
        <v>10.34673135386104</v>
      </c>
      <c r="AW26" s="21">
        <f>EXP(-LN(2)/2)*AW25+(1-EXP(-LN(2)/2))/(LN(2)/2)*AQ26*AT26*VLOOKUP('Données projet'!$B$10,Paramètres!$A$1:$I$89,3,0)*0.475*44/12</f>
        <v>6.7806661906764223</v>
      </c>
      <c r="AX26" s="21">
        <f t="shared" si="6"/>
        <v>32.294245219862724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16.625</v>
      </c>
      <c r="N27" s="13">
        <f>IF('Données projet'!$A$36&gt;35,N26+M27-V26,IF(A27&lt;'Données projet'!$A$36,$K$205^A27,IF(A27='Données projet'!$A$36,'Données projet'!$B$36,N26+M27-V26)))</f>
        <v>209.25000000000009</v>
      </c>
      <c r="O27" s="13">
        <f>N27*VLOOKUP('Données projet'!$B$9,Paramètres!$A$1:$I$89,3,0)*VLOOKUP('Données projet'!$B$9,Paramètres!$A$1:$I$89,5,0)</f>
        <v>125.13150000000006</v>
      </c>
      <c r="P27" s="13">
        <f t="shared" si="33"/>
        <v>32.868905092404546</v>
      </c>
      <c r="Q27" s="20">
        <f t="shared" si="2"/>
        <v>275.18403886927132</v>
      </c>
      <c r="R27" s="59">
        <f t="shared" si="0"/>
        <v>568.51737220260463</v>
      </c>
      <c r="S27" s="59">
        <f ca="1">AVERAGE(OFFSET($R$3,0,0,'Données projet'!$E$9+1,1))-AVERAGE(OFFSET($H$3,0,0,'Données projet'!$E$9+1,1))</f>
        <v>149.5086927376081</v>
      </c>
      <c r="T27" s="59">
        <f t="shared" si="34"/>
        <v>364.59164590134498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10.063799440878755</v>
      </c>
      <c r="AB27" s="21">
        <f>EXP(-LN(2)/2)*AB26+(1-EXP(-LN(2)/2))/(LN(2)/2)*V27*Y27*VLOOKUP('Données projet'!$B$9,Paramètres!$A$1:$I$89,3,0)*0.475*44/12</f>
        <v>4.7946550443896543</v>
      </c>
      <c r="AC27" s="22">
        <f t="shared" si="3"/>
        <v>29.727889528544178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16.625</v>
      </c>
      <c r="AI27" s="13">
        <f>IF('Données projet'!$A$62&gt;35,AI26+AH27-AQ26,IF(A27&lt;'Données projet'!$A$62,$AF$205^A27,IF(A27='Données projet'!$A$62,'Données projet'!$B$62,AI26+AH27-AQ26)))</f>
        <v>209.25000000000009</v>
      </c>
      <c r="AJ27" s="13">
        <f>AI27*VLOOKUP('Données projet'!$B$10,Paramètres!$A$1:$I$89,3,0)*VLOOKUP('Données projet'!$B$10,Paramètres!$A$1:$I$89,5,0)</f>
        <v>125.13150000000006</v>
      </c>
      <c r="AK27" s="13">
        <f t="shared" si="35"/>
        <v>32.868905092404546</v>
      </c>
      <c r="AL27" s="20">
        <f t="shared" si="4"/>
        <v>275.18403886927132</v>
      </c>
      <c r="AM27" s="59">
        <f t="shared" si="5"/>
        <v>568.51737220260463</v>
      </c>
      <c r="AN27" s="59">
        <f ca="1">AVERAGE(OFFSET($AM$3,0,0,'Données projet'!$E$10+1,1))-AVERAGE(OFFSET($H$3,0,0,'Données projet'!$E$10+1,1))</f>
        <v>149.5086927376081</v>
      </c>
      <c r="AO27" s="59">
        <f t="shared" si="36"/>
        <v>364.59164590134498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14.869435043275768</v>
      </c>
      <c r="AV27" s="21">
        <f>EXP(-LN(2)/25)*AV26+(1-EXP(-LN(2)/25))/(LN(2)/25)*Calculateur!AQ27*Calculateur!AS27*VLOOKUP('Données projet'!$B$10,Paramètres!$A$1:$I$89,3,0)*0.475*44/12</f>
        <v>10.063799440878755</v>
      </c>
      <c r="AW27" s="21">
        <f>EXP(-LN(2)/2)*AW26+(1-EXP(-LN(2)/2))/(LN(2)/2)*AQ27*AT27*VLOOKUP('Données projet'!$B$10,Paramètres!$A$1:$I$89,3,0)*0.475*44/12</f>
        <v>4.7946550443896543</v>
      </c>
      <c r="AX27" s="21">
        <f t="shared" si="6"/>
        <v>29.727889528544178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16.625</v>
      </c>
      <c r="N28" s="13">
        <f>IF('Données projet'!$A$36&gt;35,N27+M28-V27,IF(A28&lt;'Données projet'!$A$36,$K$205^A28,IF(A28='Données projet'!$A$36,'Données projet'!$B$36,N27+M28-V27)))</f>
        <v>225.87500000000009</v>
      </c>
      <c r="O28" s="13">
        <f>N28*VLOOKUP('Données projet'!$B$9,Paramètres!$A$1:$I$89,3,0)*VLOOKUP('Données projet'!$B$9,Paramètres!$A$1:$I$89,5,0)</f>
        <v>135.07325000000006</v>
      </c>
      <c r="P28" s="13">
        <f t="shared" si="33"/>
        <v>35.166013795582487</v>
      </c>
      <c r="Q28" s="20">
        <f t="shared" si="2"/>
        <v>296.50005111063956</v>
      </c>
      <c r="R28" s="59">
        <f t="shared" si="0"/>
        <v>589.83338444397282</v>
      </c>
      <c r="S28" s="59">
        <f ca="1">AVERAGE(OFFSET($R$3,0,0,'Données projet'!$E$9+1,1))-AVERAGE(OFFSET($H$3,0,0,'Données projet'!$E$9+1,1))</f>
        <v>149.5086927376081</v>
      </c>
      <c r="T28" s="59">
        <f t="shared" si="34"/>
        <v>364.59164590134498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9.7886043159357143</v>
      </c>
      <c r="AB28" s="21">
        <f>EXP(-LN(2)/2)*AB27+(1-EXP(-LN(2)/2))/(LN(2)/2)*V28*Y28*VLOOKUP('Données projet'!$B$9,Paramètres!$A$1:$I$89,3,0)*0.475*44/12</f>
        <v>3.390333095338212</v>
      </c>
      <c r="AC28" s="22">
        <f t="shared" si="3"/>
        <v>27.756791902810896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16.625</v>
      </c>
      <c r="AI28" s="13">
        <f>IF('Données projet'!$A$62&gt;35,AI27+AH28-AQ27,IF(A28&lt;'Données projet'!$A$62,$AF$205^A28,IF(A28='Données projet'!$A$62,'Données projet'!$B$62,AI27+AH28-AQ27)))</f>
        <v>225.87500000000009</v>
      </c>
      <c r="AJ28" s="13">
        <f>AI28*VLOOKUP('Données projet'!$B$10,Paramètres!$A$1:$I$89,3,0)*VLOOKUP('Données projet'!$B$10,Paramètres!$A$1:$I$89,5,0)</f>
        <v>135.07325000000006</v>
      </c>
      <c r="AK28" s="13">
        <f t="shared" si="35"/>
        <v>35.166013795582487</v>
      </c>
      <c r="AL28" s="20">
        <f t="shared" si="4"/>
        <v>296.50005111063956</v>
      </c>
      <c r="AM28" s="59">
        <f t="shared" si="5"/>
        <v>589.83338444397282</v>
      </c>
      <c r="AN28" s="59">
        <f ca="1">AVERAGE(OFFSET($AM$3,0,0,'Données projet'!$E$10+1,1))-AVERAGE(OFFSET($H$3,0,0,'Données projet'!$E$10+1,1))</f>
        <v>149.5086927376081</v>
      </c>
      <c r="AO28" s="59">
        <f t="shared" si="36"/>
        <v>364.59164590134498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14.577854491536971</v>
      </c>
      <c r="AV28" s="21">
        <f>EXP(-LN(2)/25)*AV27+(1-EXP(-LN(2)/25))/(LN(2)/25)*Calculateur!AQ28*Calculateur!AS28*VLOOKUP('Données projet'!$B$10,Paramètres!$A$1:$I$89,3,0)*0.475*44/12</f>
        <v>9.7886043159357143</v>
      </c>
      <c r="AW28" s="21">
        <f>EXP(-LN(2)/2)*AW27+(1-EXP(-LN(2)/2))/(LN(2)/2)*AQ28*AT28*VLOOKUP('Données projet'!$B$10,Paramètres!$A$1:$I$89,3,0)*0.475*44/12</f>
        <v>3.390333095338212</v>
      </c>
      <c r="AX28" s="21">
        <f t="shared" si="6"/>
        <v>27.756791902810896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16.625</v>
      </c>
      <c r="N29" s="13">
        <f>IF('Données projet'!$A$36&gt;35,N28+M29-V28,IF(A29&lt;'Données projet'!$A$36,$K$205^A29,IF(A29='Données projet'!$A$36,'Données projet'!$B$36,N28+M29-V28)))</f>
        <v>242.50000000000009</v>
      </c>
      <c r="O29" s="13">
        <f>N29*VLOOKUP('Données projet'!$B$9,Paramètres!$A$1:$I$89,3,0)*VLOOKUP('Données projet'!$B$9,Paramètres!$A$1:$I$89,5,0)</f>
        <v>145.01500000000004</v>
      </c>
      <c r="P29" s="13">
        <f t="shared" si="33"/>
        <v>37.443507744276459</v>
      </c>
      <c r="Q29" s="20">
        <f t="shared" si="2"/>
        <v>317.78190098794829</v>
      </c>
      <c r="R29" s="59">
        <f t="shared" si="0"/>
        <v>611.1152343212816</v>
      </c>
      <c r="S29" s="59">
        <f ca="1">AVERAGE(OFFSET($R$3,0,0,'Données projet'!$E$9+1,1))-AVERAGE(OFFSET($H$3,0,0,'Données projet'!$E$9+1,1))</f>
        <v>149.5086927376081</v>
      </c>
      <c r="T29" s="59">
        <f t="shared" si="34"/>
        <v>364.59164590134498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9.5209344161561233</v>
      </c>
      <c r="AB29" s="21">
        <f>EXP(-LN(2)/2)*AB28+(1-EXP(-LN(2)/2))/(LN(2)/2)*V29*Y29*VLOOKUP('Données projet'!$B$9,Paramètres!$A$1:$I$89,3,0)*0.475*44/12</f>
        <v>2.3973275221948276</v>
      </c>
      <c r="AC29" s="22">
        <f t="shared" si="3"/>
        <v>26.21025359492215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16.625</v>
      </c>
      <c r="AI29" s="13">
        <f>IF('Données projet'!$A$62&gt;35,AI28+AH29-AQ28,IF(A29&lt;'Données projet'!$A$62,$AF$205^A29,IF(A29='Données projet'!$A$62,'Données projet'!$B$62,AI28+AH29-AQ28)))</f>
        <v>242.50000000000009</v>
      </c>
      <c r="AJ29" s="13">
        <f>AI29*VLOOKUP('Données projet'!$B$10,Paramètres!$A$1:$I$89,3,0)*VLOOKUP('Données projet'!$B$10,Paramètres!$A$1:$I$89,5,0)</f>
        <v>145.01500000000004</v>
      </c>
      <c r="AK29" s="13">
        <f t="shared" si="35"/>
        <v>37.443507744276459</v>
      </c>
      <c r="AL29" s="20">
        <f t="shared" si="4"/>
        <v>317.78190098794829</v>
      </c>
      <c r="AM29" s="59">
        <f t="shared" si="5"/>
        <v>611.1152343212816</v>
      </c>
      <c r="AN29" s="59">
        <f ca="1">AVERAGE(OFFSET($AM$3,0,0,'Données projet'!$E$10+1,1))-AVERAGE(OFFSET($H$3,0,0,'Données projet'!$E$10+1,1))</f>
        <v>149.5086927376081</v>
      </c>
      <c r="AO29" s="59">
        <f t="shared" si="36"/>
        <v>364.59164590134498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14.291991656571197</v>
      </c>
      <c r="AV29" s="21">
        <f>EXP(-LN(2)/25)*AV28+(1-EXP(-LN(2)/25))/(LN(2)/25)*Calculateur!AQ29*Calculateur!AS29*VLOOKUP('Données projet'!$B$10,Paramètres!$A$1:$I$89,3,0)*0.475*44/12</f>
        <v>9.5209344161561233</v>
      </c>
      <c r="AW29" s="21">
        <f>EXP(-LN(2)/2)*AW28+(1-EXP(-LN(2)/2))/(LN(2)/2)*AQ29*AT29*VLOOKUP('Données projet'!$B$10,Paramètres!$A$1:$I$89,3,0)*0.475*44/12</f>
        <v>2.3973275221948276</v>
      </c>
      <c r="AX29" s="21">
        <f t="shared" si="6"/>
        <v>26.21025359492215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16.625</v>
      </c>
      <c r="N30" s="13">
        <f>IF('Données projet'!$A$36&gt;35,N29+M30-V29,IF(A30&lt;'Données projet'!$A$36,$K$205^A30,IF(A30='Données projet'!$A$36,'Données projet'!$B$36,N29+M30-V29)))</f>
        <v>259.12500000000011</v>
      </c>
      <c r="O30" s="13">
        <f>N30*VLOOKUP('Données projet'!$B$9,Paramètres!$A$1:$I$89,3,0)*VLOOKUP('Données projet'!$B$9,Paramètres!$A$1:$I$89,5,0)</f>
        <v>154.95675000000008</v>
      </c>
      <c r="P30" s="13">
        <f t="shared" si="33"/>
        <v>39.702884639661342</v>
      </c>
      <c r="Q30" s="20">
        <f t="shared" si="2"/>
        <v>339.03219699741027</v>
      </c>
      <c r="R30" s="59">
        <f t="shared" si="0"/>
        <v>632.36553033074358</v>
      </c>
      <c r="S30" s="59">
        <f ca="1">AVERAGE(OFFSET($R$3,0,0,'Données projet'!$E$9+1,1))-AVERAGE(OFFSET($H$3,0,0,'Données projet'!$E$9+1,1))</f>
        <v>149.5086927376081</v>
      </c>
      <c r="T30" s="59">
        <f t="shared" si="34"/>
        <v>364.59164590134498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9.2605839638621532</v>
      </c>
      <c r="AB30" s="21">
        <f>EXP(-LN(2)/2)*AB29+(1-EXP(-LN(2)/2))/(LN(2)/2)*V30*Y30*VLOOKUP('Données projet'!$B$9,Paramètres!$A$1:$I$89,3,0)*0.475*44/12</f>
        <v>1.6951665476691062</v>
      </c>
      <c r="AC30" s="22">
        <f t="shared" si="3"/>
        <v>24.967484928971249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16.625</v>
      </c>
      <c r="AI30" s="13">
        <f>IF('Données projet'!$A$62&gt;35,AI29+AH30-AQ29,IF(A30&lt;'Données projet'!$A$62,$AF$205^A30,IF(A30='Données projet'!$A$62,'Données projet'!$B$62,AI29+AH30-AQ29)))</f>
        <v>259.12500000000011</v>
      </c>
      <c r="AJ30" s="13">
        <f>AI30*VLOOKUP('Données projet'!$B$10,Paramètres!$A$1:$I$89,3,0)*VLOOKUP('Données projet'!$B$10,Paramètres!$A$1:$I$89,5,0)</f>
        <v>154.95675000000008</v>
      </c>
      <c r="AK30" s="13">
        <f t="shared" si="35"/>
        <v>39.702884639661342</v>
      </c>
      <c r="AL30" s="20">
        <f t="shared" si="4"/>
        <v>339.03219699741027</v>
      </c>
      <c r="AM30" s="59">
        <f t="shared" si="5"/>
        <v>632.36553033074358</v>
      </c>
      <c r="AN30" s="59">
        <f ca="1">AVERAGE(OFFSET($AM$3,0,0,'Données projet'!$E$10+1,1))-AVERAGE(OFFSET($H$3,0,0,'Données projet'!$E$10+1,1))</f>
        <v>149.5086927376081</v>
      </c>
      <c r="AO30" s="59">
        <f t="shared" si="36"/>
        <v>364.59164590134498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14.011734417439989</v>
      </c>
      <c r="AV30" s="21">
        <f>EXP(-LN(2)/25)*AV29+(1-EXP(-LN(2)/25))/(LN(2)/25)*Calculateur!AQ30*Calculateur!AS30*VLOOKUP('Données projet'!$B$10,Paramètres!$A$1:$I$89,3,0)*0.475*44/12</f>
        <v>9.2605839638621532</v>
      </c>
      <c r="AW30" s="21">
        <f>EXP(-LN(2)/2)*AW29+(1-EXP(-LN(2)/2))/(LN(2)/2)*AQ30*AT30*VLOOKUP('Données projet'!$B$10,Paramètres!$A$1:$I$89,3,0)*0.475*44/12</f>
        <v>1.6951665476691062</v>
      </c>
      <c r="AX30" s="21">
        <f t="shared" si="6"/>
        <v>24.967484928971249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16.625</v>
      </c>
      <c r="N31" s="13">
        <f>IF('Données projet'!$A$36&gt;35,N30+M31-V30,IF(A31&lt;'Données projet'!$A$36,$K$205^A31,IF(A31='Données projet'!$A$36,'Données projet'!$B$36,N30+M31-V30)))</f>
        <v>275.75000000000011</v>
      </c>
      <c r="O31" s="13">
        <f>N31*VLOOKUP('Données projet'!$B$9,Paramètres!$A$1:$I$89,3,0)*VLOOKUP('Données projet'!$B$9,Paramètres!$A$1:$I$89,5,0)</f>
        <v>164.89850000000007</v>
      </c>
      <c r="P31" s="13">
        <f t="shared" si="33"/>
        <v>41.94543913753872</v>
      </c>
      <c r="Q31" s="20">
        <f t="shared" si="2"/>
        <v>360.25319399788003</v>
      </c>
      <c r="R31" s="59">
        <f t="shared" si="0"/>
        <v>653.58652733121335</v>
      </c>
      <c r="S31" s="59">
        <f ca="1">AVERAGE(OFFSET($R$3,0,0,'Données projet'!$E$9+1,1))-AVERAGE(OFFSET($H$3,0,0,'Données projet'!$E$9+1,1))</f>
        <v>149.5086927376081</v>
      </c>
      <c r="T31" s="59">
        <f t="shared" si="34"/>
        <v>364.59164590134498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9.0073528083773979</v>
      </c>
      <c r="AB31" s="21">
        <f>EXP(-LN(2)/2)*AB30+(1-EXP(-LN(2)/2))/(LN(2)/2)*V31*Y31*VLOOKUP('Données projet'!$B$9,Paramètres!$A$1:$I$89,3,0)*0.475*44/12</f>
        <v>1.198663761097414</v>
      </c>
      <c r="AC31" s="22">
        <f t="shared" si="3"/>
        <v>23.942989421302919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16.625</v>
      </c>
      <c r="AI31" s="13">
        <f>IF('Données projet'!$A$62&gt;35,AI30+AH31-AQ30,IF(A31&lt;'Données projet'!$A$62,$AF$205^A31,IF(A31='Données projet'!$A$62,'Données projet'!$B$62,AI30+AH31-AQ30)))</f>
        <v>275.75000000000011</v>
      </c>
      <c r="AJ31" s="13">
        <f>AI31*VLOOKUP('Données projet'!$B$10,Paramètres!$A$1:$I$89,3,0)*VLOOKUP('Données projet'!$B$10,Paramètres!$A$1:$I$89,5,0)</f>
        <v>164.89850000000007</v>
      </c>
      <c r="AK31" s="13">
        <f t="shared" si="35"/>
        <v>41.94543913753872</v>
      </c>
      <c r="AL31" s="20">
        <f t="shared" si="4"/>
        <v>360.25319399788003</v>
      </c>
      <c r="AM31" s="59">
        <f t="shared" si="5"/>
        <v>653.58652733121335</v>
      </c>
      <c r="AN31" s="59">
        <f ca="1">AVERAGE(OFFSET($AM$3,0,0,'Données projet'!$E$10+1,1))-AVERAGE(OFFSET($H$3,0,0,'Données projet'!$E$10+1,1))</f>
        <v>149.5086927376081</v>
      </c>
      <c r="AO31" s="59">
        <f t="shared" si="36"/>
        <v>364.59164590134498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13.736972851828106</v>
      </c>
      <c r="AV31" s="21">
        <f>EXP(-LN(2)/25)*AV30+(1-EXP(-LN(2)/25))/(LN(2)/25)*Calculateur!AQ31*Calculateur!AS31*VLOOKUP('Données projet'!$B$10,Paramètres!$A$1:$I$89,3,0)*0.475*44/12</f>
        <v>9.0073528083773979</v>
      </c>
      <c r="AW31" s="21">
        <f>EXP(-LN(2)/2)*AW30+(1-EXP(-LN(2)/2))/(LN(2)/2)*AQ31*AT31*VLOOKUP('Données projet'!$B$10,Paramètres!$A$1:$I$89,3,0)*0.475*44/12</f>
        <v>1.198663761097414</v>
      </c>
      <c r="AX31" s="21">
        <f t="shared" si="6"/>
        <v>23.942989421302919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16.625</v>
      </c>
      <c r="N32" s="13">
        <f>IF('Données projet'!$A$36&gt;35,N31+M32-V31,IF(A32&lt;'Données projet'!$A$36,$K$205^A32,IF(A32='Données projet'!$A$36,'Données projet'!$B$36,N31+M32-V31)))</f>
        <v>292.37500000000011</v>
      </c>
      <c r="O32" s="13">
        <f>N32*VLOOKUP('Données projet'!$B$9,Paramètres!$A$1:$I$89,3,0)*VLOOKUP('Données projet'!$B$9,Paramètres!$A$1:$I$89,5,0)</f>
        <v>174.84025000000008</v>
      </c>
      <c r="P32" s="13">
        <f t="shared" si="33"/>
        <v>44.172300963535264</v>
      </c>
      <c r="Q32" s="20">
        <f t="shared" si="2"/>
        <v>381.44685959482405</v>
      </c>
      <c r="R32" s="59">
        <f t="shared" si="0"/>
        <v>674.78019292815736</v>
      </c>
      <c r="S32" s="59">
        <f ca="1">AVERAGE(OFFSET($R$3,0,0,'Données projet'!$E$9+1,1))-AVERAGE(OFFSET($H$3,0,0,'Données projet'!$E$9+1,1))</f>
        <v>149.5086927376081</v>
      </c>
      <c r="T32" s="59">
        <f t="shared" si="34"/>
        <v>364.59164590134498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8.7610462721562197</v>
      </c>
      <c r="AB32" s="21">
        <f>EXP(-LN(2)/2)*AB31+(1-EXP(-LN(2)/2))/(LN(2)/2)*V32*Y32*VLOOKUP('Données projet'!$B$9,Paramètres!$A$1:$I$89,3,0)*0.475*44/12</f>
        <v>0.84758327383455323</v>
      </c>
      <c r="AC32" s="22">
        <f t="shared" si="3"/>
        <v>23.076228738920637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16.625</v>
      </c>
      <c r="AI32" s="13">
        <f>IF('Données projet'!$A$62&gt;35,AI31+AH32-AQ31,IF(A32&lt;'Données projet'!$A$62,$AF$205^A32,IF(A32='Données projet'!$A$62,'Données projet'!$B$62,AI31+AH32-AQ31)))</f>
        <v>292.37500000000011</v>
      </c>
      <c r="AJ32" s="13">
        <f>AI32*VLOOKUP('Données projet'!$B$10,Paramètres!$A$1:$I$89,3,0)*VLOOKUP('Données projet'!$B$10,Paramètres!$A$1:$I$89,5,0)</f>
        <v>174.84025000000008</v>
      </c>
      <c r="AK32" s="13">
        <f t="shared" si="35"/>
        <v>44.172300963535264</v>
      </c>
      <c r="AL32" s="20">
        <f t="shared" si="4"/>
        <v>381.44685959482405</v>
      </c>
      <c r="AM32" s="59">
        <f t="shared" si="5"/>
        <v>674.78019292815736</v>
      </c>
      <c r="AN32" s="59">
        <f ca="1">AVERAGE(OFFSET($AM$3,0,0,'Données projet'!$E$10+1,1))-AVERAGE(OFFSET($H$3,0,0,'Données projet'!$E$10+1,1))</f>
        <v>149.5086927376081</v>
      </c>
      <c r="AO32" s="59">
        <f t="shared" si="36"/>
        <v>364.59164590134498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13.467599192929866</v>
      </c>
      <c r="AV32" s="21">
        <f>EXP(-LN(2)/25)*AV31+(1-EXP(-LN(2)/25))/(LN(2)/25)*Calculateur!AQ32*Calculateur!AS32*VLOOKUP('Données projet'!$B$10,Paramètres!$A$1:$I$89,3,0)*0.475*44/12</f>
        <v>8.7610462721562197</v>
      </c>
      <c r="AW32" s="21">
        <f>EXP(-LN(2)/2)*AW31+(1-EXP(-LN(2)/2))/(LN(2)/2)*AQ32*AT32*VLOOKUP('Données projet'!$B$10,Paramètres!$A$1:$I$89,3,0)*0.475*44/12</f>
        <v>0.84758327383455323</v>
      </c>
      <c r="AX32" s="21">
        <f t="shared" si="6"/>
        <v>23.076228738920637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16.625</v>
      </c>
      <c r="M33" s="12">
        <f t="array" ref="M33">INDEX(L:L,MIN(IF(ISNUMBER(L33:L229),ROW(L33:L229),"")))</f>
        <v>16.625</v>
      </c>
      <c r="N33" s="13">
        <f>IF('Données projet'!$A$36&gt;35,N32+M33-V32,IF(A33&lt;'Données projet'!$A$36,$K$205^A33,IF(A33='Données projet'!$A$36,'Données projet'!$B$36,N32+M33-V32)))</f>
        <v>309.00000000000011</v>
      </c>
      <c r="O33" s="13">
        <f>N33*VLOOKUP('Données projet'!$B$9,Paramètres!$A$1:$I$89,3,0)*VLOOKUP('Données projet'!$B$9,Paramètres!$A$1:$I$89,5,0)</f>
        <v>184.7820000000001</v>
      </c>
      <c r="P33" s="13">
        <f t="shared" si="33"/>
        <v>46.384464109944147</v>
      </c>
      <c r="Q33" s="20">
        <f t="shared" si="2"/>
        <v>402.61492499148613</v>
      </c>
      <c r="R33" s="59">
        <f t="shared" si="0"/>
        <v>695.94825832481945</v>
      </c>
      <c r="S33" s="59">
        <f ca="1">AVERAGE(OFFSET($R$3,0,0,'Données projet'!$E$9+1,1))-AVERAGE(OFFSET($H$3,0,0,'Données projet'!$E$9+1,1))</f>
        <v>149.5086927376081</v>
      </c>
      <c r="T33" s="59">
        <f t="shared" si="34"/>
        <v>364.59164590134498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0.36000000000000004</v>
      </c>
      <c r="X33" s="16">
        <f>IF(ISNA(VLOOKUP(A33,'Données projet'!$A$35:$I$55,6,0)),0%,VLOOKUP(A33,'Données projet'!$A$35:$I$55,6,0)*VLOOKUP('Données projet'!$B$9,Paramètres!$A$1:$I$89,7,0))</f>
        <v>4.5000000000000005E-2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101.4485917409914</v>
      </c>
      <c r="AA33" s="21">
        <f>EXP(-LN(2)/25)*AA32+(1-EXP(-LN(2)/25))/(LN(2)/25)*Calculateur!V33*Calculateur!X33*VLOOKUP('Données projet'!$B$9,Paramètres!$A$1:$I$89,3,0)*0.475*44/12</f>
        <v>19.508678680404614</v>
      </c>
      <c r="AB33" s="21">
        <f>EXP(-LN(2)/2)*AB32+(1-EXP(-LN(2)/2))/(LN(2)/2)*V33*Y33*VLOOKUP('Données projet'!$B$9,Paramètres!$A$1:$I$89,3,0)*0.475*44/12</f>
        <v>0.59933188054870712</v>
      </c>
      <c r="AC33" s="22">
        <f t="shared" si="3"/>
        <v>121.55660230194472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16.625</v>
      </c>
      <c r="AH33" s="12">
        <f t="array" ref="AH33">INDEX(AG:AG,MIN(IF(ISNUMBER(AG33:AG229),ROW(AG33:AG229),"")))</f>
        <v>16.625</v>
      </c>
      <c r="AI33" s="13">
        <f>IF('Données projet'!$A$62&gt;35,AI32+AH33-AQ32,IF(A33&lt;'Données projet'!$A$62,$AF$205^A33,IF(A33='Données projet'!$A$62,'Données projet'!$B$62,AI32+AH33-AQ32)))</f>
        <v>309.00000000000011</v>
      </c>
      <c r="AJ33" s="13">
        <f>AI33*VLOOKUP('Données projet'!$B$10,Paramètres!$A$1:$I$89,3,0)*VLOOKUP('Données projet'!$B$10,Paramètres!$A$1:$I$89,5,0)</f>
        <v>184.7820000000001</v>
      </c>
      <c r="AK33" s="13">
        <f t="shared" si="35"/>
        <v>46.384464109944147</v>
      </c>
      <c r="AL33" s="20">
        <f t="shared" si="4"/>
        <v>402.61492499148613</v>
      </c>
      <c r="AM33" s="59">
        <f t="shared" si="5"/>
        <v>695.94825832481945</v>
      </c>
      <c r="AN33" s="59">
        <f ca="1">AVERAGE(OFFSET($AM$3,0,0,'Données projet'!$E$10+1,1))-AVERAGE(OFFSET($H$3,0,0,'Données projet'!$E$10+1,1))</f>
        <v>149.5086927376081</v>
      </c>
      <c r="AO33" s="59">
        <f t="shared" si="36"/>
        <v>364.59164590134498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0.36000000000000004</v>
      </c>
      <c r="AS33" s="16">
        <f>IF(ISNA(VLOOKUP(A33,'Données projet'!$A$61:$I$81,6,0)),0%,VLOOKUP(A33,'Données projet'!$A$61:$I$81,6,0)*VLOOKUP('Données projet'!$B$10,Paramètres!$A$1:$I$89,7,0))</f>
        <v>4.5000000000000005E-2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101.4485917409914</v>
      </c>
      <c r="AV33" s="21">
        <f>EXP(-LN(2)/25)*AV32+(1-EXP(-LN(2)/25))/(LN(2)/25)*Calculateur!AQ33*Calculateur!AS33*VLOOKUP('Données projet'!$B$10,Paramètres!$A$1:$I$89,3,0)*0.475*44/12</f>
        <v>19.508678680404614</v>
      </c>
      <c r="AW33" s="21">
        <f>EXP(-LN(2)/2)*AW32+(1-EXP(-LN(2)/2))/(LN(2)/2)*AQ33*AT33*VLOOKUP('Données projet'!$B$10,Paramètres!$A$1:$I$89,3,0)*0.475*44/12</f>
        <v>0.59933188054870712</v>
      </c>
      <c r="AX33" s="21">
        <f t="shared" si="6"/>
        <v>121.55660230194472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1.1368683772161603E-13</v>
      </c>
      <c r="O34" s="13">
        <f>N34*VLOOKUP('Données projet'!$B$9,Paramètres!$A$1:$I$89,3,0)*VLOOKUP('Données projet'!$B$9,Paramètres!$A$1:$I$89,5,0)</f>
        <v>6.7984728957526396E-14</v>
      </c>
      <c r="P34" s="13">
        <f t="shared" si="33"/>
        <v>1.0682447123141398E-12</v>
      </c>
      <c r="Q34" s="20">
        <f t="shared" si="2"/>
        <v>1.978932943548152E-12</v>
      </c>
      <c r="R34" s="59">
        <f t="shared" si="0"/>
        <v>293.3333333333353</v>
      </c>
      <c r="S34" s="59">
        <f ca="1">AVERAGE(OFFSET($R$3,0,0,'Données projet'!$E$9+1,1))-AVERAGE(OFFSET($H$3,0,0,'Données projet'!$E$9+1,1))</f>
        <v>149.5086927376081</v>
      </c>
      <c r="T34" s="59">
        <f t="shared" si="34"/>
        <v>364.59164590134498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99.459246734481624</v>
      </c>
      <c r="AA34" s="21">
        <f>EXP(-LN(2)/25)*AA33+(1-EXP(-LN(2)/25))/(LN(2)/25)*Calculateur!V34*Calculateur!X34*VLOOKUP('Données projet'!$B$9,Paramètres!$A$1:$I$89,3,0)*0.475*44/12</f>
        <v>18.975212835972126</v>
      </c>
      <c r="AB34" s="21">
        <f>EXP(-LN(2)/2)*AB33+(1-EXP(-LN(2)/2))/(LN(2)/2)*V34*Y34*VLOOKUP('Données projet'!$B$9,Paramètres!$A$1:$I$89,3,0)*0.475*44/12</f>
        <v>0.42379163691727673</v>
      </c>
      <c r="AC34" s="22">
        <f t="shared" si="3"/>
        <v>118.85825120737103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1.1368683772161603E-13</v>
      </c>
      <c r="AJ34" s="13">
        <f>AI34*VLOOKUP('Données projet'!$B$10,Paramètres!$A$1:$I$89,3,0)*VLOOKUP('Données projet'!$B$10,Paramètres!$A$1:$I$89,5,0)</f>
        <v>6.7984728957526396E-14</v>
      </c>
      <c r="AK34" s="13">
        <f t="shared" si="35"/>
        <v>1.0682447123141398E-12</v>
      </c>
      <c r="AL34" s="20">
        <f t="shared" si="4"/>
        <v>1.978932943548152E-12</v>
      </c>
      <c r="AM34" s="59">
        <f t="shared" si="5"/>
        <v>293.3333333333353</v>
      </c>
      <c r="AN34" s="59">
        <f ca="1">AVERAGE(OFFSET($AM$3,0,0,'Données projet'!$E$10+1,1))-AVERAGE(OFFSET($H$3,0,0,'Données projet'!$E$10+1,1))</f>
        <v>149.5086927376081</v>
      </c>
      <c r="AO34" s="59">
        <f t="shared" si="36"/>
        <v>364.59164590134498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99.459246734481624</v>
      </c>
      <c r="AV34" s="21">
        <f>EXP(-LN(2)/25)*AV33+(1-EXP(-LN(2)/25))/(LN(2)/25)*Calculateur!AQ34*Calculateur!AS34*VLOOKUP('Données projet'!$B$10,Paramètres!$A$1:$I$89,3,0)*0.475*44/12</f>
        <v>18.975212835972126</v>
      </c>
      <c r="AW34" s="21">
        <f>EXP(-LN(2)/2)*AW33+(1-EXP(-LN(2)/2))/(LN(2)/2)*AQ34*AT34*VLOOKUP('Données projet'!$B$10,Paramètres!$A$1:$I$89,3,0)*0.475*44/12</f>
        <v>0.42379163691727673</v>
      </c>
      <c r="AX34" s="21">
        <f t="shared" si="6"/>
        <v>118.85825120737103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1.1368683772161603E-13</v>
      </c>
      <c r="O35" s="13">
        <f>N35*VLOOKUP('Données projet'!$B$9,Paramètres!$A$1:$I$89,3,0)*VLOOKUP('Données projet'!$B$9,Paramètres!$A$1:$I$89,5,0)</f>
        <v>6.7984728957526396E-14</v>
      </c>
      <c r="P35" s="13">
        <f t="shared" si="33"/>
        <v>1.0682447123141398E-12</v>
      </c>
      <c r="Q35" s="20">
        <f t="shared" ref="Q35:Q66" si="53">(O35+P35)*0.475*44/12</f>
        <v>1.978932943548152E-12</v>
      </c>
      <c r="R35" s="59">
        <f t="shared" si="0"/>
        <v>293.3333333333353</v>
      </c>
      <c r="S35" s="59">
        <f ca="1">AVERAGE(OFFSET($R$3,0,0,'Données projet'!$E$9+1,1))-AVERAGE(OFFSET($H$3,0,0,'Données projet'!$E$9+1,1))</f>
        <v>149.5086927376081</v>
      </c>
      <c r="T35" s="59">
        <f t="shared" si="34"/>
        <v>364.59164590134498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97.508911570168863</v>
      </c>
      <c r="AA35" s="21">
        <f>EXP(-LN(2)/25)*AA34+(1-EXP(-LN(2)/25))/(LN(2)/25)*Calculateur!V35*Calculateur!X35*VLOOKUP('Données projet'!$B$9,Paramètres!$A$1:$I$89,3,0)*0.475*44/12</f>
        <v>18.456334643109393</v>
      </c>
      <c r="AB35" s="21">
        <f>EXP(-LN(2)/2)*AB34+(1-EXP(-LN(2)/2))/(LN(2)/2)*V35*Y35*VLOOKUP('Données projet'!$B$9,Paramètres!$A$1:$I$89,3,0)*0.475*44/12</f>
        <v>0.29966594027435361</v>
      </c>
      <c r="AC35" s="22">
        <f t="shared" si="3"/>
        <v>116.2649121535526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1.1368683772161603E-13</v>
      </c>
      <c r="AJ35" s="13">
        <f>AI35*VLOOKUP('Données projet'!$B$10,Paramètres!$A$1:$I$89,3,0)*VLOOKUP('Données projet'!$B$10,Paramètres!$A$1:$I$89,5,0)</f>
        <v>6.7984728957526396E-14</v>
      </c>
      <c r="AK35" s="13">
        <f t="shared" si="35"/>
        <v>1.0682447123141398E-12</v>
      </c>
      <c r="AL35" s="20">
        <f t="shared" si="4"/>
        <v>1.978932943548152E-12</v>
      </c>
      <c r="AM35" s="59">
        <f t="shared" si="5"/>
        <v>293.3333333333353</v>
      </c>
      <c r="AN35" s="59">
        <f ca="1">AVERAGE(OFFSET($AM$3,0,0,'Données projet'!$E$10+1,1))-AVERAGE(OFFSET($H$3,0,0,'Données projet'!$E$10+1,1))</f>
        <v>149.5086927376081</v>
      </c>
      <c r="AO35" s="59">
        <f t="shared" si="36"/>
        <v>364.59164590134498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97.508911570168863</v>
      </c>
      <c r="AV35" s="21">
        <f>EXP(-LN(2)/25)*AV34+(1-EXP(-LN(2)/25))/(LN(2)/25)*Calculateur!AQ35*Calculateur!AS35*VLOOKUP('Données projet'!$B$10,Paramètres!$A$1:$I$89,3,0)*0.475*44/12</f>
        <v>18.456334643109393</v>
      </c>
      <c r="AW35" s="21">
        <f>EXP(-LN(2)/2)*AW34+(1-EXP(-LN(2)/2))/(LN(2)/2)*AQ35*AT35*VLOOKUP('Données projet'!$B$10,Paramètres!$A$1:$I$89,3,0)*0.475*44/12</f>
        <v>0.29966594027435361</v>
      </c>
      <c r="AX35" s="21">
        <f t="shared" si="6"/>
        <v>116.2649121535526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1.1368683772161603E-13</v>
      </c>
      <c r="O36" s="13">
        <f>N36*VLOOKUP('Données projet'!$B$9,Paramètres!$A$1:$I$89,3,0)*VLOOKUP('Données projet'!$B$9,Paramètres!$A$1:$I$89,5,0)</f>
        <v>6.7984728957526396E-14</v>
      </c>
      <c r="P36" s="13">
        <f t="shared" si="33"/>
        <v>1.0682447123141398E-12</v>
      </c>
      <c r="Q36" s="20">
        <f t="shared" si="53"/>
        <v>1.978932943548152E-12</v>
      </c>
      <c r="R36" s="59">
        <f t="shared" si="0"/>
        <v>293.3333333333353</v>
      </c>
      <c r="S36" s="59">
        <f ca="1">AVERAGE(OFFSET($R$3,0,0,'Données projet'!$E$9+1,1))-AVERAGE(OFFSET($H$3,0,0,'Données projet'!$E$9+1,1))</f>
        <v>149.5086927376081</v>
      </c>
      <c r="T36" s="59">
        <f t="shared" si="34"/>
        <v>364.59164590134498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95.596821288841284</v>
      </c>
      <c r="AA36" s="21">
        <f>EXP(-LN(2)/25)*AA35+(1-EXP(-LN(2)/25))/(LN(2)/25)*Calculateur!V36*Calculateur!X36*VLOOKUP('Données projet'!$B$9,Paramètres!$A$1:$I$89,3,0)*0.475*44/12</f>
        <v>17.95164520171711</v>
      </c>
      <c r="AB36" s="21">
        <f>EXP(-LN(2)/2)*AB35+(1-EXP(-LN(2)/2))/(LN(2)/2)*V36*Y36*VLOOKUP('Données projet'!$B$9,Paramètres!$A$1:$I$89,3,0)*0.475*44/12</f>
        <v>0.21189581845863839</v>
      </c>
      <c r="AC36" s="22">
        <f t="shared" si="3"/>
        <v>113.76036230901704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1.1368683772161603E-13</v>
      </c>
      <c r="AJ36" s="13">
        <f>AI36*VLOOKUP('Données projet'!$B$10,Paramètres!$A$1:$I$89,3,0)*VLOOKUP('Données projet'!$B$10,Paramètres!$A$1:$I$89,5,0)</f>
        <v>6.7984728957526396E-14</v>
      </c>
      <c r="AK36" s="13">
        <f t="shared" si="35"/>
        <v>1.0682447123141398E-12</v>
      </c>
      <c r="AL36" s="20">
        <f t="shared" si="4"/>
        <v>1.978932943548152E-12</v>
      </c>
      <c r="AM36" s="59">
        <f t="shared" si="5"/>
        <v>293.3333333333353</v>
      </c>
      <c r="AN36" s="59">
        <f ca="1">AVERAGE(OFFSET($AM$3,0,0,'Données projet'!$E$10+1,1))-AVERAGE(OFFSET($H$3,0,0,'Données projet'!$E$10+1,1))</f>
        <v>149.5086927376081</v>
      </c>
      <c r="AO36" s="59">
        <f t="shared" si="36"/>
        <v>364.59164590134498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95.596821288841284</v>
      </c>
      <c r="AV36" s="21">
        <f>EXP(-LN(2)/25)*AV35+(1-EXP(-LN(2)/25))/(LN(2)/25)*Calculateur!AQ36*Calculateur!AS36*VLOOKUP('Données projet'!$B$10,Paramètres!$A$1:$I$89,3,0)*0.475*44/12</f>
        <v>17.95164520171711</v>
      </c>
      <c r="AW36" s="21">
        <f>EXP(-LN(2)/2)*AW35+(1-EXP(-LN(2)/2))/(LN(2)/2)*AQ36*AT36*VLOOKUP('Données projet'!$B$10,Paramètres!$A$1:$I$89,3,0)*0.475*44/12</f>
        <v>0.21189581845863839</v>
      </c>
      <c r="AX36" s="21">
        <f t="shared" si="6"/>
        <v>113.76036230901704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1.1368683772161603E-13</v>
      </c>
      <c r="O37" s="13">
        <f>N37*VLOOKUP('Données projet'!$B$9,Paramètres!$A$1:$I$89,3,0)*VLOOKUP('Données projet'!$B$9,Paramètres!$A$1:$I$89,5,0)</f>
        <v>6.7984728957526396E-14</v>
      </c>
      <c r="P37" s="13">
        <f t="shared" si="33"/>
        <v>1.0682447123141398E-12</v>
      </c>
      <c r="Q37" s="20">
        <f t="shared" si="53"/>
        <v>1.978932943548152E-12</v>
      </c>
      <c r="R37" s="59">
        <f t="shared" si="0"/>
        <v>293.3333333333353</v>
      </c>
      <c r="S37" s="59">
        <f ca="1">AVERAGE(OFFSET($R$3,0,0,'Données projet'!$E$9+1,1))-AVERAGE(OFFSET($H$3,0,0,'Données projet'!$E$9+1,1))</f>
        <v>149.5086927376081</v>
      </c>
      <c r="T37" s="59">
        <f t="shared" si="34"/>
        <v>364.59164590134498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93.722225931670621</v>
      </c>
      <c r="AA37" s="21">
        <f>EXP(-LN(2)/25)*AA36+(1-EXP(-LN(2)/25))/(LN(2)/25)*Calculateur!V37*Calculateur!X37*VLOOKUP('Données projet'!$B$9,Paramètres!$A$1:$I$89,3,0)*0.475*44/12</f>
        <v>17.460756519640164</v>
      </c>
      <c r="AB37" s="21">
        <f>EXP(-LN(2)/2)*AB36+(1-EXP(-LN(2)/2))/(LN(2)/2)*V37*Y37*VLOOKUP('Données projet'!$B$9,Paramètres!$A$1:$I$89,3,0)*0.475*44/12</f>
        <v>0.14983297013717684</v>
      </c>
      <c r="AC37" s="22">
        <f t="shared" si="3"/>
        <v>111.33281542144796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1.1368683772161603E-13</v>
      </c>
      <c r="AJ37" s="13">
        <f>AI37*VLOOKUP('Données projet'!$B$10,Paramètres!$A$1:$I$89,3,0)*VLOOKUP('Données projet'!$B$10,Paramètres!$A$1:$I$89,5,0)</f>
        <v>6.7984728957526396E-14</v>
      </c>
      <c r="AK37" s="13">
        <f t="shared" si="35"/>
        <v>1.0682447123141398E-12</v>
      </c>
      <c r="AL37" s="20">
        <f t="shared" si="4"/>
        <v>1.978932943548152E-12</v>
      </c>
      <c r="AM37" s="59">
        <f t="shared" si="5"/>
        <v>293.3333333333353</v>
      </c>
      <c r="AN37" s="59">
        <f ca="1">AVERAGE(OFFSET($AM$3,0,0,'Données projet'!$E$10+1,1))-AVERAGE(OFFSET($H$3,0,0,'Données projet'!$E$10+1,1))</f>
        <v>149.5086927376081</v>
      </c>
      <c r="AO37" s="59">
        <f t="shared" si="36"/>
        <v>364.59164590134498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93.722225931670621</v>
      </c>
      <c r="AV37" s="21">
        <f>EXP(-LN(2)/25)*AV36+(1-EXP(-LN(2)/25))/(LN(2)/25)*Calculateur!AQ37*Calculateur!AS37*VLOOKUP('Données projet'!$B$10,Paramètres!$A$1:$I$89,3,0)*0.475*44/12</f>
        <v>17.460756519640164</v>
      </c>
      <c r="AW37" s="21">
        <f>EXP(-LN(2)/2)*AW36+(1-EXP(-LN(2)/2))/(LN(2)/2)*AQ37*AT37*VLOOKUP('Données projet'!$B$10,Paramètres!$A$1:$I$89,3,0)*0.475*44/12</f>
        <v>0.14983297013717684</v>
      </c>
      <c r="AX37" s="21">
        <f t="shared" si="6"/>
        <v>111.33281542144796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1.1368683772161603E-13</v>
      </c>
      <c r="O38" s="13">
        <f>N38*VLOOKUP('Données projet'!$B$9,Paramètres!$A$1:$I$89,3,0)*VLOOKUP('Données projet'!$B$9,Paramètres!$A$1:$I$89,5,0)</f>
        <v>6.7984728957526396E-14</v>
      </c>
      <c r="P38" s="13">
        <f t="shared" si="33"/>
        <v>1.0682447123141398E-12</v>
      </c>
      <c r="Q38" s="20">
        <f t="shared" si="53"/>
        <v>1.978932943548152E-12</v>
      </c>
      <c r="R38" s="59">
        <f t="shared" si="0"/>
        <v>293.3333333333353</v>
      </c>
      <c r="S38" s="59">
        <f ca="1">AVERAGE(OFFSET($R$3,0,0,'Données projet'!$E$9+1,1))-AVERAGE(OFFSET($H$3,0,0,'Données projet'!$E$9+1,1))</f>
        <v>149.5086927376081</v>
      </c>
      <c r="T38" s="59">
        <f t="shared" si="34"/>
        <v>364.59164590134498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91.884390246063816</v>
      </c>
      <c r="AA38" s="21">
        <f>EXP(-LN(2)/25)*AA37+(1-EXP(-LN(2)/25))/(LN(2)/25)*Calculateur!V38*Calculateur!X38*VLOOKUP('Données projet'!$B$9,Paramètres!$A$1:$I$89,3,0)*0.475*44/12</f>
        <v>16.983291214389325</v>
      </c>
      <c r="AB38" s="21">
        <f>EXP(-LN(2)/2)*AB37+(1-EXP(-LN(2)/2))/(LN(2)/2)*V38*Y38*VLOOKUP('Données projet'!$B$9,Paramètres!$A$1:$I$89,3,0)*0.475*44/12</f>
        <v>0.10594790922931922</v>
      </c>
      <c r="AC38" s="22">
        <f t="shared" si="3"/>
        <v>108.97362936968246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1.1368683772161603E-13</v>
      </c>
      <c r="AJ38" s="13">
        <f>AI38*VLOOKUP('Données projet'!$B$10,Paramètres!$A$1:$I$89,3,0)*VLOOKUP('Données projet'!$B$10,Paramètres!$A$1:$I$89,5,0)</f>
        <v>6.7984728957526396E-14</v>
      </c>
      <c r="AK38" s="13">
        <f t="shared" si="35"/>
        <v>1.0682447123141398E-12</v>
      </c>
      <c r="AL38" s="20">
        <f t="shared" si="4"/>
        <v>1.978932943548152E-12</v>
      </c>
      <c r="AM38" s="59">
        <f t="shared" si="5"/>
        <v>293.3333333333353</v>
      </c>
      <c r="AN38" s="59">
        <f ca="1">AVERAGE(OFFSET($AM$3,0,0,'Données projet'!$E$10+1,1))-AVERAGE(OFFSET($H$3,0,0,'Données projet'!$E$10+1,1))</f>
        <v>149.5086927376081</v>
      </c>
      <c r="AO38" s="59">
        <f t="shared" si="36"/>
        <v>364.59164590134498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91.884390246063816</v>
      </c>
      <c r="AV38" s="21">
        <f>EXP(-LN(2)/25)*AV37+(1-EXP(-LN(2)/25))/(LN(2)/25)*Calculateur!AQ38*Calculateur!AS38*VLOOKUP('Données projet'!$B$10,Paramètres!$A$1:$I$89,3,0)*0.475*44/12</f>
        <v>16.983291214389325</v>
      </c>
      <c r="AW38" s="21">
        <f>EXP(-LN(2)/2)*AW37+(1-EXP(-LN(2)/2))/(LN(2)/2)*AQ38*AT38*VLOOKUP('Données projet'!$B$10,Paramètres!$A$1:$I$89,3,0)*0.475*44/12</f>
        <v>0.10594790922931922</v>
      </c>
      <c r="AX38" s="21">
        <f t="shared" si="6"/>
        <v>108.97362936968246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1.1368683772161603E-13</v>
      </c>
      <c r="O39" s="13">
        <f>N39*VLOOKUP('Données projet'!$B$9,Paramètres!$A$1:$I$89,3,0)*VLOOKUP('Données projet'!$B$9,Paramètres!$A$1:$I$89,5,0)</f>
        <v>6.7984728957526396E-14</v>
      </c>
      <c r="P39" s="13">
        <f t="shared" si="33"/>
        <v>1.0682447123141398E-12</v>
      </c>
      <c r="Q39" s="20">
        <f t="shared" si="53"/>
        <v>1.978932943548152E-12</v>
      </c>
      <c r="R39" s="59">
        <f t="shared" si="0"/>
        <v>293.3333333333353</v>
      </c>
      <c r="S39" s="59">
        <f ca="1">AVERAGE(OFFSET($R$3,0,0,'Données projet'!$E$9+1,1))-AVERAGE(OFFSET($H$3,0,0,'Données projet'!$E$9+1,1))</f>
        <v>149.5086927376081</v>
      </c>
      <c r="T39" s="59">
        <f t="shared" si="34"/>
        <v>364.59164590134498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90.082593397282679</v>
      </c>
      <c r="AA39" s="21">
        <f>EXP(-LN(2)/25)*AA38+(1-EXP(-LN(2)/25))/(LN(2)/25)*Calculateur!V39*Calculateur!X39*VLOOKUP('Données projet'!$B$9,Paramètres!$A$1:$I$89,3,0)*0.475*44/12</f>
        <v>16.518882223019379</v>
      </c>
      <c r="AB39" s="21">
        <f>EXP(-LN(2)/2)*AB38+(1-EXP(-LN(2)/2))/(LN(2)/2)*V39*Y39*VLOOKUP('Données projet'!$B$9,Paramètres!$A$1:$I$89,3,0)*0.475*44/12</f>
        <v>7.4916485068588431E-2</v>
      </c>
      <c r="AC39" s="22">
        <f t="shared" si="3"/>
        <v>106.67639210537064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1.1368683772161603E-13</v>
      </c>
      <c r="AJ39" s="13">
        <f>AI39*VLOOKUP('Données projet'!$B$10,Paramètres!$A$1:$I$89,3,0)*VLOOKUP('Données projet'!$B$10,Paramètres!$A$1:$I$89,5,0)</f>
        <v>6.7984728957526396E-14</v>
      </c>
      <c r="AK39" s="13">
        <f t="shared" si="35"/>
        <v>1.0682447123141398E-12</v>
      </c>
      <c r="AL39" s="20">
        <f t="shared" si="4"/>
        <v>1.978932943548152E-12</v>
      </c>
      <c r="AM39" s="59">
        <f t="shared" si="5"/>
        <v>293.3333333333353</v>
      </c>
      <c r="AN39" s="59">
        <f ca="1">AVERAGE(OFFSET($AM$3,0,0,'Données projet'!$E$10+1,1))-AVERAGE(OFFSET($H$3,0,0,'Données projet'!$E$10+1,1))</f>
        <v>149.5086927376081</v>
      </c>
      <c r="AO39" s="59">
        <f t="shared" si="36"/>
        <v>364.59164590134498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90.082593397282679</v>
      </c>
      <c r="AV39" s="21">
        <f>EXP(-LN(2)/25)*AV38+(1-EXP(-LN(2)/25))/(LN(2)/25)*Calculateur!AQ39*Calculateur!AS39*VLOOKUP('Données projet'!$B$10,Paramètres!$A$1:$I$89,3,0)*0.475*44/12</f>
        <v>16.518882223019379</v>
      </c>
      <c r="AW39" s="21">
        <f>EXP(-LN(2)/2)*AW38+(1-EXP(-LN(2)/2))/(LN(2)/2)*AQ39*AT39*VLOOKUP('Données projet'!$B$10,Paramètres!$A$1:$I$89,3,0)*0.475*44/12</f>
        <v>7.4916485068588431E-2</v>
      </c>
      <c r="AX39" s="21">
        <f t="shared" si="6"/>
        <v>106.67639210537064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1.1368683772161603E-13</v>
      </c>
      <c r="O40" s="13">
        <f>N40*VLOOKUP('Données projet'!$B$9,Paramètres!$A$1:$I$89,3,0)*VLOOKUP('Données projet'!$B$9,Paramètres!$A$1:$I$89,5,0)</f>
        <v>6.7984728957526396E-14</v>
      </c>
      <c r="P40" s="13">
        <f t="shared" si="33"/>
        <v>1.0682447123141398E-12</v>
      </c>
      <c r="Q40" s="20">
        <f t="shared" si="53"/>
        <v>1.978932943548152E-12</v>
      </c>
      <c r="R40" s="59">
        <f t="shared" si="0"/>
        <v>293.3333333333353</v>
      </c>
      <c r="S40" s="59">
        <f ca="1">AVERAGE(OFFSET($R$3,0,0,'Données projet'!$E$9+1,1))-AVERAGE(OFFSET($H$3,0,0,'Données projet'!$E$9+1,1))</f>
        <v>149.5086927376081</v>
      </c>
      <c r="T40" s="59">
        <f t="shared" si="34"/>
        <v>364.59164590134498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88.316128685718567</v>
      </c>
      <c r="AA40" s="21">
        <f>EXP(-LN(2)/25)*AA39+(1-EXP(-LN(2)/25))/(LN(2)/25)*Calculateur!V40*Calculateur!X40*VLOOKUP('Données projet'!$B$9,Paramètres!$A$1:$I$89,3,0)*0.475*44/12</f>
        <v>16.067172519940652</v>
      </c>
      <c r="AB40" s="21">
        <f>EXP(-LN(2)/2)*AB39+(1-EXP(-LN(2)/2))/(LN(2)/2)*V40*Y40*VLOOKUP('Données projet'!$B$9,Paramètres!$A$1:$I$89,3,0)*0.475*44/12</f>
        <v>5.2973954614659619E-2</v>
      </c>
      <c r="AC40" s="22">
        <f t="shared" si="3"/>
        <v>104.43627516027388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1.1368683772161603E-13</v>
      </c>
      <c r="AJ40" s="13">
        <f>AI40*VLOOKUP('Données projet'!$B$10,Paramètres!$A$1:$I$89,3,0)*VLOOKUP('Données projet'!$B$10,Paramètres!$A$1:$I$89,5,0)</f>
        <v>6.7984728957526396E-14</v>
      </c>
      <c r="AK40" s="13">
        <f t="shared" si="35"/>
        <v>1.0682447123141398E-12</v>
      </c>
      <c r="AL40" s="20">
        <f t="shared" si="4"/>
        <v>1.978932943548152E-12</v>
      </c>
      <c r="AM40" s="59">
        <f t="shared" si="5"/>
        <v>293.3333333333353</v>
      </c>
      <c r="AN40" s="59">
        <f ca="1">AVERAGE(OFFSET($AM$3,0,0,'Données projet'!$E$10+1,1))-AVERAGE(OFFSET($H$3,0,0,'Données projet'!$E$10+1,1))</f>
        <v>149.5086927376081</v>
      </c>
      <c r="AO40" s="59">
        <f t="shared" si="36"/>
        <v>364.59164590134498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88.316128685718567</v>
      </c>
      <c r="AV40" s="21">
        <f>EXP(-LN(2)/25)*AV39+(1-EXP(-LN(2)/25))/(LN(2)/25)*Calculateur!AQ40*Calculateur!AS40*VLOOKUP('Données projet'!$B$10,Paramètres!$A$1:$I$89,3,0)*0.475*44/12</f>
        <v>16.067172519940652</v>
      </c>
      <c r="AW40" s="21">
        <f>EXP(-LN(2)/2)*AW39+(1-EXP(-LN(2)/2))/(LN(2)/2)*AQ40*AT40*VLOOKUP('Données projet'!$B$10,Paramètres!$A$1:$I$89,3,0)*0.475*44/12</f>
        <v>5.2973954614659619E-2</v>
      </c>
      <c r="AX40" s="21">
        <f t="shared" si="6"/>
        <v>104.43627516027388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1.1368683772161603E-13</v>
      </c>
      <c r="O41" s="13">
        <f>N41*VLOOKUP('Données projet'!$B$9,Paramètres!$A$1:$I$89,3,0)*VLOOKUP('Données projet'!$B$9,Paramètres!$A$1:$I$89,5,0)</f>
        <v>6.7984728957526396E-14</v>
      </c>
      <c r="P41" s="13">
        <f t="shared" si="33"/>
        <v>1.0682447123141398E-12</v>
      </c>
      <c r="Q41" s="20">
        <f t="shared" si="53"/>
        <v>1.978932943548152E-12</v>
      </c>
      <c r="R41" s="59">
        <f t="shared" si="0"/>
        <v>293.3333333333353</v>
      </c>
      <c r="S41" s="59">
        <f ca="1">AVERAGE(OFFSET($R$3,0,0,'Données projet'!$E$9+1,1))-AVERAGE(OFFSET($H$3,0,0,'Données projet'!$E$9+1,1))</f>
        <v>149.5086927376081</v>
      </c>
      <c r="T41" s="59">
        <f t="shared" si="34"/>
        <v>364.59164590134498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86.584303269711143</v>
      </c>
      <c r="AA41" s="21">
        <f>EXP(-LN(2)/25)*AA40+(1-EXP(-LN(2)/25))/(LN(2)/25)*Calculateur!V41*Calculateur!X41*VLOOKUP('Données projet'!$B$9,Paramètres!$A$1:$I$89,3,0)*0.475*44/12</f>
        <v>15.627814842446993</v>
      </c>
      <c r="AB41" s="21">
        <f>EXP(-LN(2)/2)*AB40+(1-EXP(-LN(2)/2))/(LN(2)/2)*V41*Y41*VLOOKUP('Données projet'!$B$9,Paramètres!$A$1:$I$89,3,0)*0.475*44/12</f>
        <v>3.7458242534294223E-2</v>
      </c>
      <c r="AC41" s="22">
        <f t="shared" si="3"/>
        <v>102.24957635469244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1.1368683772161603E-13</v>
      </c>
      <c r="AJ41" s="13">
        <f>AI41*VLOOKUP('Données projet'!$B$10,Paramètres!$A$1:$I$89,3,0)*VLOOKUP('Données projet'!$B$10,Paramètres!$A$1:$I$89,5,0)</f>
        <v>6.7984728957526396E-14</v>
      </c>
      <c r="AK41" s="13">
        <f t="shared" si="35"/>
        <v>1.0682447123141398E-12</v>
      </c>
      <c r="AL41" s="20">
        <f t="shared" si="4"/>
        <v>1.978932943548152E-12</v>
      </c>
      <c r="AM41" s="59">
        <f t="shared" si="5"/>
        <v>293.3333333333353</v>
      </c>
      <c r="AN41" s="59">
        <f ca="1">AVERAGE(OFFSET($AM$3,0,0,'Données projet'!$E$10+1,1))-AVERAGE(OFFSET($H$3,0,0,'Données projet'!$E$10+1,1))</f>
        <v>149.5086927376081</v>
      </c>
      <c r="AO41" s="59">
        <f t="shared" si="36"/>
        <v>364.59164590134498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86.584303269711143</v>
      </c>
      <c r="AV41" s="21">
        <f>EXP(-LN(2)/25)*AV40+(1-EXP(-LN(2)/25))/(LN(2)/25)*Calculateur!AQ41*Calculateur!AS41*VLOOKUP('Données projet'!$B$10,Paramètres!$A$1:$I$89,3,0)*0.475*44/12</f>
        <v>15.627814842446993</v>
      </c>
      <c r="AW41" s="21">
        <f>EXP(-LN(2)/2)*AW40+(1-EXP(-LN(2)/2))/(LN(2)/2)*AQ41*AT41*VLOOKUP('Données projet'!$B$10,Paramètres!$A$1:$I$89,3,0)*0.475*44/12</f>
        <v>3.7458242534294223E-2</v>
      </c>
      <c r="AX41" s="21">
        <f t="shared" si="6"/>
        <v>102.24957635469244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1.1368683772161603E-13</v>
      </c>
      <c r="O42" s="13">
        <f>N42*VLOOKUP('Données projet'!$B$9,Paramètres!$A$1:$I$89,3,0)*VLOOKUP('Données projet'!$B$9,Paramètres!$A$1:$I$89,5,0)</f>
        <v>6.7984728957526396E-14</v>
      </c>
      <c r="P42" s="13">
        <f t="shared" si="33"/>
        <v>1.0682447123141398E-12</v>
      </c>
      <c r="Q42" s="20">
        <f t="shared" si="53"/>
        <v>1.978932943548152E-12</v>
      </c>
      <c r="R42" s="59">
        <f t="shared" si="0"/>
        <v>293.3333333333353</v>
      </c>
      <c r="S42" s="59">
        <f ca="1">AVERAGE(OFFSET($R$3,0,0,'Données projet'!$E$9+1,1))-AVERAGE(OFFSET($H$3,0,0,'Données projet'!$E$9+1,1))</f>
        <v>149.5086927376081</v>
      </c>
      <c r="T42" s="59">
        <f t="shared" si="34"/>
        <v>364.59164590134498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84.886437893802423</v>
      </c>
      <c r="AA42" s="21">
        <f>EXP(-LN(2)/25)*AA41+(1-EXP(-LN(2)/25))/(LN(2)/25)*Calculateur!V42*Calculateur!X42*VLOOKUP('Données projet'!$B$9,Paramètres!$A$1:$I$89,3,0)*0.475*44/12</f>
        <v>15.200471423749216</v>
      </c>
      <c r="AB42" s="21">
        <f>EXP(-LN(2)/2)*AB41+(1-EXP(-LN(2)/2))/(LN(2)/2)*V42*Y42*VLOOKUP('Données projet'!$B$9,Paramètres!$A$1:$I$89,3,0)*0.475*44/12</f>
        <v>2.6486977307329813E-2</v>
      </c>
      <c r="AC42" s="22">
        <f t="shared" si="3"/>
        <v>100.11339629485897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1.1368683772161603E-13</v>
      </c>
      <c r="AJ42" s="13">
        <f>AI42*VLOOKUP('Données projet'!$B$10,Paramètres!$A$1:$I$89,3,0)*VLOOKUP('Données projet'!$B$10,Paramètres!$A$1:$I$89,5,0)</f>
        <v>6.7984728957526396E-14</v>
      </c>
      <c r="AK42" s="13">
        <f t="shared" si="35"/>
        <v>1.0682447123141398E-12</v>
      </c>
      <c r="AL42" s="20">
        <f t="shared" si="4"/>
        <v>1.978932943548152E-12</v>
      </c>
      <c r="AM42" s="59">
        <f t="shared" si="5"/>
        <v>293.3333333333353</v>
      </c>
      <c r="AN42" s="59">
        <f ca="1">AVERAGE(OFFSET($AM$3,0,0,'Données projet'!$E$10+1,1))-AVERAGE(OFFSET($H$3,0,0,'Données projet'!$E$10+1,1))</f>
        <v>149.5086927376081</v>
      </c>
      <c r="AO42" s="59">
        <f t="shared" si="36"/>
        <v>364.59164590134498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84.886437893802423</v>
      </c>
      <c r="AV42" s="21">
        <f>EXP(-LN(2)/25)*AV41+(1-EXP(-LN(2)/25))/(LN(2)/25)*Calculateur!AQ42*Calculateur!AS42*VLOOKUP('Données projet'!$B$10,Paramètres!$A$1:$I$89,3,0)*0.475*44/12</f>
        <v>15.200471423749216</v>
      </c>
      <c r="AW42" s="21">
        <f>EXP(-LN(2)/2)*AW41+(1-EXP(-LN(2)/2))/(LN(2)/2)*AQ42*AT42*VLOOKUP('Données projet'!$B$10,Paramètres!$A$1:$I$89,3,0)*0.475*44/12</f>
        <v>2.6486977307329813E-2</v>
      </c>
      <c r="AX42" s="21">
        <f t="shared" si="6"/>
        <v>100.11339629485897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1.1368683772161603E-13</v>
      </c>
      <c r="O43" s="13">
        <f>N43*VLOOKUP('Données projet'!$B$9,Paramètres!$A$1:$I$89,3,0)*VLOOKUP('Données projet'!$B$9,Paramètres!$A$1:$I$89,5,0)</f>
        <v>6.7984728957526396E-14</v>
      </c>
      <c r="P43" s="13">
        <f t="shared" si="33"/>
        <v>1.0682447123141398E-12</v>
      </c>
      <c r="Q43" s="20">
        <f t="shared" si="53"/>
        <v>1.978932943548152E-12</v>
      </c>
      <c r="R43" s="59">
        <f t="shared" si="0"/>
        <v>293.3333333333353</v>
      </c>
      <c r="S43" s="59">
        <f ca="1">AVERAGE(OFFSET($R$3,0,0,'Données projet'!$E$9+1,1))-AVERAGE(OFFSET($H$3,0,0,'Données projet'!$E$9+1,1))</f>
        <v>149.5086927376081</v>
      </c>
      <c r="T43" s="59">
        <f t="shared" si="34"/>
        <v>364.59164590134498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83.221866622319652</v>
      </c>
      <c r="AA43" s="21">
        <f>EXP(-LN(2)/25)*AA42+(1-EXP(-LN(2)/25))/(LN(2)/25)*Calculateur!V43*Calculateur!X43*VLOOKUP('Données projet'!$B$9,Paramètres!$A$1:$I$89,3,0)*0.475*44/12</f>
        <v>14.784813733308741</v>
      </c>
      <c r="AB43" s="21">
        <f>EXP(-LN(2)/2)*AB42+(1-EXP(-LN(2)/2))/(LN(2)/2)*V43*Y43*VLOOKUP('Données projet'!$B$9,Paramètres!$A$1:$I$89,3,0)*0.475*44/12</f>
        <v>1.8729121267147111E-2</v>
      </c>
      <c r="AC43" s="22">
        <f t="shared" si="3"/>
        <v>98.025409476895533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1.1368683772161603E-13</v>
      </c>
      <c r="AJ43" s="13">
        <f>AI43*VLOOKUP('Données projet'!$B$10,Paramètres!$A$1:$I$89,3,0)*VLOOKUP('Données projet'!$B$10,Paramètres!$A$1:$I$89,5,0)</f>
        <v>6.7984728957526396E-14</v>
      </c>
      <c r="AK43" s="13">
        <f t="shared" si="35"/>
        <v>1.0682447123141398E-12</v>
      </c>
      <c r="AL43" s="20">
        <f t="shared" si="4"/>
        <v>1.978932943548152E-12</v>
      </c>
      <c r="AM43" s="59">
        <f t="shared" si="5"/>
        <v>293.3333333333353</v>
      </c>
      <c r="AN43" s="59">
        <f ca="1">AVERAGE(OFFSET($AM$3,0,0,'Données projet'!$E$10+1,1))-AVERAGE(OFFSET($H$3,0,0,'Données projet'!$E$10+1,1))</f>
        <v>149.5086927376081</v>
      </c>
      <c r="AO43" s="59">
        <f t="shared" si="36"/>
        <v>364.59164590134498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83.221866622319652</v>
      </c>
      <c r="AV43" s="21">
        <f>EXP(-LN(2)/25)*AV42+(1-EXP(-LN(2)/25))/(LN(2)/25)*Calculateur!AQ43*Calculateur!AS43*VLOOKUP('Données projet'!$B$10,Paramètres!$A$1:$I$89,3,0)*0.475*44/12</f>
        <v>14.784813733308741</v>
      </c>
      <c r="AW43" s="21">
        <f>EXP(-LN(2)/2)*AW42+(1-EXP(-LN(2)/2))/(LN(2)/2)*AQ43*AT43*VLOOKUP('Données projet'!$B$10,Paramètres!$A$1:$I$89,3,0)*0.475*44/12</f>
        <v>1.8729121267147111E-2</v>
      </c>
      <c r="AX43" s="21">
        <f t="shared" si="6"/>
        <v>98.025409476895533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1.1368683772161603E-13</v>
      </c>
      <c r="O44" s="13">
        <f>N44*VLOOKUP('Données projet'!$B$9,Paramètres!$A$1:$I$89,3,0)*VLOOKUP('Données projet'!$B$9,Paramètres!$A$1:$I$89,5,0)</f>
        <v>6.7984728957526396E-14</v>
      </c>
      <c r="P44" s="13">
        <f t="shared" si="33"/>
        <v>1.0682447123141398E-12</v>
      </c>
      <c r="Q44" s="20">
        <f t="shared" si="53"/>
        <v>1.978932943548152E-12</v>
      </c>
      <c r="R44" s="59">
        <f t="shared" si="0"/>
        <v>293.3333333333353</v>
      </c>
      <c r="S44" s="59">
        <f ca="1">AVERAGE(OFFSET($R$3,0,0,'Données projet'!$E$9+1,1))-AVERAGE(OFFSET($H$3,0,0,'Données projet'!$E$9+1,1))</f>
        <v>149.5086927376081</v>
      </c>
      <c r="T44" s="59">
        <f t="shared" si="34"/>
        <v>364.59164590134498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81.589936578182432</v>
      </c>
      <c r="AA44" s="21">
        <f>EXP(-LN(2)/25)*AA43+(1-EXP(-LN(2)/25))/(LN(2)/25)*Calculateur!V44*Calculateur!X44*VLOOKUP('Données projet'!$B$9,Paramètres!$A$1:$I$89,3,0)*0.475*44/12</f>
        <v>14.38052222427185</v>
      </c>
      <c r="AB44" s="21">
        <f>EXP(-LN(2)/2)*AB43+(1-EXP(-LN(2)/2))/(LN(2)/2)*V44*Y44*VLOOKUP('Données projet'!$B$9,Paramètres!$A$1:$I$89,3,0)*0.475*44/12</f>
        <v>1.3243488653664906E-2</v>
      </c>
      <c r="AC44" s="22">
        <f t="shared" si="3"/>
        <v>95.98370229110796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1.1368683772161603E-13</v>
      </c>
      <c r="AJ44" s="13">
        <f>AI44*VLOOKUP('Données projet'!$B$10,Paramètres!$A$1:$I$89,3,0)*VLOOKUP('Données projet'!$B$10,Paramètres!$A$1:$I$89,5,0)</f>
        <v>6.7984728957526396E-14</v>
      </c>
      <c r="AK44" s="13">
        <f t="shared" si="35"/>
        <v>1.0682447123141398E-12</v>
      </c>
      <c r="AL44" s="20">
        <f t="shared" si="4"/>
        <v>1.978932943548152E-12</v>
      </c>
      <c r="AM44" s="59">
        <f t="shared" si="5"/>
        <v>293.3333333333353</v>
      </c>
      <c r="AN44" s="59">
        <f ca="1">AVERAGE(OFFSET($AM$3,0,0,'Données projet'!$E$10+1,1))-AVERAGE(OFFSET($H$3,0,0,'Données projet'!$E$10+1,1))</f>
        <v>149.5086927376081</v>
      </c>
      <c r="AO44" s="59">
        <f t="shared" si="36"/>
        <v>364.59164590134498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81.589936578182432</v>
      </c>
      <c r="AV44" s="21">
        <f>EXP(-LN(2)/25)*AV43+(1-EXP(-LN(2)/25))/(LN(2)/25)*Calculateur!AQ44*Calculateur!AS44*VLOOKUP('Données projet'!$B$10,Paramètres!$A$1:$I$89,3,0)*0.475*44/12</f>
        <v>14.38052222427185</v>
      </c>
      <c r="AW44" s="21">
        <f>EXP(-LN(2)/2)*AW43+(1-EXP(-LN(2)/2))/(LN(2)/2)*AQ44*AT44*VLOOKUP('Données projet'!$B$10,Paramètres!$A$1:$I$89,3,0)*0.475*44/12</f>
        <v>1.3243488653664906E-2</v>
      </c>
      <c r="AX44" s="21">
        <f t="shared" si="6"/>
        <v>95.98370229110796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1.1368683772161603E-13</v>
      </c>
      <c r="O45" s="13">
        <f>N45*VLOOKUP('Données projet'!$B$9,Paramètres!$A$1:$I$89,3,0)*VLOOKUP('Données projet'!$B$9,Paramètres!$A$1:$I$89,5,0)</f>
        <v>6.7984728957526396E-14</v>
      </c>
      <c r="P45" s="13">
        <f t="shared" si="33"/>
        <v>1.0682447123141398E-12</v>
      </c>
      <c r="Q45" s="20">
        <f t="shared" si="53"/>
        <v>1.978932943548152E-12</v>
      </c>
      <c r="R45" s="59">
        <f t="shared" si="0"/>
        <v>293.3333333333353</v>
      </c>
      <c r="S45" s="59">
        <f ca="1">AVERAGE(OFFSET($R$3,0,0,'Données projet'!$E$9+1,1))-AVERAGE(OFFSET($H$3,0,0,'Données projet'!$E$9+1,1))</f>
        <v>149.5086927376081</v>
      </c>
      <c r="T45" s="59">
        <f t="shared" si="34"/>
        <v>364.59164590134498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79.990007686831703</v>
      </c>
      <c r="AA45" s="21">
        <f>EXP(-LN(2)/25)*AA44+(1-EXP(-LN(2)/25))/(LN(2)/25)*Calculateur!V45*Calculateur!X45*VLOOKUP('Données projet'!$B$9,Paramètres!$A$1:$I$89,3,0)*0.475*44/12</f>
        <v>13.98728608781034</v>
      </c>
      <c r="AB45" s="21">
        <f>EXP(-LN(2)/2)*AB44+(1-EXP(-LN(2)/2))/(LN(2)/2)*V45*Y45*VLOOKUP('Données projet'!$B$9,Paramètres!$A$1:$I$89,3,0)*0.475*44/12</f>
        <v>9.3645606335735557E-3</v>
      </c>
      <c r="AC45" s="22">
        <f t="shared" si="3"/>
        <v>93.986658335275621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1.1368683772161603E-13</v>
      </c>
      <c r="AJ45" s="13">
        <f>AI45*VLOOKUP('Données projet'!$B$10,Paramètres!$A$1:$I$89,3,0)*VLOOKUP('Données projet'!$B$10,Paramètres!$A$1:$I$89,5,0)</f>
        <v>6.7984728957526396E-14</v>
      </c>
      <c r="AK45" s="13">
        <f t="shared" si="35"/>
        <v>1.0682447123141398E-12</v>
      </c>
      <c r="AL45" s="20">
        <f t="shared" si="4"/>
        <v>1.978932943548152E-12</v>
      </c>
      <c r="AM45" s="59">
        <f t="shared" si="5"/>
        <v>293.3333333333353</v>
      </c>
      <c r="AN45" s="59">
        <f ca="1">AVERAGE(OFFSET($AM$3,0,0,'Données projet'!$E$10+1,1))-AVERAGE(OFFSET($H$3,0,0,'Données projet'!$E$10+1,1))</f>
        <v>149.5086927376081</v>
      </c>
      <c r="AO45" s="59">
        <f t="shared" si="36"/>
        <v>364.59164590134498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79.990007686831703</v>
      </c>
      <c r="AV45" s="21">
        <f>EXP(-LN(2)/25)*AV44+(1-EXP(-LN(2)/25))/(LN(2)/25)*Calculateur!AQ45*Calculateur!AS45*VLOOKUP('Données projet'!$B$10,Paramètres!$A$1:$I$89,3,0)*0.475*44/12</f>
        <v>13.98728608781034</v>
      </c>
      <c r="AW45" s="21">
        <f>EXP(-LN(2)/2)*AW44+(1-EXP(-LN(2)/2))/(LN(2)/2)*AQ45*AT45*VLOOKUP('Données projet'!$B$10,Paramètres!$A$1:$I$89,3,0)*0.475*44/12</f>
        <v>9.3645606335735557E-3</v>
      </c>
      <c r="AX45" s="21">
        <f t="shared" si="6"/>
        <v>93.986658335275621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1.1368683772161603E-13</v>
      </c>
      <c r="O46" s="13">
        <f>N46*VLOOKUP('Données projet'!$B$9,Paramètres!$A$1:$I$89,3,0)*VLOOKUP('Données projet'!$B$9,Paramètres!$A$1:$I$89,5,0)</f>
        <v>6.7984728957526396E-14</v>
      </c>
      <c r="P46" s="13">
        <f t="shared" si="33"/>
        <v>1.0682447123141398E-12</v>
      </c>
      <c r="Q46" s="20">
        <f t="shared" si="53"/>
        <v>1.978932943548152E-12</v>
      </c>
      <c r="R46" s="59">
        <f t="shared" si="0"/>
        <v>293.3333333333353</v>
      </c>
      <c r="S46" s="59">
        <f ca="1">AVERAGE(OFFSET($R$3,0,0,'Données projet'!$E$9+1,1))-AVERAGE(OFFSET($H$3,0,0,'Données projet'!$E$9+1,1))</f>
        <v>149.5086927376081</v>
      </c>
      <c r="T46" s="59">
        <f t="shared" si="34"/>
        <v>364.59164590134498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78.421452425180107</v>
      </c>
      <c r="AA46" s="21">
        <f>EXP(-LN(2)/25)*AA45+(1-EXP(-LN(2)/25))/(LN(2)/25)*Calculateur!V46*Calculateur!X46*VLOOKUP('Données projet'!$B$9,Paramètres!$A$1:$I$89,3,0)*0.475*44/12</f>
        <v>13.604803014179758</v>
      </c>
      <c r="AB46" s="21">
        <f>EXP(-LN(2)/2)*AB45+(1-EXP(-LN(2)/2))/(LN(2)/2)*V46*Y46*VLOOKUP('Données projet'!$B$9,Paramètres!$A$1:$I$89,3,0)*0.475*44/12</f>
        <v>6.6217443268324532E-3</v>
      </c>
      <c r="AC46" s="22">
        <f t="shared" si="3"/>
        <v>92.032877183686693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1.1368683772161603E-13</v>
      </c>
      <c r="AJ46" s="13">
        <f>AI46*VLOOKUP('Données projet'!$B$10,Paramètres!$A$1:$I$89,3,0)*VLOOKUP('Données projet'!$B$10,Paramètres!$A$1:$I$89,5,0)</f>
        <v>6.7984728957526396E-14</v>
      </c>
      <c r="AK46" s="13">
        <f t="shared" si="35"/>
        <v>1.0682447123141398E-12</v>
      </c>
      <c r="AL46" s="20">
        <f t="shared" si="4"/>
        <v>1.978932943548152E-12</v>
      </c>
      <c r="AM46" s="59">
        <f t="shared" si="5"/>
        <v>293.3333333333353</v>
      </c>
      <c r="AN46" s="59">
        <f ca="1">AVERAGE(OFFSET($AM$3,0,0,'Données projet'!$E$10+1,1))-AVERAGE(OFFSET($H$3,0,0,'Données projet'!$E$10+1,1))</f>
        <v>149.5086927376081</v>
      </c>
      <c r="AO46" s="59">
        <f t="shared" si="36"/>
        <v>364.59164590134498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78.421452425180107</v>
      </c>
      <c r="AV46" s="21">
        <f>EXP(-LN(2)/25)*AV45+(1-EXP(-LN(2)/25))/(LN(2)/25)*Calculateur!AQ46*Calculateur!AS46*VLOOKUP('Données projet'!$B$10,Paramètres!$A$1:$I$89,3,0)*0.475*44/12</f>
        <v>13.604803014179758</v>
      </c>
      <c r="AW46" s="21">
        <f>EXP(-LN(2)/2)*AW45+(1-EXP(-LN(2)/2))/(LN(2)/2)*AQ46*AT46*VLOOKUP('Données projet'!$B$10,Paramètres!$A$1:$I$89,3,0)*0.475*44/12</f>
        <v>6.6217443268324532E-3</v>
      </c>
      <c r="AX46" s="21">
        <f t="shared" si="6"/>
        <v>92.032877183686693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1.1368683772161603E-13</v>
      </c>
      <c r="O47" s="13">
        <f>N47*VLOOKUP('Données projet'!$B$9,Paramètres!$A$1:$I$89,3,0)*VLOOKUP('Données projet'!$B$9,Paramètres!$A$1:$I$89,5,0)</f>
        <v>6.7984728957526396E-14</v>
      </c>
      <c r="P47" s="13">
        <f t="shared" si="33"/>
        <v>1.0682447123141398E-12</v>
      </c>
      <c r="Q47" s="20">
        <f t="shared" si="53"/>
        <v>1.978932943548152E-12</v>
      </c>
      <c r="R47" s="59">
        <f t="shared" si="0"/>
        <v>293.3333333333353</v>
      </c>
      <c r="S47" s="59">
        <f ca="1">AVERAGE(OFFSET($R$3,0,0,'Données projet'!$E$9+1,1))-AVERAGE(OFFSET($H$3,0,0,'Données projet'!$E$9+1,1))</f>
        <v>149.5086927376081</v>
      </c>
      <c r="T47" s="59">
        <f t="shared" si="34"/>
        <v>364.59164590134498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76.88365557548525</v>
      </c>
      <c r="AA47" s="21">
        <f>EXP(-LN(2)/25)*AA46+(1-EXP(-LN(2)/25))/(LN(2)/25)*Calculateur!V47*Calculateur!X47*VLOOKUP('Données projet'!$B$9,Paramètres!$A$1:$I$89,3,0)*0.475*44/12</f>
        <v>13.232778960311517</v>
      </c>
      <c r="AB47" s="21">
        <f>EXP(-LN(2)/2)*AB46+(1-EXP(-LN(2)/2))/(LN(2)/2)*V47*Y47*VLOOKUP('Données projet'!$B$9,Paramètres!$A$1:$I$89,3,0)*0.475*44/12</f>
        <v>4.6822803167867778E-3</v>
      </c>
      <c r="AC47" s="22">
        <f t="shared" si="3"/>
        <v>90.121116816113556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1.1368683772161603E-13</v>
      </c>
      <c r="AJ47" s="13">
        <f>AI47*VLOOKUP('Données projet'!$B$10,Paramètres!$A$1:$I$89,3,0)*VLOOKUP('Données projet'!$B$10,Paramètres!$A$1:$I$89,5,0)</f>
        <v>6.7984728957526396E-14</v>
      </c>
      <c r="AK47" s="13">
        <f t="shared" si="35"/>
        <v>1.0682447123141398E-12</v>
      </c>
      <c r="AL47" s="20">
        <f t="shared" si="4"/>
        <v>1.978932943548152E-12</v>
      </c>
      <c r="AM47" s="59">
        <f t="shared" si="5"/>
        <v>293.3333333333353</v>
      </c>
      <c r="AN47" s="59">
        <f ca="1">AVERAGE(OFFSET($AM$3,0,0,'Données projet'!$E$10+1,1))-AVERAGE(OFFSET($H$3,0,0,'Données projet'!$E$10+1,1))</f>
        <v>149.5086927376081</v>
      </c>
      <c r="AO47" s="59">
        <f t="shared" si="36"/>
        <v>364.59164590134498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76.88365557548525</v>
      </c>
      <c r="AV47" s="21">
        <f>EXP(-LN(2)/25)*AV46+(1-EXP(-LN(2)/25))/(LN(2)/25)*Calculateur!AQ47*Calculateur!AS47*VLOOKUP('Données projet'!$B$10,Paramètres!$A$1:$I$89,3,0)*0.475*44/12</f>
        <v>13.232778960311517</v>
      </c>
      <c r="AW47" s="21">
        <f>EXP(-LN(2)/2)*AW46+(1-EXP(-LN(2)/2))/(LN(2)/2)*AQ47*AT47*VLOOKUP('Données projet'!$B$10,Paramètres!$A$1:$I$89,3,0)*0.475*44/12</f>
        <v>4.6822803167867778E-3</v>
      </c>
      <c r="AX47" s="21">
        <f t="shared" si="6"/>
        <v>90.121116816113556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1.1368683772161603E-13</v>
      </c>
      <c r="O48" s="13">
        <f>N48*VLOOKUP('Données projet'!$B$9,Paramètres!$A$1:$I$89,3,0)*VLOOKUP('Données projet'!$B$9,Paramètres!$A$1:$I$89,5,0)</f>
        <v>6.7984728957526396E-14</v>
      </c>
      <c r="P48" s="13">
        <f t="shared" si="33"/>
        <v>1.0682447123141398E-12</v>
      </c>
      <c r="Q48" s="20">
        <f t="shared" si="53"/>
        <v>1.978932943548152E-12</v>
      </c>
      <c r="R48" s="59">
        <f t="shared" si="0"/>
        <v>293.3333333333353</v>
      </c>
      <c r="S48" s="59">
        <f ca="1">AVERAGE(OFFSET($R$3,0,0,'Données projet'!$E$9+1,1))-AVERAGE(OFFSET($H$3,0,0,'Données projet'!$E$9+1,1))</f>
        <v>149.5086927376081</v>
      </c>
      <c r="T48" s="59">
        <f t="shared" si="34"/>
        <v>364.59164590134498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75.37601398404945</v>
      </c>
      <c r="AA48" s="21">
        <f>EXP(-LN(2)/25)*AA47+(1-EXP(-LN(2)/25))/(LN(2)/25)*Calculateur!V48*Calculateur!X48*VLOOKUP('Données projet'!$B$9,Paramètres!$A$1:$I$89,3,0)*0.475*44/12</f>
        <v>12.870927923760197</v>
      </c>
      <c r="AB48" s="21">
        <f>EXP(-LN(2)/2)*AB47+(1-EXP(-LN(2)/2))/(LN(2)/2)*V48*Y48*VLOOKUP('Données projet'!$B$9,Paramètres!$A$1:$I$89,3,0)*0.475*44/12</f>
        <v>3.3108721634162266E-3</v>
      </c>
      <c r="AC48" s="22">
        <f t="shared" si="3"/>
        <v>88.250252779973053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1.1368683772161603E-13</v>
      </c>
      <c r="AJ48" s="13">
        <f>AI48*VLOOKUP('Données projet'!$B$10,Paramètres!$A$1:$I$89,3,0)*VLOOKUP('Données projet'!$B$10,Paramètres!$A$1:$I$89,5,0)</f>
        <v>6.7984728957526396E-14</v>
      </c>
      <c r="AK48" s="13">
        <f t="shared" si="35"/>
        <v>1.0682447123141398E-12</v>
      </c>
      <c r="AL48" s="20">
        <f t="shared" si="4"/>
        <v>1.978932943548152E-12</v>
      </c>
      <c r="AM48" s="59">
        <f t="shared" si="5"/>
        <v>293.3333333333353</v>
      </c>
      <c r="AN48" s="59">
        <f ca="1">AVERAGE(OFFSET($AM$3,0,0,'Données projet'!$E$10+1,1))-AVERAGE(OFFSET($H$3,0,0,'Données projet'!$E$10+1,1))</f>
        <v>149.5086927376081</v>
      </c>
      <c r="AO48" s="59">
        <f t="shared" si="36"/>
        <v>364.59164590134498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75.37601398404945</v>
      </c>
      <c r="AV48" s="21">
        <f>EXP(-LN(2)/25)*AV47+(1-EXP(-LN(2)/25))/(LN(2)/25)*Calculateur!AQ48*Calculateur!AS48*VLOOKUP('Données projet'!$B$10,Paramètres!$A$1:$I$89,3,0)*0.475*44/12</f>
        <v>12.870927923760197</v>
      </c>
      <c r="AW48" s="21">
        <f>EXP(-LN(2)/2)*AW47+(1-EXP(-LN(2)/2))/(LN(2)/2)*AQ48*AT48*VLOOKUP('Données projet'!$B$10,Paramètres!$A$1:$I$89,3,0)*0.475*44/12</f>
        <v>3.3108721634162266E-3</v>
      </c>
      <c r="AX48" s="21">
        <f t="shared" si="6"/>
        <v>88.250252779973053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1.1368683772161603E-13</v>
      </c>
      <c r="O49" s="13">
        <f>N49*VLOOKUP('Données projet'!$B$9,Paramètres!$A$1:$I$89,3,0)*VLOOKUP('Données projet'!$B$9,Paramètres!$A$1:$I$89,5,0)</f>
        <v>6.7984728957526396E-14</v>
      </c>
      <c r="P49" s="13">
        <f t="shared" si="33"/>
        <v>1.0682447123141398E-12</v>
      </c>
      <c r="Q49" s="20">
        <f t="shared" si="53"/>
        <v>1.978932943548152E-12</v>
      </c>
      <c r="R49" s="59">
        <f t="shared" si="0"/>
        <v>293.3333333333353</v>
      </c>
      <c r="S49" s="59">
        <f ca="1">AVERAGE(OFFSET($R$3,0,0,'Données projet'!$E$9+1,1))-AVERAGE(OFFSET($H$3,0,0,'Données projet'!$E$9+1,1))</f>
        <v>149.5086927376081</v>
      </c>
      <c r="T49" s="59">
        <f t="shared" si="34"/>
        <v>364.59164590134498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73.897936324651127</v>
      </c>
      <c r="AA49" s="21">
        <f>EXP(-LN(2)/25)*AA48+(1-EXP(-LN(2)/25))/(LN(2)/25)*Calculateur!V49*Calculateur!X49*VLOOKUP('Données projet'!$B$9,Paramètres!$A$1:$I$89,3,0)*0.475*44/12</f>
        <v>12.518971722832292</v>
      </c>
      <c r="AB49" s="21">
        <f>EXP(-LN(2)/2)*AB48+(1-EXP(-LN(2)/2))/(LN(2)/2)*V49*Y49*VLOOKUP('Données projet'!$B$9,Paramètres!$A$1:$I$89,3,0)*0.475*44/12</f>
        <v>2.3411401583933889E-3</v>
      </c>
      <c r="AC49" s="22">
        <f t="shared" si="3"/>
        <v>86.41924918764181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1.1368683772161603E-13</v>
      </c>
      <c r="AJ49" s="13">
        <f>AI49*VLOOKUP('Données projet'!$B$10,Paramètres!$A$1:$I$89,3,0)*VLOOKUP('Données projet'!$B$10,Paramètres!$A$1:$I$89,5,0)</f>
        <v>6.7984728957526396E-14</v>
      </c>
      <c r="AK49" s="13">
        <f t="shared" si="35"/>
        <v>1.0682447123141398E-12</v>
      </c>
      <c r="AL49" s="20">
        <f t="shared" si="4"/>
        <v>1.978932943548152E-12</v>
      </c>
      <c r="AM49" s="59">
        <f t="shared" si="5"/>
        <v>293.3333333333353</v>
      </c>
      <c r="AN49" s="59">
        <f ca="1">AVERAGE(OFFSET($AM$3,0,0,'Données projet'!$E$10+1,1))-AVERAGE(OFFSET($H$3,0,0,'Données projet'!$E$10+1,1))</f>
        <v>149.5086927376081</v>
      </c>
      <c r="AO49" s="59">
        <f t="shared" si="36"/>
        <v>364.59164590134498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73.897936324651127</v>
      </c>
      <c r="AV49" s="21">
        <f>EXP(-LN(2)/25)*AV48+(1-EXP(-LN(2)/25))/(LN(2)/25)*Calculateur!AQ49*Calculateur!AS49*VLOOKUP('Données projet'!$B$10,Paramètres!$A$1:$I$89,3,0)*0.475*44/12</f>
        <v>12.518971722832292</v>
      </c>
      <c r="AW49" s="21">
        <f>EXP(-LN(2)/2)*AW48+(1-EXP(-LN(2)/2))/(LN(2)/2)*AQ49*AT49*VLOOKUP('Données projet'!$B$10,Paramètres!$A$1:$I$89,3,0)*0.475*44/12</f>
        <v>2.3411401583933889E-3</v>
      </c>
      <c r="AX49" s="21">
        <f t="shared" si="6"/>
        <v>86.41924918764181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1.1368683772161603E-13</v>
      </c>
      <c r="O50" s="13">
        <f>N50*VLOOKUP('Données projet'!$B$9,Paramètres!$A$1:$I$89,3,0)*VLOOKUP('Données projet'!$B$9,Paramètres!$A$1:$I$89,5,0)</f>
        <v>6.7984728957526396E-14</v>
      </c>
      <c r="P50" s="13">
        <f t="shared" si="33"/>
        <v>1.0682447123141398E-12</v>
      </c>
      <c r="Q50" s="20">
        <f t="shared" si="53"/>
        <v>1.978932943548152E-12</v>
      </c>
      <c r="R50" s="59">
        <f t="shared" si="0"/>
        <v>293.3333333333353</v>
      </c>
      <c r="S50" s="59">
        <f ca="1">AVERAGE(OFFSET($R$3,0,0,'Données projet'!$E$9+1,1))-AVERAGE(OFFSET($H$3,0,0,'Données projet'!$E$9+1,1))</f>
        <v>149.5086927376081</v>
      </c>
      <c r="T50" s="59">
        <f t="shared" si="34"/>
        <v>364.59164590134498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72.448842866615252</v>
      </c>
      <c r="AA50" s="21">
        <f>EXP(-LN(2)/25)*AA49+(1-EXP(-LN(2)/25))/(LN(2)/25)*Calculateur!V50*Calculateur!X50*VLOOKUP('Données projet'!$B$9,Paramètres!$A$1:$I$89,3,0)*0.475*44/12</f>
        <v>12.176639782727333</v>
      </c>
      <c r="AB50" s="21">
        <f>EXP(-LN(2)/2)*AB49+(1-EXP(-LN(2)/2))/(LN(2)/2)*V50*Y50*VLOOKUP('Données projet'!$B$9,Paramètres!$A$1:$I$89,3,0)*0.475*44/12</f>
        <v>1.6554360817081133E-3</v>
      </c>
      <c r="AC50" s="22">
        <f t="shared" si="3"/>
        <v>84.627138085424292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1.1368683772161603E-13</v>
      </c>
      <c r="AJ50" s="13">
        <f>AI50*VLOOKUP('Données projet'!$B$10,Paramètres!$A$1:$I$89,3,0)*VLOOKUP('Données projet'!$B$10,Paramètres!$A$1:$I$89,5,0)</f>
        <v>6.7984728957526396E-14</v>
      </c>
      <c r="AK50" s="13">
        <f t="shared" si="35"/>
        <v>1.0682447123141398E-12</v>
      </c>
      <c r="AL50" s="20">
        <f t="shared" si="4"/>
        <v>1.978932943548152E-12</v>
      </c>
      <c r="AM50" s="59">
        <f t="shared" si="5"/>
        <v>293.3333333333353</v>
      </c>
      <c r="AN50" s="59">
        <f ca="1">AVERAGE(OFFSET($AM$3,0,0,'Données projet'!$E$10+1,1))-AVERAGE(OFFSET($H$3,0,0,'Données projet'!$E$10+1,1))</f>
        <v>149.5086927376081</v>
      </c>
      <c r="AO50" s="59">
        <f t="shared" si="36"/>
        <v>364.59164590134498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72.448842866615252</v>
      </c>
      <c r="AV50" s="21">
        <f>EXP(-LN(2)/25)*AV49+(1-EXP(-LN(2)/25))/(LN(2)/25)*Calculateur!AQ50*Calculateur!AS50*VLOOKUP('Données projet'!$B$10,Paramètres!$A$1:$I$89,3,0)*0.475*44/12</f>
        <v>12.176639782727333</v>
      </c>
      <c r="AW50" s="21">
        <f>EXP(-LN(2)/2)*AW49+(1-EXP(-LN(2)/2))/(LN(2)/2)*AQ50*AT50*VLOOKUP('Données projet'!$B$10,Paramètres!$A$1:$I$89,3,0)*0.475*44/12</f>
        <v>1.6554360817081133E-3</v>
      </c>
      <c r="AX50" s="21">
        <f t="shared" si="6"/>
        <v>84.627138085424292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1.1368683772161603E-13</v>
      </c>
      <c r="O51" s="13">
        <f>N51*VLOOKUP('Données projet'!$B$9,Paramètres!$A$1:$I$89,3,0)*VLOOKUP('Données projet'!$B$9,Paramètres!$A$1:$I$89,5,0)</f>
        <v>6.7984728957526396E-14</v>
      </c>
      <c r="P51" s="13">
        <f t="shared" si="33"/>
        <v>1.0682447123141398E-12</v>
      </c>
      <c r="Q51" s="20">
        <f t="shared" si="53"/>
        <v>1.978932943548152E-12</v>
      </c>
      <c r="R51" s="59">
        <f t="shared" si="0"/>
        <v>293.3333333333353</v>
      </c>
      <c r="S51" s="59">
        <f ca="1">AVERAGE(OFFSET($R$3,0,0,'Données projet'!$E$9+1,1))-AVERAGE(OFFSET($H$3,0,0,'Données projet'!$E$9+1,1))</f>
        <v>149.5086927376081</v>
      </c>
      <c r="T51" s="59">
        <f t="shared" si="34"/>
        <v>364.59164590134498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71.02816524743173</v>
      </c>
      <c r="AA51" s="21">
        <f>EXP(-LN(2)/25)*AA50+(1-EXP(-LN(2)/25))/(LN(2)/25)*Calculateur!V51*Calculateur!X51*VLOOKUP('Données projet'!$B$9,Paramètres!$A$1:$I$89,3,0)*0.475*44/12</f>
        <v>11.843668927526998</v>
      </c>
      <c r="AB51" s="21">
        <f>EXP(-LN(2)/2)*AB50+(1-EXP(-LN(2)/2))/(LN(2)/2)*V51*Y51*VLOOKUP('Données projet'!$B$9,Paramètres!$A$1:$I$89,3,0)*0.475*44/12</f>
        <v>1.1705700791966945E-3</v>
      </c>
      <c r="AC51" s="22">
        <f t="shared" si="3"/>
        <v>82.873004745037932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1.1368683772161603E-13</v>
      </c>
      <c r="AJ51" s="13">
        <f>AI51*VLOOKUP('Données projet'!$B$10,Paramètres!$A$1:$I$89,3,0)*VLOOKUP('Données projet'!$B$10,Paramètres!$A$1:$I$89,5,0)</f>
        <v>6.7984728957526396E-14</v>
      </c>
      <c r="AK51" s="13">
        <f t="shared" si="35"/>
        <v>1.0682447123141398E-12</v>
      </c>
      <c r="AL51" s="20">
        <f t="shared" si="4"/>
        <v>1.978932943548152E-12</v>
      </c>
      <c r="AM51" s="59">
        <f t="shared" si="5"/>
        <v>293.3333333333353</v>
      </c>
      <c r="AN51" s="59">
        <f ca="1">AVERAGE(OFFSET($AM$3,0,0,'Données projet'!$E$10+1,1))-AVERAGE(OFFSET($H$3,0,0,'Données projet'!$E$10+1,1))</f>
        <v>149.5086927376081</v>
      </c>
      <c r="AO51" s="59">
        <f t="shared" si="36"/>
        <v>364.59164590134498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71.02816524743173</v>
      </c>
      <c r="AV51" s="21">
        <f>EXP(-LN(2)/25)*AV50+(1-EXP(-LN(2)/25))/(LN(2)/25)*Calculateur!AQ51*Calculateur!AS51*VLOOKUP('Données projet'!$B$10,Paramètres!$A$1:$I$89,3,0)*0.475*44/12</f>
        <v>11.843668927526998</v>
      </c>
      <c r="AW51" s="21">
        <f>EXP(-LN(2)/2)*AW50+(1-EXP(-LN(2)/2))/(LN(2)/2)*AQ51*AT51*VLOOKUP('Données projet'!$B$10,Paramètres!$A$1:$I$89,3,0)*0.475*44/12</f>
        <v>1.1705700791966945E-3</v>
      </c>
      <c r="AX51" s="21">
        <f t="shared" si="6"/>
        <v>82.873004745037932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1.1368683772161603E-13</v>
      </c>
      <c r="O52" s="13">
        <f>N52*VLOOKUP('Données projet'!$B$9,Paramètres!$A$1:$I$89,3,0)*VLOOKUP('Données projet'!$B$9,Paramètres!$A$1:$I$89,5,0)</f>
        <v>6.7984728957526396E-14</v>
      </c>
      <c r="P52" s="13">
        <f t="shared" si="33"/>
        <v>1.0682447123141398E-12</v>
      </c>
      <c r="Q52" s="20">
        <f t="shared" si="53"/>
        <v>1.978932943548152E-12</v>
      </c>
      <c r="R52" s="59">
        <f t="shared" si="0"/>
        <v>293.3333333333353</v>
      </c>
      <c r="S52" s="59">
        <f ca="1">AVERAGE(OFFSET($R$3,0,0,'Données projet'!$E$9+1,1))-AVERAGE(OFFSET($H$3,0,0,'Données projet'!$E$9+1,1))</f>
        <v>149.5086927376081</v>
      </c>
      <c r="T52" s="59">
        <f t="shared" si="34"/>
        <v>364.59164590134498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69.635346249832608</v>
      </c>
      <c r="AA52" s="21">
        <f>EXP(-LN(2)/25)*AA51+(1-EXP(-LN(2)/25))/(LN(2)/25)*Calculateur!V52*Calculateur!X52*VLOOKUP('Données projet'!$B$9,Paramètres!$A$1:$I$89,3,0)*0.475*44/12</f>
        <v>11.519803177872292</v>
      </c>
      <c r="AB52" s="21">
        <f>EXP(-LN(2)/2)*AB51+(1-EXP(-LN(2)/2))/(LN(2)/2)*V52*Y52*VLOOKUP('Données projet'!$B$9,Paramètres!$A$1:$I$89,3,0)*0.475*44/12</f>
        <v>8.2771804085405665E-4</v>
      </c>
      <c r="AC52" s="22">
        <f t="shared" si="3"/>
        <v>81.155977145745751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1.1368683772161603E-13</v>
      </c>
      <c r="AJ52" s="13">
        <f>AI52*VLOOKUP('Données projet'!$B$10,Paramètres!$A$1:$I$89,3,0)*VLOOKUP('Données projet'!$B$10,Paramètres!$A$1:$I$89,5,0)</f>
        <v>6.7984728957526396E-14</v>
      </c>
      <c r="AK52" s="13">
        <f t="shared" si="35"/>
        <v>1.0682447123141398E-12</v>
      </c>
      <c r="AL52" s="20">
        <f t="shared" si="4"/>
        <v>1.978932943548152E-12</v>
      </c>
      <c r="AM52" s="59">
        <f t="shared" si="5"/>
        <v>293.3333333333353</v>
      </c>
      <c r="AN52" s="59">
        <f ca="1">AVERAGE(OFFSET($AM$3,0,0,'Données projet'!$E$10+1,1))-AVERAGE(OFFSET($H$3,0,0,'Données projet'!$E$10+1,1))</f>
        <v>149.5086927376081</v>
      </c>
      <c r="AO52" s="59">
        <f t="shared" si="36"/>
        <v>364.59164590134498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69.635346249832608</v>
      </c>
      <c r="AV52" s="21">
        <f>EXP(-LN(2)/25)*AV51+(1-EXP(-LN(2)/25))/(LN(2)/25)*Calculateur!AQ52*Calculateur!AS52*VLOOKUP('Données projet'!$B$10,Paramètres!$A$1:$I$89,3,0)*0.475*44/12</f>
        <v>11.519803177872292</v>
      </c>
      <c r="AW52" s="21">
        <f>EXP(-LN(2)/2)*AW51+(1-EXP(-LN(2)/2))/(LN(2)/2)*AQ52*AT52*VLOOKUP('Données projet'!$B$10,Paramètres!$A$1:$I$89,3,0)*0.475*44/12</f>
        <v>8.2771804085405665E-4</v>
      </c>
      <c r="AX52" s="21">
        <f t="shared" si="6"/>
        <v>81.155977145745751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1.1368683772161603E-13</v>
      </c>
      <c r="O53" s="13">
        <f>N53*VLOOKUP('Données projet'!$B$9,Paramètres!$A$1:$I$89,3,0)*VLOOKUP('Données projet'!$B$9,Paramètres!$A$1:$I$89,5,0)</f>
        <v>6.7984728957526396E-14</v>
      </c>
      <c r="P53" s="13">
        <f t="shared" si="33"/>
        <v>1.0682447123141398E-12</v>
      </c>
      <c r="Q53" s="20">
        <f t="shared" si="53"/>
        <v>1.978932943548152E-12</v>
      </c>
      <c r="R53" s="59">
        <f t="shared" si="0"/>
        <v>293.3333333333353</v>
      </c>
      <c r="S53" s="59">
        <f ca="1">AVERAGE(OFFSET($R$3,0,0,'Données projet'!$E$9+1,1))-AVERAGE(OFFSET($H$3,0,0,'Données projet'!$E$9+1,1))</f>
        <v>149.5086927376081</v>
      </c>
      <c r="T53" s="59">
        <f t="shared" si="34"/>
        <v>364.59164590134498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68.26983958324071</v>
      </c>
      <c r="AA53" s="21">
        <f>EXP(-LN(2)/25)*AA52+(1-EXP(-LN(2)/25))/(LN(2)/25)*Calculateur!V53*Calculateur!X53*VLOOKUP('Données projet'!$B$9,Paramètres!$A$1:$I$89,3,0)*0.475*44/12</f>
        <v>11.204793554173254</v>
      </c>
      <c r="AB53" s="21">
        <f>EXP(-LN(2)/2)*AB52+(1-EXP(-LN(2)/2))/(LN(2)/2)*V53*Y53*VLOOKUP('Données projet'!$B$9,Paramètres!$A$1:$I$89,3,0)*0.475*44/12</f>
        <v>5.8528503959834723E-4</v>
      </c>
      <c r="AC53" s="22">
        <f t="shared" si="3"/>
        <v>79.475218422453565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1.1368683772161603E-13</v>
      </c>
      <c r="AJ53" s="13">
        <f>AI53*VLOOKUP('Données projet'!$B$10,Paramètres!$A$1:$I$89,3,0)*VLOOKUP('Données projet'!$B$10,Paramètres!$A$1:$I$89,5,0)</f>
        <v>6.7984728957526396E-14</v>
      </c>
      <c r="AK53" s="13">
        <f t="shared" si="35"/>
        <v>1.0682447123141398E-12</v>
      </c>
      <c r="AL53" s="20">
        <f t="shared" si="4"/>
        <v>1.978932943548152E-12</v>
      </c>
      <c r="AM53" s="59">
        <f t="shared" si="5"/>
        <v>293.3333333333353</v>
      </c>
      <c r="AN53" s="59">
        <f ca="1">AVERAGE(OFFSET($AM$3,0,0,'Données projet'!$E$10+1,1))-AVERAGE(OFFSET($H$3,0,0,'Données projet'!$E$10+1,1))</f>
        <v>149.5086927376081</v>
      </c>
      <c r="AO53" s="59">
        <f t="shared" si="36"/>
        <v>364.59164590134498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68.26983958324071</v>
      </c>
      <c r="AV53" s="21">
        <f>EXP(-LN(2)/25)*AV52+(1-EXP(-LN(2)/25))/(LN(2)/25)*Calculateur!AQ53*Calculateur!AS53*VLOOKUP('Données projet'!$B$10,Paramètres!$A$1:$I$89,3,0)*0.475*44/12</f>
        <v>11.204793554173254</v>
      </c>
      <c r="AW53" s="21">
        <f>EXP(-LN(2)/2)*AW52+(1-EXP(-LN(2)/2))/(LN(2)/2)*AQ53*AT53*VLOOKUP('Données projet'!$B$10,Paramètres!$A$1:$I$89,3,0)*0.475*44/12</f>
        <v>5.8528503959834723E-4</v>
      </c>
      <c r="AX53" s="21">
        <f t="shared" si="6"/>
        <v>79.475218422453565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1.1368683772161603E-13</v>
      </c>
      <c r="O54" s="13">
        <f>N54*VLOOKUP('Données projet'!$B$9,Paramètres!$A$1:$I$89,3,0)*VLOOKUP('Données projet'!$B$9,Paramètres!$A$1:$I$89,5,0)</f>
        <v>6.7984728957526396E-14</v>
      </c>
      <c r="P54" s="13">
        <f t="shared" si="33"/>
        <v>1.0682447123141398E-12</v>
      </c>
      <c r="Q54" s="20">
        <f t="shared" si="53"/>
        <v>1.978932943548152E-12</v>
      </c>
      <c r="R54" s="59">
        <f t="shared" si="0"/>
        <v>293.3333333333353</v>
      </c>
      <c r="S54" s="59">
        <f ca="1">AVERAGE(OFFSET($R$3,0,0,'Données projet'!$E$9+1,1))-AVERAGE(OFFSET($H$3,0,0,'Données projet'!$E$9+1,1))</f>
        <v>149.5086927376081</v>
      </c>
      <c r="T54" s="59">
        <f t="shared" si="34"/>
        <v>364.59164590134498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66.931109669503854</v>
      </c>
      <c r="AA54" s="21">
        <f>EXP(-LN(2)/25)*AA53+(1-EXP(-LN(2)/25))/(LN(2)/25)*Calculateur!V54*Calculateur!X54*VLOOKUP('Données projet'!$B$9,Paramètres!$A$1:$I$89,3,0)*0.475*44/12</f>
        <v>10.898397885199902</v>
      </c>
      <c r="AB54" s="21">
        <f>EXP(-LN(2)/2)*AB53+(1-EXP(-LN(2)/2))/(LN(2)/2)*V54*Y54*VLOOKUP('Données projet'!$B$9,Paramètres!$A$1:$I$89,3,0)*0.475*44/12</f>
        <v>4.1385902042702832E-4</v>
      </c>
      <c r="AC54" s="22">
        <f t="shared" si="3"/>
        <v>77.829921413724179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1.1368683772161603E-13</v>
      </c>
      <c r="AJ54" s="13">
        <f>AI54*VLOOKUP('Données projet'!$B$10,Paramètres!$A$1:$I$89,3,0)*VLOOKUP('Données projet'!$B$10,Paramètres!$A$1:$I$89,5,0)</f>
        <v>6.7984728957526396E-14</v>
      </c>
      <c r="AK54" s="13">
        <f t="shared" si="35"/>
        <v>1.0682447123141398E-12</v>
      </c>
      <c r="AL54" s="20">
        <f t="shared" si="4"/>
        <v>1.978932943548152E-12</v>
      </c>
      <c r="AM54" s="59">
        <f t="shared" si="5"/>
        <v>293.3333333333353</v>
      </c>
      <c r="AN54" s="59">
        <f ca="1">AVERAGE(OFFSET($AM$3,0,0,'Données projet'!$E$10+1,1))-AVERAGE(OFFSET($H$3,0,0,'Données projet'!$E$10+1,1))</f>
        <v>149.5086927376081</v>
      </c>
      <c r="AO54" s="59">
        <f t="shared" si="36"/>
        <v>364.59164590134498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66.931109669503854</v>
      </c>
      <c r="AV54" s="21">
        <f>EXP(-LN(2)/25)*AV53+(1-EXP(-LN(2)/25))/(LN(2)/25)*Calculateur!AQ54*Calculateur!AS54*VLOOKUP('Données projet'!$B$10,Paramètres!$A$1:$I$89,3,0)*0.475*44/12</f>
        <v>10.898397885199902</v>
      </c>
      <c r="AW54" s="21">
        <f>EXP(-LN(2)/2)*AW53+(1-EXP(-LN(2)/2))/(LN(2)/2)*AQ54*AT54*VLOOKUP('Données projet'!$B$10,Paramètres!$A$1:$I$89,3,0)*0.475*44/12</f>
        <v>4.1385902042702832E-4</v>
      </c>
      <c r="AX54" s="21">
        <f t="shared" si="6"/>
        <v>77.829921413724179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1.1368683772161603E-13</v>
      </c>
      <c r="O55" s="13">
        <f>N55*VLOOKUP('Données projet'!$B$9,Paramètres!$A$1:$I$89,3,0)*VLOOKUP('Données projet'!$B$9,Paramètres!$A$1:$I$89,5,0)</f>
        <v>6.7984728957526396E-14</v>
      </c>
      <c r="P55" s="13">
        <f t="shared" si="33"/>
        <v>1.0682447123141398E-12</v>
      </c>
      <c r="Q55" s="20">
        <f t="shared" si="53"/>
        <v>1.978932943548152E-12</v>
      </c>
      <c r="R55" s="59">
        <f t="shared" si="0"/>
        <v>293.3333333333353</v>
      </c>
      <c r="S55" s="59">
        <f ca="1">AVERAGE(OFFSET($R$3,0,0,'Données projet'!$E$9+1,1))-AVERAGE(OFFSET($H$3,0,0,'Données projet'!$E$9+1,1))</f>
        <v>149.5086927376081</v>
      </c>
      <c r="T55" s="59">
        <f t="shared" si="34"/>
        <v>364.59164590134498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65.618631432830753</v>
      </c>
      <c r="AA55" s="21">
        <f>EXP(-LN(2)/25)*AA54+(1-EXP(-LN(2)/25))/(LN(2)/25)*Calculateur!V55*Calculateur!X55*VLOOKUP('Données projet'!$B$9,Paramètres!$A$1:$I$89,3,0)*0.475*44/12</f>
        <v>10.600380621907274</v>
      </c>
      <c r="AB55" s="21">
        <f>EXP(-LN(2)/2)*AB54+(1-EXP(-LN(2)/2))/(LN(2)/2)*V55*Y55*VLOOKUP('Données projet'!$B$9,Paramètres!$A$1:$I$89,3,0)*0.475*44/12</f>
        <v>2.9264251979917361E-4</v>
      </c>
      <c r="AC55" s="22">
        <f t="shared" si="3"/>
        <v>76.219304697257826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1.1368683772161603E-13</v>
      </c>
      <c r="AJ55" s="13">
        <f>AI55*VLOOKUP('Données projet'!$B$10,Paramètres!$A$1:$I$89,3,0)*VLOOKUP('Données projet'!$B$10,Paramètres!$A$1:$I$89,5,0)</f>
        <v>6.7984728957526396E-14</v>
      </c>
      <c r="AK55" s="13">
        <f t="shared" si="35"/>
        <v>1.0682447123141398E-12</v>
      </c>
      <c r="AL55" s="20">
        <f t="shared" si="4"/>
        <v>1.978932943548152E-12</v>
      </c>
      <c r="AM55" s="59">
        <f t="shared" si="5"/>
        <v>293.3333333333353</v>
      </c>
      <c r="AN55" s="59">
        <f ca="1">AVERAGE(OFFSET($AM$3,0,0,'Données projet'!$E$10+1,1))-AVERAGE(OFFSET($H$3,0,0,'Données projet'!$E$10+1,1))</f>
        <v>149.5086927376081</v>
      </c>
      <c r="AO55" s="59">
        <f t="shared" si="36"/>
        <v>364.59164590134498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65.618631432830753</v>
      </c>
      <c r="AV55" s="21">
        <f>EXP(-LN(2)/25)*AV54+(1-EXP(-LN(2)/25))/(LN(2)/25)*Calculateur!AQ55*Calculateur!AS55*VLOOKUP('Données projet'!$B$10,Paramètres!$A$1:$I$89,3,0)*0.475*44/12</f>
        <v>10.600380621907274</v>
      </c>
      <c r="AW55" s="21">
        <f>EXP(-LN(2)/2)*AW54+(1-EXP(-LN(2)/2))/(LN(2)/2)*AQ55*AT55*VLOOKUP('Données projet'!$B$10,Paramètres!$A$1:$I$89,3,0)*0.475*44/12</f>
        <v>2.9264251979917361E-4</v>
      </c>
      <c r="AX55" s="21">
        <f t="shared" si="6"/>
        <v>76.219304697257826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1.1368683772161603E-13</v>
      </c>
      <c r="O56" s="13">
        <f>N56*VLOOKUP('Données projet'!$B$9,Paramètres!$A$1:$I$89,3,0)*VLOOKUP('Données projet'!$B$9,Paramètres!$A$1:$I$89,5,0)</f>
        <v>6.7984728957526396E-14</v>
      </c>
      <c r="P56" s="13">
        <f t="shared" si="33"/>
        <v>1.0682447123141398E-12</v>
      </c>
      <c r="Q56" s="20">
        <f t="shared" si="53"/>
        <v>1.978932943548152E-12</v>
      </c>
      <c r="R56" s="59">
        <f t="shared" si="0"/>
        <v>293.3333333333353</v>
      </c>
      <c r="S56" s="59">
        <f ca="1">AVERAGE(OFFSET($R$3,0,0,'Données projet'!$E$9+1,1))-AVERAGE(OFFSET($H$3,0,0,'Données projet'!$E$9+1,1))</f>
        <v>149.5086927376081</v>
      </c>
      <c r="T56" s="59">
        <f t="shared" si="34"/>
        <v>364.59164590134498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64.331890093846127</v>
      </c>
      <c r="AA56" s="21">
        <f>EXP(-LN(2)/25)*AA55+(1-EXP(-LN(2)/25))/(LN(2)/25)*Calculateur!V56*Calculateur!X56*VLOOKUP('Données projet'!$B$9,Paramètres!$A$1:$I$89,3,0)*0.475*44/12</f>
        <v>10.310512656351429</v>
      </c>
      <c r="AB56" s="21">
        <f>EXP(-LN(2)/2)*AB55+(1-EXP(-LN(2)/2))/(LN(2)/2)*V56*Y56*VLOOKUP('Données projet'!$B$9,Paramètres!$A$1:$I$89,3,0)*0.475*44/12</f>
        <v>2.0692951021351416E-4</v>
      </c>
      <c r="AC56" s="22">
        <f t="shared" si="3"/>
        <v>74.642609679707775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1.1368683772161603E-13</v>
      </c>
      <c r="AJ56" s="13">
        <f>AI56*VLOOKUP('Données projet'!$B$10,Paramètres!$A$1:$I$89,3,0)*VLOOKUP('Données projet'!$B$10,Paramètres!$A$1:$I$89,5,0)</f>
        <v>6.7984728957526396E-14</v>
      </c>
      <c r="AK56" s="13">
        <f t="shared" si="35"/>
        <v>1.0682447123141398E-12</v>
      </c>
      <c r="AL56" s="20">
        <f t="shared" si="4"/>
        <v>1.978932943548152E-12</v>
      </c>
      <c r="AM56" s="59">
        <f t="shared" si="5"/>
        <v>293.3333333333353</v>
      </c>
      <c r="AN56" s="59">
        <f ca="1">AVERAGE(OFFSET($AM$3,0,0,'Données projet'!$E$10+1,1))-AVERAGE(OFFSET($H$3,0,0,'Données projet'!$E$10+1,1))</f>
        <v>149.5086927376081</v>
      </c>
      <c r="AO56" s="59">
        <f t="shared" si="36"/>
        <v>364.59164590134498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64.331890093846127</v>
      </c>
      <c r="AV56" s="21">
        <f>EXP(-LN(2)/25)*AV55+(1-EXP(-LN(2)/25))/(LN(2)/25)*Calculateur!AQ56*Calculateur!AS56*VLOOKUP('Données projet'!$B$10,Paramètres!$A$1:$I$89,3,0)*0.475*44/12</f>
        <v>10.310512656351429</v>
      </c>
      <c r="AW56" s="21">
        <f>EXP(-LN(2)/2)*AW55+(1-EXP(-LN(2)/2))/(LN(2)/2)*AQ56*AT56*VLOOKUP('Données projet'!$B$10,Paramètres!$A$1:$I$89,3,0)*0.475*44/12</f>
        <v>2.0692951021351416E-4</v>
      </c>
      <c r="AX56" s="21">
        <f t="shared" si="6"/>
        <v>74.642609679707775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1.1368683772161603E-13</v>
      </c>
      <c r="O57" s="13">
        <f>N57*VLOOKUP('Données projet'!$B$9,Paramètres!$A$1:$I$89,3,0)*VLOOKUP('Données projet'!$B$9,Paramètres!$A$1:$I$89,5,0)</f>
        <v>6.7984728957526396E-14</v>
      </c>
      <c r="P57" s="13">
        <f t="shared" si="33"/>
        <v>1.0682447123141398E-12</v>
      </c>
      <c r="Q57" s="20">
        <f t="shared" si="53"/>
        <v>1.978932943548152E-12</v>
      </c>
      <c r="R57" s="59">
        <f t="shared" si="0"/>
        <v>293.3333333333353</v>
      </c>
      <c r="S57" s="59">
        <f ca="1">AVERAGE(OFFSET($R$3,0,0,'Données projet'!$E$9+1,1))-AVERAGE(OFFSET($H$3,0,0,'Données projet'!$E$9+1,1))</f>
        <v>149.5086927376081</v>
      </c>
      <c r="T57" s="59">
        <f t="shared" si="34"/>
        <v>364.59164590134498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63.070380967684272</v>
      </c>
      <c r="AA57" s="21">
        <f>EXP(-LN(2)/25)*AA56+(1-EXP(-LN(2)/25))/(LN(2)/25)*Calculateur!V57*Calculateur!X57*VLOOKUP('Données projet'!$B$9,Paramètres!$A$1:$I$89,3,0)*0.475*44/12</f>
        <v>10.028571145557203</v>
      </c>
      <c r="AB57" s="21">
        <f>EXP(-LN(2)/2)*AB56+(1-EXP(-LN(2)/2))/(LN(2)/2)*V57*Y57*VLOOKUP('Données projet'!$B$9,Paramètres!$A$1:$I$89,3,0)*0.475*44/12</f>
        <v>1.4632125989958681E-4</v>
      </c>
      <c r="AC57" s="22">
        <f t="shared" si="3"/>
        <v>73.099098434501386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1.1368683772161603E-13</v>
      </c>
      <c r="AJ57" s="13">
        <f>AI57*VLOOKUP('Données projet'!$B$10,Paramètres!$A$1:$I$89,3,0)*VLOOKUP('Données projet'!$B$10,Paramètres!$A$1:$I$89,5,0)</f>
        <v>6.7984728957526396E-14</v>
      </c>
      <c r="AK57" s="13">
        <f t="shared" si="35"/>
        <v>1.0682447123141398E-12</v>
      </c>
      <c r="AL57" s="20">
        <f t="shared" si="4"/>
        <v>1.978932943548152E-12</v>
      </c>
      <c r="AM57" s="59">
        <f t="shared" si="5"/>
        <v>293.3333333333353</v>
      </c>
      <c r="AN57" s="59">
        <f ca="1">AVERAGE(OFFSET($AM$3,0,0,'Données projet'!$E$10+1,1))-AVERAGE(OFFSET($H$3,0,0,'Données projet'!$E$10+1,1))</f>
        <v>149.5086927376081</v>
      </c>
      <c r="AO57" s="59">
        <f t="shared" si="36"/>
        <v>364.59164590134498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63.070380967684272</v>
      </c>
      <c r="AV57" s="21">
        <f>EXP(-LN(2)/25)*AV56+(1-EXP(-LN(2)/25))/(LN(2)/25)*Calculateur!AQ57*Calculateur!AS57*VLOOKUP('Données projet'!$B$10,Paramètres!$A$1:$I$89,3,0)*0.475*44/12</f>
        <v>10.028571145557203</v>
      </c>
      <c r="AW57" s="21">
        <f>EXP(-LN(2)/2)*AW56+(1-EXP(-LN(2)/2))/(LN(2)/2)*AQ57*AT57*VLOOKUP('Données projet'!$B$10,Paramètres!$A$1:$I$89,3,0)*0.475*44/12</f>
        <v>1.4632125989958681E-4</v>
      </c>
      <c r="AX57" s="21">
        <f t="shared" si="6"/>
        <v>73.099098434501386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1.1368683772161603E-13</v>
      </c>
      <c r="O58" s="13">
        <f>N58*VLOOKUP('Données projet'!$B$9,Paramètres!$A$1:$I$89,3,0)*VLOOKUP('Données projet'!$B$9,Paramètres!$A$1:$I$89,5,0)</f>
        <v>6.7984728957526396E-14</v>
      </c>
      <c r="P58" s="13">
        <f t="shared" si="33"/>
        <v>1.0682447123141398E-12</v>
      </c>
      <c r="Q58" s="20">
        <f t="shared" si="53"/>
        <v>1.978932943548152E-12</v>
      </c>
      <c r="R58" s="59">
        <f t="shared" si="0"/>
        <v>293.3333333333353</v>
      </c>
      <c r="S58" s="59">
        <f ca="1">AVERAGE(OFFSET($R$3,0,0,'Données projet'!$E$9+1,1))-AVERAGE(OFFSET($H$3,0,0,'Données projet'!$E$9+1,1))</f>
        <v>149.5086927376081</v>
      </c>
      <c r="T58" s="59">
        <f t="shared" si="34"/>
        <v>364.59164590134498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61.833609266041861</v>
      </c>
      <c r="AA58" s="21">
        <f>EXP(-LN(2)/25)*AA57+(1-EXP(-LN(2)/25))/(LN(2)/25)*Calculateur!V58*Calculateur!X58*VLOOKUP('Données projet'!$B$9,Paramètres!$A$1:$I$89,3,0)*0.475*44/12</f>
        <v>9.7543393402023053</v>
      </c>
      <c r="AB58" s="21">
        <f>EXP(-LN(2)/2)*AB57+(1-EXP(-LN(2)/2))/(LN(2)/2)*V58*Y58*VLOOKUP('Données projet'!$B$9,Paramètres!$A$1:$I$89,3,0)*0.475*44/12</f>
        <v>1.0346475510675708E-4</v>
      </c>
      <c r="AC58" s="22">
        <f t="shared" si="3"/>
        <v>71.588052070999282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1.1368683772161603E-13</v>
      </c>
      <c r="AJ58" s="13">
        <f>AI58*VLOOKUP('Données projet'!$B$10,Paramètres!$A$1:$I$89,3,0)*VLOOKUP('Données projet'!$B$10,Paramètres!$A$1:$I$89,5,0)</f>
        <v>6.7984728957526396E-14</v>
      </c>
      <c r="AK58" s="13">
        <f t="shared" si="35"/>
        <v>1.0682447123141398E-12</v>
      </c>
      <c r="AL58" s="20">
        <f t="shared" si="4"/>
        <v>1.978932943548152E-12</v>
      </c>
      <c r="AM58" s="59">
        <f t="shared" si="5"/>
        <v>293.3333333333353</v>
      </c>
      <c r="AN58" s="59">
        <f ca="1">AVERAGE(OFFSET($AM$3,0,0,'Données projet'!$E$10+1,1))-AVERAGE(OFFSET($H$3,0,0,'Données projet'!$E$10+1,1))</f>
        <v>149.5086927376081</v>
      </c>
      <c r="AO58" s="59">
        <f t="shared" si="36"/>
        <v>364.59164590134498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61.833609266041861</v>
      </c>
      <c r="AV58" s="21">
        <f>EXP(-LN(2)/25)*AV57+(1-EXP(-LN(2)/25))/(LN(2)/25)*Calculateur!AQ58*Calculateur!AS58*VLOOKUP('Données projet'!$B$10,Paramètres!$A$1:$I$89,3,0)*0.475*44/12</f>
        <v>9.7543393402023053</v>
      </c>
      <c r="AW58" s="21">
        <f>EXP(-LN(2)/2)*AW57+(1-EXP(-LN(2)/2))/(LN(2)/2)*AQ58*AT58*VLOOKUP('Données projet'!$B$10,Paramètres!$A$1:$I$89,3,0)*0.475*44/12</f>
        <v>1.0346475510675708E-4</v>
      </c>
      <c r="AX58" s="21">
        <f t="shared" si="6"/>
        <v>71.588052070999282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1.1368683772161603E-13</v>
      </c>
      <c r="O59" s="13">
        <f>N59*VLOOKUP('Données projet'!$B$9,Paramètres!$A$1:$I$89,3,0)*VLOOKUP('Données projet'!$B$9,Paramètres!$A$1:$I$89,5,0)</f>
        <v>6.7984728957526396E-14</v>
      </c>
      <c r="P59" s="13">
        <f t="shared" si="33"/>
        <v>1.0682447123141398E-12</v>
      </c>
      <c r="Q59" s="20">
        <f t="shared" si="53"/>
        <v>1.978932943548152E-12</v>
      </c>
      <c r="R59" s="59">
        <f t="shared" si="0"/>
        <v>293.3333333333353</v>
      </c>
      <c r="S59" s="59">
        <f ca="1">AVERAGE(OFFSET($R$3,0,0,'Données projet'!$E$9+1,1))-AVERAGE(OFFSET($H$3,0,0,'Données projet'!$E$9+1,1))</f>
        <v>149.5086927376081</v>
      </c>
      <c r="T59" s="59">
        <f t="shared" si="34"/>
        <v>364.59164590134498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60.621089903112406</v>
      </c>
      <c r="AA59" s="21">
        <f>EXP(-LN(2)/25)*AA58+(1-EXP(-LN(2)/25))/(LN(2)/25)*Calculateur!V59*Calculateur!X59*VLOOKUP('Données projet'!$B$9,Paramètres!$A$1:$I$89,3,0)*0.475*44/12</f>
        <v>9.4876064179860613</v>
      </c>
      <c r="AB59" s="21">
        <f>EXP(-LN(2)/2)*AB58+(1-EXP(-LN(2)/2))/(LN(2)/2)*V59*Y59*VLOOKUP('Données projet'!$B$9,Paramètres!$A$1:$I$89,3,0)*0.475*44/12</f>
        <v>7.3160629949793404E-5</v>
      </c>
      <c r="AC59" s="22">
        <f t="shared" si="3"/>
        <v>70.108769481728416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1.1368683772161603E-13</v>
      </c>
      <c r="AJ59" s="13">
        <f>AI59*VLOOKUP('Données projet'!$B$10,Paramètres!$A$1:$I$89,3,0)*VLOOKUP('Données projet'!$B$10,Paramètres!$A$1:$I$89,5,0)</f>
        <v>6.7984728957526396E-14</v>
      </c>
      <c r="AK59" s="13">
        <f t="shared" si="35"/>
        <v>1.0682447123141398E-12</v>
      </c>
      <c r="AL59" s="20">
        <f t="shared" si="4"/>
        <v>1.978932943548152E-12</v>
      </c>
      <c r="AM59" s="59">
        <f t="shared" si="5"/>
        <v>293.3333333333353</v>
      </c>
      <c r="AN59" s="59">
        <f ca="1">AVERAGE(OFFSET($AM$3,0,0,'Données projet'!$E$10+1,1))-AVERAGE(OFFSET($H$3,0,0,'Données projet'!$E$10+1,1))</f>
        <v>149.5086927376081</v>
      </c>
      <c r="AO59" s="59">
        <f t="shared" si="36"/>
        <v>364.59164590134498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60.621089903112406</v>
      </c>
      <c r="AV59" s="21">
        <f>EXP(-LN(2)/25)*AV58+(1-EXP(-LN(2)/25))/(LN(2)/25)*Calculateur!AQ59*Calculateur!AS59*VLOOKUP('Données projet'!$B$10,Paramètres!$A$1:$I$89,3,0)*0.475*44/12</f>
        <v>9.4876064179860613</v>
      </c>
      <c r="AW59" s="21">
        <f>EXP(-LN(2)/2)*AW58+(1-EXP(-LN(2)/2))/(LN(2)/2)*AQ59*AT59*VLOOKUP('Données projet'!$B$10,Paramètres!$A$1:$I$89,3,0)*0.475*44/12</f>
        <v>7.3160629949793404E-5</v>
      </c>
      <c r="AX59" s="21">
        <f t="shared" si="6"/>
        <v>70.108769481728416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149.5086927376081</v>
      </c>
      <c r="T60" s="59">
        <f t="shared" si="34"/>
        <v>364.59164590134498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59.432347305326211</v>
      </c>
      <c r="AA60" s="21">
        <f>EXP(-LN(2)/25)*AA59+(1-EXP(-LN(2)/25))/(LN(2)/25)*Calculateur!V60*Calculateur!X60*VLOOKUP('Données projet'!$B$9,Paramètres!$A$1:$I$89,3,0)*0.475*44/12</f>
        <v>9.2281673215546949</v>
      </c>
      <c r="AB60" s="21">
        <f>EXP(-LN(2)/2)*AB59+(1-EXP(-LN(2)/2))/(LN(2)/2)*V60*Y60*VLOOKUP('Données projet'!$B$9,Paramètres!$A$1:$I$89,3,0)*0.475*44/12</f>
        <v>5.173237755337854E-5</v>
      </c>
      <c r="AC60" s="22">
        <f t="shared" si="3"/>
        <v>68.660566359258468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6.7984728957526396E-14</v>
      </c>
      <c r="AK60" s="13">
        <f t="shared" si="35"/>
        <v>1.0682447123141398E-12</v>
      </c>
      <c r="AL60" s="20">
        <f t="shared" si="4"/>
        <v>1.978932943548152E-12</v>
      </c>
      <c r="AM60" s="59">
        <f t="shared" si="5"/>
        <v>293.3333333333353</v>
      </c>
      <c r="AN60" s="59">
        <f ca="1">AVERAGE(OFFSET($AM$3,0,0,'Données projet'!$E$10+1,1))-AVERAGE(OFFSET($H$3,0,0,'Données projet'!$E$10+1,1))</f>
        <v>149.5086927376081</v>
      </c>
      <c r="AO60" s="59">
        <f t="shared" si="36"/>
        <v>364.59164590134498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59.432347305326211</v>
      </c>
      <c r="AV60" s="21">
        <f>EXP(-LN(2)/25)*AV59+(1-EXP(-LN(2)/25))/(LN(2)/25)*Calculateur!AQ60*Calculateur!AS60*VLOOKUP('Données projet'!$B$10,Paramètres!$A$1:$I$89,3,0)*0.475*44/12</f>
        <v>9.2281673215546949</v>
      </c>
      <c r="AW60" s="21">
        <f>EXP(-LN(2)/2)*AW59+(1-EXP(-LN(2)/2))/(LN(2)/2)*AQ60*AT60*VLOOKUP('Données projet'!$B$10,Paramètres!$A$1:$I$89,3,0)*0.475*44/12</f>
        <v>5.173237755337854E-5</v>
      </c>
      <c r="AX60" s="21">
        <f t="shared" si="6"/>
        <v>68.660566359258468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149.5086927376081</v>
      </c>
      <c r="T61" s="59">
        <f t="shared" si="34"/>
        <v>364.59164590134498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58.266915224821211</v>
      </c>
      <c r="AA61" s="21">
        <f>EXP(-LN(2)/25)*AA60+(1-EXP(-LN(2)/25))/(LN(2)/25)*Calculateur!V61*Calculateur!X61*VLOOKUP('Données projet'!$B$9,Paramètres!$A$1:$I$89,3,0)*0.475*44/12</f>
        <v>8.9758226008585531</v>
      </c>
      <c r="AB61" s="21">
        <f>EXP(-LN(2)/2)*AB60+(1-EXP(-LN(2)/2))/(LN(2)/2)*V61*Y61*VLOOKUP('Données projet'!$B$9,Paramètres!$A$1:$I$89,3,0)*0.475*44/12</f>
        <v>3.6580314974896702E-5</v>
      </c>
      <c r="AC61" s="22">
        <f t="shared" si="3"/>
        <v>67.242774405994737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6.7984728957526396E-14</v>
      </c>
      <c r="AK61" s="13">
        <f t="shared" si="35"/>
        <v>1.0682447123141398E-12</v>
      </c>
      <c r="AL61" s="20">
        <f t="shared" si="4"/>
        <v>1.978932943548152E-12</v>
      </c>
      <c r="AM61" s="59">
        <f t="shared" si="5"/>
        <v>293.3333333333353</v>
      </c>
      <c r="AN61" s="59">
        <f ca="1">AVERAGE(OFFSET($AM$3,0,0,'Données projet'!$E$10+1,1))-AVERAGE(OFFSET($H$3,0,0,'Données projet'!$E$10+1,1))</f>
        <v>149.5086927376081</v>
      </c>
      <c r="AO61" s="59">
        <f t="shared" si="36"/>
        <v>364.59164590134498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58.266915224821211</v>
      </c>
      <c r="AV61" s="21">
        <f>EXP(-LN(2)/25)*AV60+(1-EXP(-LN(2)/25))/(LN(2)/25)*Calculateur!AQ61*Calculateur!AS61*VLOOKUP('Données projet'!$B$10,Paramètres!$A$1:$I$89,3,0)*0.475*44/12</f>
        <v>8.9758226008585531</v>
      </c>
      <c r="AW61" s="21">
        <f>EXP(-LN(2)/2)*AW60+(1-EXP(-LN(2)/2))/(LN(2)/2)*AQ61*AT61*VLOOKUP('Données projet'!$B$10,Paramètres!$A$1:$I$89,3,0)*0.475*44/12</f>
        <v>3.6580314974896702E-5</v>
      </c>
      <c r="AX61" s="21">
        <f t="shared" si="6"/>
        <v>67.242774405994737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149.5086927376081</v>
      </c>
      <c r="T62" s="59">
        <f t="shared" si="34"/>
        <v>364.59164590134498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57.124336556571542</v>
      </c>
      <c r="AA62" s="21">
        <f>EXP(-LN(2)/25)*AA61+(1-EXP(-LN(2)/25))/(LN(2)/25)*Calculateur!V62*Calculateur!X62*VLOOKUP('Données projet'!$B$9,Paramètres!$A$1:$I$89,3,0)*0.475*44/12</f>
        <v>8.7303782598200801</v>
      </c>
      <c r="AB62" s="21">
        <f>EXP(-LN(2)/2)*AB61+(1-EXP(-LN(2)/2))/(LN(2)/2)*V62*Y62*VLOOKUP('Données projet'!$B$9,Paramètres!$A$1:$I$89,3,0)*0.475*44/12</f>
        <v>2.586618877668927E-5</v>
      </c>
      <c r="AC62" s="22">
        <f t="shared" si="3"/>
        <v>65.854740682580399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6.7984728957526396E-14</v>
      </c>
      <c r="AK62" s="13">
        <f t="shared" si="35"/>
        <v>1.0682447123141398E-12</v>
      </c>
      <c r="AL62" s="20">
        <f t="shared" si="4"/>
        <v>1.978932943548152E-12</v>
      </c>
      <c r="AM62" s="59">
        <f t="shared" si="5"/>
        <v>293.3333333333353</v>
      </c>
      <c r="AN62" s="59">
        <f ca="1">AVERAGE(OFFSET($AM$3,0,0,'Données projet'!$E$10+1,1))-AVERAGE(OFFSET($H$3,0,0,'Données projet'!$E$10+1,1))</f>
        <v>149.5086927376081</v>
      </c>
      <c r="AO62" s="59">
        <f t="shared" si="36"/>
        <v>364.59164590134498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57.124336556571542</v>
      </c>
      <c r="AV62" s="21">
        <f>EXP(-LN(2)/25)*AV61+(1-EXP(-LN(2)/25))/(LN(2)/25)*Calculateur!AQ62*Calculateur!AS62*VLOOKUP('Données projet'!$B$10,Paramètres!$A$1:$I$89,3,0)*0.475*44/12</f>
        <v>8.7303782598200801</v>
      </c>
      <c r="AW62" s="21">
        <f>EXP(-LN(2)/2)*AW61+(1-EXP(-LN(2)/2))/(LN(2)/2)*AQ62*AT62*VLOOKUP('Données projet'!$B$10,Paramètres!$A$1:$I$89,3,0)*0.475*44/12</f>
        <v>2.586618877668927E-5</v>
      </c>
      <c r="AX62" s="21">
        <f t="shared" si="6"/>
        <v>65.854740682580399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149.5086927376081</v>
      </c>
      <c r="T63" s="59">
        <f t="shared" si="34"/>
        <v>364.59164590134498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56.00416315910207</v>
      </c>
      <c r="AA63" s="21">
        <f>EXP(-LN(2)/25)*AA62+(1-EXP(-LN(2)/25))/(LN(2)/25)*Calculateur!V63*Calculateur!X63*VLOOKUP('Données projet'!$B$9,Paramètres!$A$1:$I$89,3,0)*0.475*44/12</f>
        <v>8.4916456071946609</v>
      </c>
      <c r="AB63" s="21">
        <f>EXP(-LN(2)/2)*AB62+(1-EXP(-LN(2)/2))/(LN(2)/2)*V63*Y63*VLOOKUP('Données projet'!$B$9,Paramètres!$A$1:$I$89,3,0)*0.475*44/12</f>
        <v>1.8290157487448351E-5</v>
      </c>
      <c r="AC63" s="22">
        <f t="shared" si="3"/>
        <v>64.495827056454218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6.7984728957526396E-14</v>
      </c>
      <c r="AK63" s="13">
        <f t="shared" si="35"/>
        <v>1.0682447123141398E-12</v>
      </c>
      <c r="AL63" s="20">
        <f t="shared" si="4"/>
        <v>1.978932943548152E-12</v>
      </c>
      <c r="AM63" s="59">
        <f t="shared" si="5"/>
        <v>293.3333333333353</v>
      </c>
      <c r="AN63" s="59">
        <f ca="1">AVERAGE(OFFSET($AM$3,0,0,'Données projet'!$E$10+1,1))-AVERAGE(OFFSET($H$3,0,0,'Données projet'!$E$10+1,1))</f>
        <v>149.5086927376081</v>
      </c>
      <c r="AO63" s="59">
        <f t="shared" si="36"/>
        <v>364.59164590134498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56.00416315910207</v>
      </c>
      <c r="AV63" s="21">
        <f>EXP(-LN(2)/25)*AV62+(1-EXP(-LN(2)/25))/(LN(2)/25)*Calculateur!AQ63*Calculateur!AS63*VLOOKUP('Données projet'!$B$10,Paramètres!$A$1:$I$89,3,0)*0.475*44/12</f>
        <v>8.4916456071946609</v>
      </c>
      <c r="AW63" s="21">
        <f>EXP(-LN(2)/2)*AW62+(1-EXP(-LN(2)/2))/(LN(2)/2)*AQ63*AT63*VLOOKUP('Données projet'!$B$10,Paramètres!$A$1:$I$89,3,0)*0.475*44/12</f>
        <v>1.8290157487448351E-5</v>
      </c>
      <c r="AX63" s="21">
        <f t="shared" si="6"/>
        <v>64.495827056454218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149.5086927376081</v>
      </c>
      <c r="T64" s="59">
        <f t="shared" si="34"/>
        <v>364.59164590134498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54.905955678718669</v>
      </c>
      <c r="AA64" s="21">
        <f>EXP(-LN(2)/25)*AA63+(1-EXP(-LN(2)/25))/(LN(2)/25)*Calculateur!V64*Calculateur!X64*VLOOKUP('Données projet'!$B$9,Paramètres!$A$1:$I$89,3,0)*0.475*44/12</f>
        <v>8.2594411115096875</v>
      </c>
      <c r="AB64" s="21">
        <f>EXP(-LN(2)/2)*AB63+(1-EXP(-LN(2)/2))/(LN(2)/2)*V64*Y64*VLOOKUP('Données projet'!$B$9,Paramètres!$A$1:$I$89,3,0)*0.475*44/12</f>
        <v>1.2933094388344635E-5</v>
      </c>
      <c r="AC64" s="22">
        <f t="shared" si="3"/>
        <v>63.165409723322746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149.5086927376081</v>
      </c>
      <c r="AO64" s="59">
        <f t="shared" si="36"/>
        <v>364.59164590134498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54.905955678718669</v>
      </c>
      <c r="AV64" s="21">
        <f>EXP(-LN(2)/25)*AV63+(1-EXP(-LN(2)/25))/(LN(2)/25)*Calculateur!AQ64*Calculateur!AS64*VLOOKUP('Données projet'!$B$10,Paramètres!$A$1:$I$89,3,0)*0.475*44/12</f>
        <v>8.2594411115096875</v>
      </c>
      <c r="AW64" s="21">
        <f>EXP(-LN(2)/2)*AW63+(1-EXP(-LN(2)/2))/(LN(2)/2)*AQ64*AT64*VLOOKUP('Données projet'!$B$10,Paramètres!$A$1:$I$89,3,0)*0.475*44/12</f>
        <v>1.2933094388344635E-5</v>
      </c>
      <c r="AX64" s="21">
        <f t="shared" si="6"/>
        <v>63.165409723322746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149.5086927376081</v>
      </c>
      <c r="T65" s="59">
        <f t="shared" si="34"/>
        <v>364.59164590134498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53.829283377185163</v>
      </c>
      <c r="AA65" s="21">
        <f>EXP(-LN(2)/25)*AA64+(1-EXP(-LN(2)/25))/(LN(2)/25)*Calculateur!V65*Calculateur!X65*VLOOKUP('Données projet'!$B$9,Paramètres!$A$1:$I$89,3,0)*0.475*44/12</f>
        <v>8.0335862599703241</v>
      </c>
      <c r="AB65" s="21">
        <f>EXP(-LN(2)/2)*AB64+(1-EXP(-LN(2)/2))/(LN(2)/2)*V65*Y65*VLOOKUP('Données projet'!$B$9,Paramètres!$A$1:$I$89,3,0)*0.475*44/12</f>
        <v>9.1450787437241755E-6</v>
      </c>
      <c r="AC65" s="22">
        <f t="shared" si="3"/>
        <v>61.862878782234226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149.5086927376081</v>
      </c>
      <c r="AO65" s="59">
        <f t="shared" si="36"/>
        <v>364.59164590134498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53.829283377185163</v>
      </c>
      <c r="AV65" s="21">
        <f>EXP(-LN(2)/25)*AV64+(1-EXP(-LN(2)/25))/(LN(2)/25)*Calculateur!AQ65*Calculateur!AS65*VLOOKUP('Données projet'!$B$10,Paramètres!$A$1:$I$89,3,0)*0.475*44/12</f>
        <v>8.0335862599703241</v>
      </c>
      <c r="AW65" s="21">
        <f>EXP(-LN(2)/2)*AW64+(1-EXP(-LN(2)/2))/(LN(2)/2)*AQ65*AT65*VLOOKUP('Données projet'!$B$10,Paramètres!$A$1:$I$89,3,0)*0.475*44/12</f>
        <v>9.1450787437241755E-6</v>
      </c>
      <c r="AX65" s="21">
        <f t="shared" si="6"/>
        <v>61.862878782234226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149.5086927376081</v>
      </c>
      <c r="T66" s="59">
        <f t="shared" si="34"/>
        <v>364.59164590134498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52.773723962779471</v>
      </c>
      <c r="AA66" s="21">
        <f>EXP(-LN(2)/25)*AA65+(1-EXP(-LN(2)/25))/(LN(2)/25)*Calculateur!V66*Calculateur!X66*VLOOKUP('Données projet'!$B$9,Paramètres!$A$1:$I$89,3,0)*0.475*44/12</f>
        <v>7.8139074212234956</v>
      </c>
      <c r="AB66" s="21">
        <f>EXP(-LN(2)/2)*AB65+(1-EXP(-LN(2)/2))/(LN(2)/2)*V66*Y66*VLOOKUP('Données projet'!$B$9,Paramètres!$A$1:$I$89,3,0)*0.475*44/12</f>
        <v>6.4665471941723176E-6</v>
      </c>
      <c r="AC66" s="22">
        <f t="shared" si="3"/>
        <v>60.587637850550159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149.5086927376081</v>
      </c>
      <c r="AO66" s="59">
        <f t="shared" si="36"/>
        <v>364.59164590134498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52.773723962779471</v>
      </c>
      <c r="AV66" s="21">
        <f>EXP(-LN(2)/25)*AV65+(1-EXP(-LN(2)/25))/(LN(2)/25)*Calculateur!AQ66*Calculateur!AS66*VLOOKUP('Données projet'!$B$10,Paramètres!$A$1:$I$89,3,0)*0.475*44/12</f>
        <v>7.8139074212234956</v>
      </c>
      <c r="AW66" s="21">
        <f>EXP(-LN(2)/2)*AW65+(1-EXP(-LN(2)/2))/(LN(2)/2)*AQ66*AT66*VLOOKUP('Données projet'!$B$10,Paramètres!$A$1:$I$89,3,0)*0.475*44/12</f>
        <v>6.4665471941723176E-6</v>
      </c>
      <c r="AX66" s="21">
        <f t="shared" si="6"/>
        <v>60.587637850550159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149.5086927376081</v>
      </c>
      <c r="T67" s="59">
        <f t="shared" si="34"/>
        <v>364.59164590134498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51.738863424662604</v>
      </c>
      <c r="AA67" s="21">
        <f>EXP(-LN(2)/25)*AA66+(1-EXP(-LN(2)/25))/(LN(2)/25)*Calculateur!V67*Calculateur!X67*VLOOKUP('Données projet'!$B$9,Paramètres!$A$1:$I$89,3,0)*0.475*44/12</f>
        <v>7.6002357118746069</v>
      </c>
      <c r="AB67" s="21">
        <f>EXP(-LN(2)/2)*AB66+(1-EXP(-LN(2)/2))/(LN(2)/2)*V67*Y67*VLOOKUP('Données projet'!$B$9,Paramètres!$A$1:$I$89,3,0)*0.475*44/12</f>
        <v>4.5725393718620877E-6</v>
      </c>
      <c r="AC67" s="22">
        <f t="shared" si="3"/>
        <v>59.339103709076589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149.5086927376081</v>
      </c>
      <c r="AO67" s="59">
        <f t="shared" si="36"/>
        <v>364.59164590134498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51.738863424662604</v>
      </c>
      <c r="AV67" s="21">
        <f>EXP(-LN(2)/25)*AV66+(1-EXP(-LN(2)/25))/(LN(2)/25)*Calculateur!AQ67*Calculateur!AS67*VLOOKUP('Données projet'!$B$10,Paramètres!$A$1:$I$89,3,0)*0.475*44/12</f>
        <v>7.6002357118746069</v>
      </c>
      <c r="AW67" s="21">
        <f>EXP(-LN(2)/2)*AW66+(1-EXP(-LN(2)/2))/(LN(2)/2)*AQ67*AT67*VLOOKUP('Données projet'!$B$10,Paramètres!$A$1:$I$89,3,0)*0.475*44/12</f>
        <v>4.5725393718620877E-6</v>
      </c>
      <c r="AX67" s="21">
        <f t="shared" si="6"/>
        <v>59.339103709076589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149.5086927376081</v>
      </c>
      <c r="T68" s="59">
        <f t="shared" si="34"/>
        <v>364.59164590134498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50.72429587049561</v>
      </c>
      <c r="AA68" s="21">
        <f>EXP(-LN(2)/25)*AA67+(1-EXP(-LN(2)/25))/(LN(2)/25)*Calculateur!V68*Calculateur!X68*VLOOKUP('Données projet'!$B$9,Paramètres!$A$1:$I$89,3,0)*0.475*44/12</f>
        <v>7.3924068666543699</v>
      </c>
      <c r="AB68" s="21">
        <f>EXP(-LN(2)/2)*AB67+(1-EXP(-LN(2)/2))/(LN(2)/2)*V68*Y68*VLOOKUP('Données projet'!$B$9,Paramètres!$A$1:$I$89,3,0)*0.475*44/12</f>
        <v>3.2332735970861588E-6</v>
      </c>
      <c r="AC68" s="22">
        <f t="shared" ref="AC68:AC131" si="57">SUM(Z68:AB68)</f>
        <v>58.116705970423574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149.5086927376081</v>
      </c>
      <c r="AO68" s="59">
        <f t="shared" si="36"/>
        <v>364.59164590134498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50.72429587049561</v>
      </c>
      <c r="AV68" s="21">
        <f>EXP(-LN(2)/25)*AV67+(1-EXP(-LN(2)/25))/(LN(2)/25)*Calculateur!AQ68*Calculateur!AS68*VLOOKUP('Données projet'!$B$10,Paramètres!$A$1:$I$89,3,0)*0.475*44/12</f>
        <v>7.3924068666543699</v>
      </c>
      <c r="AW68" s="21">
        <f>EXP(-LN(2)/2)*AW67+(1-EXP(-LN(2)/2))/(LN(2)/2)*AQ68*AT68*VLOOKUP('Données projet'!$B$10,Paramètres!$A$1:$I$89,3,0)*0.475*44/12</f>
        <v>3.2332735970861588E-6</v>
      </c>
      <c r="AX68" s="21">
        <f t="shared" ref="AX68:AX131" si="60">SUM(AU68:AW68)</f>
        <v>58.116705970423574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149.5086927376081</v>
      </c>
      <c r="T69" s="59">
        <f t="shared" ref="T69:T132" si="88">$T$3</f>
        <v>364.59164590134498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49.72962336724072</v>
      </c>
      <c r="AA69" s="21">
        <f>EXP(-LN(2)/25)*AA68+(1-EXP(-LN(2)/25))/(LN(2)/25)*Calculateur!V69*Calculateur!X69*VLOOKUP('Données projet'!$B$9,Paramètres!$A$1:$I$89,3,0)*0.475*44/12</f>
        <v>7.190261112135925</v>
      </c>
      <c r="AB69" s="21">
        <f>EXP(-LN(2)/2)*AB68+(1-EXP(-LN(2)/2))/(LN(2)/2)*V69*Y69*VLOOKUP('Données projet'!$B$9,Paramètres!$A$1:$I$89,3,0)*0.475*44/12</f>
        <v>2.2862696859310439E-6</v>
      </c>
      <c r="AC69" s="22">
        <f t="shared" si="57"/>
        <v>56.919886765646332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149.5086927376081</v>
      </c>
      <c r="AO69" s="59">
        <f t="shared" ref="AO69:AO132" si="90">$AO$3</f>
        <v>364.59164590134498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49.72962336724072</v>
      </c>
      <c r="AV69" s="21">
        <f>EXP(-LN(2)/25)*AV68+(1-EXP(-LN(2)/25))/(LN(2)/25)*Calculateur!AQ69*Calculateur!AS69*VLOOKUP('Données projet'!$B$10,Paramètres!$A$1:$I$89,3,0)*0.475*44/12</f>
        <v>7.190261112135925</v>
      </c>
      <c r="AW69" s="21">
        <f>EXP(-LN(2)/2)*AW68+(1-EXP(-LN(2)/2))/(LN(2)/2)*AQ69*AT69*VLOOKUP('Données projet'!$B$10,Paramètres!$A$1:$I$89,3,0)*0.475*44/12</f>
        <v>2.2862696859310439E-6</v>
      </c>
      <c r="AX69" s="21">
        <f t="shared" si="60"/>
        <v>56.919886765646332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149.5086927376081</v>
      </c>
      <c r="T70" s="59">
        <f t="shared" si="88"/>
        <v>364.59164590134498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48.754455785084339</v>
      </c>
      <c r="AA70" s="21">
        <f>EXP(-LN(2)/25)*AA69+(1-EXP(-LN(2)/25))/(LN(2)/25)*Calculateur!V70*Calculateur!X70*VLOOKUP('Données projet'!$B$9,Paramètres!$A$1:$I$89,3,0)*0.475*44/12</f>
        <v>6.9936430439051698</v>
      </c>
      <c r="AB70" s="21">
        <f>EXP(-LN(2)/2)*AB69+(1-EXP(-LN(2)/2))/(LN(2)/2)*V70*Y70*VLOOKUP('Données projet'!$B$9,Paramètres!$A$1:$I$89,3,0)*0.475*44/12</f>
        <v>1.6166367985430794E-6</v>
      </c>
      <c r="AC70" s="22">
        <f t="shared" si="57"/>
        <v>55.748100445626314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149.5086927376081</v>
      </c>
      <c r="AO70" s="59">
        <f t="shared" si="90"/>
        <v>364.59164590134498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48.754455785084339</v>
      </c>
      <c r="AV70" s="21">
        <f>EXP(-LN(2)/25)*AV69+(1-EXP(-LN(2)/25))/(LN(2)/25)*Calculateur!AQ70*Calculateur!AS70*VLOOKUP('Données projet'!$B$10,Paramètres!$A$1:$I$89,3,0)*0.475*44/12</f>
        <v>6.9936430439051698</v>
      </c>
      <c r="AW70" s="21">
        <f>EXP(-LN(2)/2)*AW69+(1-EXP(-LN(2)/2))/(LN(2)/2)*AQ70*AT70*VLOOKUP('Données projet'!$B$10,Paramètres!$A$1:$I$89,3,0)*0.475*44/12</f>
        <v>1.6166367985430794E-6</v>
      </c>
      <c r="AX70" s="21">
        <f t="shared" si="60"/>
        <v>55.748100445626314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149.5086927376081</v>
      </c>
      <c r="T71" s="59">
        <f t="shared" si="88"/>
        <v>364.59164590134498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47.798410644420549</v>
      </c>
      <c r="AA71" s="21">
        <f>EXP(-LN(2)/25)*AA70+(1-EXP(-LN(2)/25))/(LN(2)/25)*Calculateur!V71*Calculateur!X71*VLOOKUP('Données projet'!$B$9,Paramètres!$A$1:$I$89,3,0)*0.475*44/12</f>
        <v>6.8024015070898791</v>
      </c>
      <c r="AB71" s="21">
        <f>EXP(-LN(2)/2)*AB70+(1-EXP(-LN(2)/2))/(LN(2)/2)*V71*Y71*VLOOKUP('Données projet'!$B$9,Paramètres!$A$1:$I$89,3,0)*0.475*44/12</f>
        <v>1.1431348429655219E-6</v>
      </c>
      <c r="AC71" s="22">
        <f t="shared" si="57"/>
        <v>54.60081329464527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149.5086927376081</v>
      </c>
      <c r="AO71" s="59">
        <f t="shared" si="90"/>
        <v>364.59164590134498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47.798410644420549</v>
      </c>
      <c r="AV71" s="21">
        <f>EXP(-LN(2)/25)*AV70+(1-EXP(-LN(2)/25))/(LN(2)/25)*Calculateur!AQ71*Calculateur!AS71*VLOOKUP('Données projet'!$B$10,Paramètres!$A$1:$I$89,3,0)*0.475*44/12</f>
        <v>6.8024015070898791</v>
      </c>
      <c r="AW71" s="21">
        <f>EXP(-LN(2)/2)*AW70+(1-EXP(-LN(2)/2))/(LN(2)/2)*AQ71*AT71*VLOOKUP('Données projet'!$B$10,Paramètres!$A$1:$I$89,3,0)*0.475*44/12</f>
        <v>1.1431348429655219E-6</v>
      </c>
      <c r="AX71" s="21">
        <f t="shared" si="60"/>
        <v>54.60081329464527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149.5086927376081</v>
      </c>
      <c r="T72" s="59">
        <f t="shared" si="88"/>
        <v>364.59164590134498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46.861112965835225</v>
      </c>
      <c r="AA72" s="21">
        <f>EXP(-LN(2)/25)*AA71+(1-EXP(-LN(2)/25))/(LN(2)/25)*Calculateur!V72*Calculateur!X72*VLOOKUP('Données projet'!$B$9,Paramètres!$A$1:$I$89,3,0)*0.475*44/12</f>
        <v>6.6163894801557586</v>
      </c>
      <c r="AB72" s="21">
        <f>EXP(-LN(2)/2)*AB71+(1-EXP(-LN(2)/2))/(LN(2)/2)*V72*Y72*VLOOKUP('Données projet'!$B$9,Paramètres!$A$1:$I$89,3,0)*0.475*44/12</f>
        <v>8.083183992715397E-7</v>
      </c>
      <c r="AC72" s="22">
        <f t="shared" si="57"/>
        <v>53.477503254309383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149.5086927376081</v>
      </c>
      <c r="AO72" s="59">
        <f t="shared" si="90"/>
        <v>364.59164590134498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46.861112965835225</v>
      </c>
      <c r="AV72" s="21">
        <f>EXP(-LN(2)/25)*AV71+(1-EXP(-LN(2)/25))/(LN(2)/25)*Calculateur!AQ72*Calculateur!AS72*VLOOKUP('Données projet'!$B$10,Paramètres!$A$1:$I$89,3,0)*0.475*44/12</f>
        <v>6.6163894801557586</v>
      </c>
      <c r="AW72" s="21">
        <f>EXP(-LN(2)/2)*AW71+(1-EXP(-LN(2)/2))/(LN(2)/2)*AQ72*AT72*VLOOKUP('Données projet'!$B$10,Paramètres!$A$1:$I$89,3,0)*0.475*44/12</f>
        <v>8.083183992715397E-7</v>
      </c>
      <c r="AX72" s="21">
        <f t="shared" si="60"/>
        <v>53.477503254309383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149.5086927376081</v>
      </c>
      <c r="T73" s="59">
        <f t="shared" si="88"/>
        <v>364.59164590134498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45.942195123031823</v>
      </c>
      <c r="AA73" s="21">
        <f>EXP(-LN(2)/25)*AA72+(1-EXP(-LN(2)/25))/(LN(2)/25)*Calculateur!V73*Calculateur!X73*VLOOKUP('Données projet'!$B$9,Paramètres!$A$1:$I$89,3,0)*0.475*44/12</f>
        <v>6.4354639618800986</v>
      </c>
      <c r="AB73" s="21">
        <f>EXP(-LN(2)/2)*AB72+(1-EXP(-LN(2)/2))/(LN(2)/2)*V73*Y73*VLOOKUP('Données projet'!$B$9,Paramètres!$A$1:$I$89,3,0)*0.475*44/12</f>
        <v>5.7156742148276097E-7</v>
      </c>
      <c r="AC73" s="22">
        <f t="shared" si="57"/>
        <v>52.377659656479338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149.5086927376081</v>
      </c>
      <c r="AO73" s="59">
        <f t="shared" si="90"/>
        <v>364.59164590134498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45.942195123031823</v>
      </c>
      <c r="AV73" s="21">
        <f>EXP(-LN(2)/25)*AV72+(1-EXP(-LN(2)/25))/(LN(2)/25)*Calculateur!AQ73*Calculateur!AS73*VLOOKUP('Données projet'!$B$10,Paramètres!$A$1:$I$89,3,0)*0.475*44/12</f>
        <v>6.4354639618800986</v>
      </c>
      <c r="AW73" s="21">
        <f>EXP(-LN(2)/2)*AW72+(1-EXP(-LN(2)/2))/(LN(2)/2)*AQ73*AT73*VLOOKUP('Données projet'!$B$10,Paramètres!$A$1:$I$89,3,0)*0.475*44/12</f>
        <v>5.7156742148276097E-7</v>
      </c>
      <c r="AX73" s="21">
        <f t="shared" si="60"/>
        <v>52.377659656479338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149.5086927376081</v>
      </c>
      <c r="T74" s="59">
        <f t="shared" si="88"/>
        <v>364.59164590134498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45.041296698641254</v>
      </c>
      <c r="AA74" s="21">
        <f>EXP(-LN(2)/25)*AA73+(1-EXP(-LN(2)/25))/(LN(2)/25)*Calculateur!V74*Calculateur!X74*VLOOKUP('Données projet'!$B$9,Paramètres!$A$1:$I$89,3,0)*0.475*44/12</f>
        <v>6.2594858614161462</v>
      </c>
      <c r="AB74" s="21">
        <f>EXP(-LN(2)/2)*AB73+(1-EXP(-LN(2)/2))/(LN(2)/2)*V74*Y74*VLOOKUP('Données projet'!$B$9,Paramètres!$A$1:$I$89,3,0)*0.475*44/12</f>
        <v>4.0415919963576985E-7</v>
      </c>
      <c r="AC74" s="22">
        <f t="shared" si="57"/>
        <v>51.300782964216602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149.5086927376081</v>
      </c>
      <c r="AO74" s="59">
        <f t="shared" si="90"/>
        <v>364.59164590134498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45.041296698641254</v>
      </c>
      <c r="AV74" s="21">
        <f>EXP(-LN(2)/25)*AV73+(1-EXP(-LN(2)/25))/(LN(2)/25)*Calculateur!AQ74*Calculateur!AS74*VLOOKUP('Données projet'!$B$10,Paramètres!$A$1:$I$89,3,0)*0.475*44/12</f>
        <v>6.2594858614161462</v>
      </c>
      <c r="AW74" s="21">
        <f>EXP(-LN(2)/2)*AW73+(1-EXP(-LN(2)/2))/(LN(2)/2)*AQ74*AT74*VLOOKUP('Données projet'!$B$10,Paramètres!$A$1:$I$89,3,0)*0.475*44/12</f>
        <v>4.0415919963576985E-7</v>
      </c>
      <c r="AX74" s="21">
        <f t="shared" si="60"/>
        <v>51.300782964216602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149.5086927376081</v>
      </c>
      <c r="T75" s="59">
        <f t="shared" si="88"/>
        <v>364.59164590134498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44.158064342859205</v>
      </c>
      <c r="AA75" s="21">
        <f>EXP(-LN(2)/25)*AA74+(1-EXP(-LN(2)/25))/(LN(2)/25)*Calculateur!V75*Calculateur!X75*VLOOKUP('Données projet'!$B$9,Paramètres!$A$1:$I$89,3,0)*0.475*44/12</f>
        <v>6.0883198913636667</v>
      </c>
      <c r="AB75" s="21">
        <f>EXP(-LN(2)/2)*AB74+(1-EXP(-LN(2)/2))/(LN(2)/2)*V75*Y75*VLOOKUP('Données projet'!$B$9,Paramètres!$A$1:$I$89,3,0)*0.475*44/12</f>
        <v>2.8578371074138048E-7</v>
      </c>
      <c r="AC75" s="22">
        <f t="shared" si="57"/>
        <v>50.246384520006586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149.5086927376081</v>
      </c>
      <c r="AO75" s="59">
        <f t="shared" si="90"/>
        <v>364.59164590134498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44.158064342859205</v>
      </c>
      <c r="AV75" s="21">
        <f>EXP(-LN(2)/25)*AV74+(1-EXP(-LN(2)/25))/(LN(2)/25)*Calculateur!AQ75*Calculateur!AS75*VLOOKUP('Données projet'!$B$10,Paramètres!$A$1:$I$89,3,0)*0.475*44/12</f>
        <v>6.0883198913636667</v>
      </c>
      <c r="AW75" s="21">
        <f>EXP(-LN(2)/2)*AW74+(1-EXP(-LN(2)/2))/(LN(2)/2)*AQ75*AT75*VLOOKUP('Données projet'!$B$10,Paramètres!$A$1:$I$89,3,0)*0.475*44/12</f>
        <v>2.8578371074138048E-7</v>
      </c>
      <c r="AX75" s="21">
        <f t="shared" si="60"/>
        <v>50.246384520006586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149.5086927376081</v>
      </c>
      <c r="T76" s="59">
        <f t="shared" si="88"/>
        <v>364.59164590134498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43.2921516348555</v>
      </c>
      <c r="AA76" s="21">
        <f>EXP(-LN(2)/25)*AA75+(1-EXP(-LN(2)/25))/(LN(2)/25)*Calculateur!V76*Calculateur!X76*VLOOKUP('Données projet'!$B$9,Paramètres!$A$1:$I$89,3,0)*0.475*44/12</f>
        <v>5.9218344637634992</v>
      </c>
      <c r="AB76" s="21">
        <f>EXP(-LN(2)/2)*AB75+(1-EXP(-LN(2)/2))/(LN(2)/2)*V76*Y76*VLOOKUP('Données projet'!$B$9,Paramètres!$A$1:$I$89,3,0)*0.475*44/12</f>
        <v>2.0207959981788492E-7</v>
      </c>
      <c r="AC76" s="22">
        <f t="shared" si="57"/>
        <v>49.2139863006986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149.5086927376081</v>
      </c>
      <c r="AO76" s="59">
        <f t="shared" si="90"/>
        <v>364.59164590134498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43.2921516348555</v>
      </c>
      <c r="AV76" s="21">
        <f>EXP(-LN(2)/25)*AV75+(1-EXP(-LN(2)/25))/(LN(2)/25)*Calculateur!AQ76*Calculateur!AS76*VLOOKUP('Données projet'!$B$10,Paramètres!$A$1:$I$89,3,0)*0.475*44/12</f>
        <v>5.9218344637634992</v>
      </c>
      <c r="AW76" s="21">
        <f>EXP(-LN(2)/2)*AW75+(1-EXP(-LN(2)/2))/(LN(2)/2)*AQ76*AT76*VLOOKUP('Données projet'!$B$10,Paramètres!$A$1:$I$89,3,0)*0.475*44/12</f>
        <v>2.0207959981788492E-7</v>
      </c>
      <c r="AX76" s="21">
        <f t="shared" si="60"/>
        <v>49.2139863006986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149.5086927376081</v>
      </c>
      <c r="T77" s="59">
        <f t="shared" si="88"/>
        <v>364.59164590134498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42.443218946901148</v>
      </c>
      <c r="AA77" s="21">
        <f>EXP(-LN(2)/25)*AA76+(1-EXP(-LN(2)/25))/(LN(2)/25)*Calculateur!V77*Calculateur!X77*VLOOKUP('Données projet'!$B$9,Paramètres!$A$1:$I$89,3,0)*0.475*44/12</f>
        <v>5.7599015889361462</v>
      </c>
      <c r="AB77" s="21">
        <f>EXP(-LN(2)/2)*AB76+(1-EXP(-LN(2)/2))/(LN(2)/2)*V77*Y77*VLOOKUP('Données projet'!$B$9,Paramètres!$A$1:$I$89,3,0)*0.475*44/12</f>
        <v>1.4289185537069024E-7</v>
      </c>
      <c r="AC77" s="22">
        <f t="shared" si="57"/>
        <v>48.20312067872915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149.5086927376081</v>
      </c>
      <c r="AO77" s="59">
        <f t="shared" si="90"/>
        <v>364.59164590134498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42.443218946901148</v>
      </c>
      <c r="AV77" s="21">
        <f>EXP(-LN(2)/25)*AV76+(1-EXP(-LN(2)/25))/(LN(2)/25)*Calculateur!AQ77*Calculateur!AS77*VLOOKUP('Données projet'!$B$10,Paramètres!$A$1:$I$89,3,0)*0.475*44/12</f>
        <v>5.7599015889361462</v>
      </c>
      <c r="AW77" s="21">
        <f>EXP(-LN(2)/2)*AW76+(1-EXP(-LN(2)/2))/(LN(2)/2)*AQ77*AT77*VLOOKUP('Données projet'!$B$10,Paramètres!$A$1:$I$89,3,0)*0.475*44/12</f>
        <v>1.4289185537069024E-7</v>
      </c>
      <c r="AX77" s="21">
        <f t="shared" si="60"/>
        <v>48.20312067872915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149.5086927376081</v>
      </c>
      <c r="T78" s="59">
        <f t="shared" si="88"/>
        <v>364.59164590134498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41.610933311159762</v>
      </c>
      <c r="AA78" s="21">
        <f>EXP(-LN(2)/25)*AA77+(1-EXP(-LN(2)/25))/(LN(2)/25)*Calculateur!V78*Calculateur!X78*VLOOKUP('Données projet'!$B$9,Paramètres!$A$1:$I$89,3,0)*0.475*44/12</f>
        <v>5.6023967770866268</v>
      </c>
      <c r="AB78" s="21">
        <f>EXP(-LN(2)/2)*AB77+(1-EXP(-LN(2)/2))/(LN(2)/2)*V78*Y78*VLOOKUP('Données projet'!$B$9,Paramètres!$A$1:$I$89,3,0)*0.475*44/12</f>
        <v>1.0103979990894246E-7</v>
      </c>
      <c r="AC78" s="22">
        <f t="shared" si="57"/>
        <v>47.213330189286189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149.5086927376081</v>
      </c>
      <c r="AO78" s="59">
        <f t="shared" si="90"/>
        <v>364.59164590134498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41.610933311159762</v>
      </c>
      <c r="AV78" s="21">
        <f>EXP(-LN(2)/25)*AV77+(1-EXP(-LN(2)/25))/(LN(2)/25)*Calculateur!AQ78*Calculateur!AS78*VLOOKUP('Données projet'!$B$10,Paramètres!$A$1:$I$89,3,0)*0.475*44/12</f>
        <v>5.6023967770866268</v>
      </c>
      <c r="AW78" s="21">
        <f>EXP(-LN(2)/2)*AW77+(1-EXP(-LN(2)/2))/(LN(2)/2)*AQ78*AT78*VLOOKUP('Données projet'!$B$10,Paramètres!$A$1:$I$89,3,0)*0.475*44/12</f>
        <v>1.0103979990894246E-7</v>
      </c>
      <c r="AX78" s="21">
        <f t="shared" si="60"/>
        <v>47.213330189286189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149.5086927376081</v>
      </c>
      <c r="T79" s="59">
        <f t="shared" si="88"/>
        <v>364.59164590134498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40.794968289091159</v>
      </c>
      <c r="AA79" s="21">
        <f>EXP(-LN(2)/25)*AA78+(1-EXP(-LN(2)/25))/(LN(2)/25)*Calculateur!V79*Calculateur!X79*VLOOKUP('Données projet'!$B$9,Paramètres!$A$1:$I$89,3,0)*0.475*44/12</f>
        <v>5.449198942599951</v>
      </c>
      <c r="AB79" s="21">
        <f>EXP(-LN(2)/2)*AB78+(1-EXP(-LN(2)/2))/(LN(2)/2)*V79*Y79*VLOOKUP('Données projet'!$B$9,Paramètres!$A$1:$I$89,3,0)*0.475*44/12</f>
        <v>7.1445927685345121E-8</v>
      </c>
      <c r="AC79" s="22">
        <f t="shared" si="57"/>
        <v>46.244167303137033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149.5086927376081</v>
      </c>
      <c r="AO79" s="59">
        <f t="shared" si="90"/>
        <v>364.59164590134498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40.794968289091159</v>
      </c>
      <c r="AV79" s="21">
        <f>EXP(-LN(2)/25)*AV78+(1-EXP(-LN(2)/25))/(LN(2)/25)*Calculateur!AQ79*Calculateur!AS79*VLOOKUP('Données projet'!$B$10,Paramètres!$A$1:$I$89,3,0)*0.475*44/12</f>
        <v>5.449198942599951</v>
      </c>
      <c r="AW79" s="21">
        <f>EXP(-LN(2)/2)*AW78+(1-EXP(-LN(2)/2))/(LN(2)/2)*AQ79*AT79*VLOOKUP('Données projet'!$B$10,Paramètres!$A$1:$I$89,3,0)*0.475*44/12</f>
        <v>7.1445927685345121E-8</v>
      </c>
      <c r="AX79" s="21">
        <f t="shared" si="60"/>
        <v>46.244167303137033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149.5086927376081</v>
      </c>
      <c r="T80" s="59">
        <f t="shared" si="88"/>
        <v>364.59164590134498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39.995003843415795</v>
      </c>
      <c r="AA80" s="21">
        <f>EXP(-LN(2)/25)*AA79+(1-EXP(-LN(2)/25))/(LN(2)/25)*Calculateur!V80*Calculateur!X80*VLOOKUP('Données projet'!$B$9,Paramètres!$A$1:$I$89,3,0)*0.475*44/12</f>
        <v>5.3001903109536368</v>
      </c>
      <c r="AB80" s="21">
        <f>EXP(-LN(2)/2)*AB79+(1-EXP(-LN(2)/2))/(LN(2)/2)*V80*Y80*VLOOKUP('Données projet'!$B$9,Paramètres!$A$1:$I$89,3,0)*0.475*44/12</f>
        <v>5.0519899954471231E-8</v>
      </c>
      <c r="AC80" s="22">
        <f t="shared" si="57"/>
        <v>45.295194204889334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149.5086927376081</v>
      </c>
      <c r="AO80" s="59">
        <f t="shared" si="90"/>
        <v>364.59164590134498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39.995003843415795</v>
      </c>
      <c r="AV80" s="21">
        <f>EXP(-LN(2)/25)*AV79+(1-EXP(-LN(2)/25))/(LN(2)/25)*Calculateur!AQ80*Calculateur!AS80*VLOOKUP('Données projet'!$B$10,Paramètres!$A$1:$I$89,3,0)*0.475*44/12</f>
        <v>5.3001903109536368</v>
      </c>
      <c r="AW80" s="21">
        <f>EXP(-LN(2)/2)*AW79+(1-EXP(-LN(2)/2))/(LN(2)/2)*AQ80*AT80*VLOOKUP('Données projet'!$B$10,Paramètres!$A$1:$I$89,3,0)*0.475*44/12</f>
        <v>5.0519899954471231E-8</v>
      </c>
      <c r="AX80" s="21">
        <f t="shared" si="60"/>
        <v>45.295194204889334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149.5086927376081</v>
      </c>
      <c r="T81" s="59">
        <f t="shared" si="88"/>
        <v>364.59164590134498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39.210726212589996</v>
      </c>
      <c r="AA81" s="21">
        <f>EXP(-LN(2)/25)*AA80+(1-EXP(-LN(2)/25))/(LN(2)/25)*Calculateur!V81*Calculateur!X81*VLOOKUP('Données projet'!$B$9,Paramètres!$A$1:$I$89,3,0)*0.475*44/12</f>
        <v>5.1552563281757147</v>
      </c>
      <c r="AB81" s="21">
        <f>EXP(-LN(2)/2)*AB80+(1-EXP(-LN(2)/2))/(LN(2)/2)*V81*Y81*VLOOKUP('Données projet'!$B$9,Paramètres!$A$1:$I$89,3,0)*0.475*44/12</f>
        <v>3.572296384267256E-8</v>
      </c>
      <c r="AC81" s="22">
        <f t="shared" si="57"/>
        <v>44.365982576488676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149.5086927376081</v>
      </c>
      <c r="AO81" s="59">
        <f t="shared" si="90"/>
        <v>364.59164590134498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39.210726212589996</v>
      </c>
      <c r="AV81" s="21">
        <f>EXP(-LN(2)/25)*AV80+(1-EXP(-LN(2)/25))/(LN(2)/25)*Calculateur!AQ81*Calculateur!AS81*VLOOKUP('Données projet'!$B$10,Paramètres!$A$1:$I$89,3,0)*0.475*44/12</f>
        <v>5.1552563281757147</v>
      </c>
      <c r="AW81" s="21">
        <f>EXP(-LN(2)/2)*AW80+(1-EXP(-LN(2)/2))/(LN(2)/2)*AQ81*AT81*VLOOKUP('Données projet'!$B$10,Paramètres!$A$1:$I$89,3,0)*0.475*44/12</f>
        <v>3.572296384267256E-8</v>
      </c>
      <c r="AX81" s="21">
        <f t="shared" si="60"/>
        <v>44.365982576488676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149.5086927376081</v>
      </c>
      <c r="T82" s="59">
        <f t="shared" si="88"/>
        <v>364.59164590134498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38.441827787742568</v>
      </c>
      <c r="AA82" s="21">
        <f>EXP(-LN(2)/25)*AA81+(1-EXP(-LN(2)/25))/(LN(2)/25)*Calculateur!V82*Calculateur!X82*VLOOKUP('Données projet'!$B$9,Paramètres!$A$1:$I$89,3,0)*0.475*44/12</f>
        <v>5.0142855727786015</v>
      </c>
      <c r="AB82" s="21">
        <f>EXP(-LN(2)/2)*AB81+(1-EXP(-LN(2)/2))/(LN(2)/2)*V82*Y82*VLOOKUP('Données projet'!$B$9,Paramètres!$A$1:$I$89,3,0)*0.475*44/12</f>
        <v>2.5259949977235615E-8</v>
      </c>
      <c r="AC82" s="22">
        <f t="shared" si="57"/>
        <v>43.456113385781123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149.5086927376081</v>
      </c>
      <c r="AO82" s="59">
        <f t="shared" si="90"/>
        <v>364.59164590134498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38.441827787742568</v>
      </c>
      <c r="AV82" s="21">
        <f>EXP(-LN(2)/25)*AV81+(1-EXP(-LN(2)/25))/(LN(2)/25)*Calculateur!AQ82*Calculateur!AS82*VLOOKUP('Données projet'!$B$10,Paramètres!$A$1:$I$89,3,0)*0.475*44/12</f>
        <v>5.0142855727786015</v>
      </c>
      <c r="AW82" s="21">
        <f>EXP(-LN(2)/2)*AW81+(1-EXP(-LN(2)/2))/(LN(2)/2)*AQ82*AT82*VLOOKUP('Données projet'!$B$10,Paramètres!$A$1:$I$89,3,0)*0.475*44/12</f>
        <v>2.5259949977235615E-8</v>
      </c>
      <c r="AX82" s="21">
        <f t="shared" si="60"/>
        <v>43.456113385781123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149.5086927376081</v>
      </c>
      <c r="T83" s="59">
        <f t="shared" si="88"/>
        <v>364.59164590134498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37.688006992024668</v>
      </c>
      <c r="AA83" s="21">
        <f>EXP(-LN(2)/25)*AA82+(1-EXP(-LN(2)/25))/(LN(2)/25)*Calculateur!V83*Calculateur!X83*VLOOKUP('Données projet'!$B$9,Paramètres!$A$1:$I$89,3,0)*0.475*44/12</f>
        <v>4.8771696701011527</v>
      </c>
      <c r="AB83" s="21">
        <f>EXP(-LN(2)/2)*AB82+(1-EXP(-LN(2)/2))/(LN(2)/2)*V83*Y83*VLOOKUP('Données projet'!$B$9,Paramètres!$A$1:$I$89,3,0)*0.475*44/12</f>
        <v>1.786148192133628E-8</v>
      </c>
      <c r="AC83" s="22">
        <f t="shared" si="57"/>
        <v>42.565176679987303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149.5086927376081</v>
      </c>
      <c r="AO83" s="59">
        <f t="shared" si="90"/>
        <v>364.59164590134498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37.688006992024668</v>
      </c>
      <c r="AV83" s="21">
        <f>EXP(-LN(2)/25)*AV82+(1-EXP(-LN(2)/25))/(LN(2)/25)*Calculateur!AQ83*Calculateur!AS83*VLOOKUP('Données projet'!$B$10,Paramètres!$A$1:$I$89,3,0)*0.475*44/12</f>
        <v>4.8771696701011527</v>
      </c>
      <c r="AW83" s="21">
        <f>EXP(-LN(2)/2)*AW82+(1-EXP(-LN(2)/2))/(LN(2)/2)*AQ83*AT83*VLOOKUP('Données projet'!$B$10,Paramètres!$A$1:$I$89,3,0)*0.475*44/12</f>
        <v>1.786148192133628E-8</v>
      </c>
      <c r="AX83" s="21">
        <f t="shared" si="60"/>
        <v>42.565176679987303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149.5086927376081</v>
      </c>
      <c r="T84" s="59">
        <f t="shared" si="88"/>
        <v>364.59164590134498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36.948968162325514</v>
      </c>
      <c r="AA84" s="21">
        <f>EXP(-LN(2)/25)*AA83+(1-EXP(-LN(2)/25))/(LN(2)/25)*Calculateur!V84*Calculateur!X84*VLOOKUP('Données projet'!$B$9,Paramètres!$A$1:$I$89,3,0)*0.475*44/12</f>
        <v>4.7438032089930307</v>
      </c>
      <c r="AB84" s="21">
        <f>EXP(-LN(2)/2)*AB83+(1-EXP(-LN(2)/2))/(LN(2)/2)*V84*Y84*VLOOKUP('Données projet'!$B$9,Paramètres!$A$1:$I$89,3,0)*0.475*44/12</f>
        <v>1.2629974988617808E-8</v>
      </c>
      <c r="AC84" s="22">
        <f t="shared" si="57"/>
        <v>41.692771383948518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149.5086927376081</v>
      </c>
      <c r="AO84" s="59">
        <f t="shared" si="90"/>
        <v>364.59164590134498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36.948968162325514</v>
      </c>
      <c r="AV84" s="21">
        <f>EXP(-LN(2)/25)*AV83+(1-EXP(-LN(2)/25))/(LN(2)/25)*Calculateur!AQ84*Calculateur!AS84*VLOOKUP('Données projet'!$B$10,Paramètres!$A$1:$I$89,3,0)*0.475*44/12</f>
        <v>4.7438032089930307</v>
      </c>
      <c r="AW84" s="21">
        <f>EXP(-LN(2)/2)*AW83+(1-EXP(-LN(2)/2))/(LN(2)/2)*AQ84*AT84*VLOOKUP('Données projet'!$B$10,Paramètres!$A$1:$I$89,3,0)*0.475*44/12</f>
        <v>1.2629974988617808E-8</v>
      </c>
      <c r="AX84" s="21">
        <f t="shared" si="60"/>
        <v>41.692771383948518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149.5086927376081</v>
      </c>
      <c r="T85" s="59">
        <f t="shared" si="88"/>
        <v>364.59164590134498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36.224421433307583</v>
      </c>
      <c r="AA85" s="21">
        <f>EXP(-LN(2)/25)*AA84+(1-EXP(-LN(2)/25))/(LN(2)/25)*Calculateur!V85*Calculateur!X85*VLOOKUP('Données projet'!$B$9,Paramètres!$A$1:$I$89,3,0)*0.475*44/12</f>
        <v>4.6140836607773474</v>
      </c>
      <c r="AB85" s="21">
        <f>EXP(-LN(2)/2)*AB84+(1-EXP(-LN(2)/2))/(LN(2)/2)*V85*Y85*VLOOKUP('Données projet'!$B$9,Paramètres!$A$1:$I$89,3,0)*0.475*44/12</f>
        <v>8.9307409606681401E-9</v>
      </c>
      <c r="AC85" s="22">
        <f t="shared" si="57"/>
        <v>40.83850510301567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149.5086927376081</v>
      </c>
      <c r="AO85" s="59">
        <f t="shared" si="90"/>
        <v>364.59164590134498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36.224421433307583</v>
      </c>
      <c r="AV85" s="21">
        <f>EXP(-LN(2)/25)*AV84+(1-EXP(-LN(2)/25))/(LN(2)/25)*Calculateur!AQ85*Calculateur!AS85*VLOOKUP('Données projet'!$B$10,Paramètres!$A$1:$I$89,3,0)*0.475*44/12</f>
        <v>4.6140836607773474</v>
      </c>
      <c r="AW85" s="21">
        <f>EXP(-LN(2)/2)*AW84+(1-EXP(-LN(2)/2))/(LN(2)/2)*AQ85*AT85*VLOOKUP('Données projet'!$B$10,Paramètres!$A$1:$I$89,3,0)*0.475*44/12</f>
        <v>8.9307409606681401E-9</v>
      </c>
      <c r="AX85" s="21">
        <f t="shared" si="60"/>
        <v>40.83850510301567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149.5086927376081</v>
      </c>
      <c r="T86" s="59">
        <f t="shared" si="88"/>
        <v>364.59164590134498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35.514082623715822</v>
      </c>
      <c r="AA86" s="21">
        <f>EXP(-LN(2)/25)*AA85+(1-EXP(-LN(2)/25))/(LN(2)/25)*Calculateur!V86*Calculateur!X86*VLOOKUP('Données projet'!$B$9,Paramètres!$A$1:$I$89,3,0)*0.475*44/12</f>
        <v>4.4879113004292766</v>
      </c>
      <c r="AB86" s="21">
        <f>EXP(-LN(2)/2)*AB85+(1-EXP(-LN(2)/2))/(LN(2)/2)*V86*Y86*VLOOKUP('Données projet'!$B$9,Paramètres!$A$1:$I$89,3,0)*0.475*44/12</f>
        <v>6.3149874943089039E-9</v>
      </c>
      <c r="AC86" s="22">
        <f t="shared" si="57"/>
        <v>40.001993930460081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149.5086927376081</v>
      </c>
      <c r="AO86" s="59">
        <f t="shared" si="90"/>
        <v>364.59164590134498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35.514082623715822</v>
      </c>
      <c r="AV86" s="21">
        <f>EXP(-LN(2)/25)*AV85+(1-EXP(-LN(2)/25))/(LN(2)/25)*Calculateur!AQ86*Calculateur!AS86*VLOOKUP('Données projet'!$B$10,Paramètres!$A$1:$I$89,3,0)*0.475*44/12</f>
        <v>4.4879113004292766</v>
      </c>
      <c r="AW86" s="21">
        <f>EXP(-LN(2)/2)*AW85+(1-EXP(-LN(2)/2))/(LN(2)/2)*AQ86*AT86*VLOOKUP('Données projet'!$B$10,Paramètres!$A$1:$I$89,3,0)*0.475*44/12</f>
        <v>6.3149874943089039E-9</v>
      </c>
      <c r="AX86" s="21">
        <f t="shared" si="60"/>
        <v>40.001993930460081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149.5086927376081</v>
      </c>
      <c r="T87" s="59">
        <f t="shared" si="88"/>
        <v>364.59164590134498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34.817673124916261</v>
      </c>
      <c r="AA87" s="21">
        <f>EXP(-LN(2)/25)*AA86+(1-EXP(-LN(2)/25))/(LN(2)/25)*Calculateur!V87*Calculateur!X87*VLOOKUP('Données projet'!$B$9,Paramètres!$A$1:$I$89,3,0)*0.475*44/12</f>
        <v>4.36518912991004</v>
      </c>
      <c r="AB87" s="21">
        <f>EXP(-LN(2)/2)*AB86+(1-EXP(-LN(2)/2))/(LN(2)/2)*V87*Y87*VLOOKUP('Données projet'!$B$9,Paramètres!$A$1:$I$89,3,0)*0.475*44/12</f>
        <v>4.46537048033407E-9</v>
      </c>
      <c r="AC87" s="22">
        <f t="shared" si="57"/>
        <v>39.182862259291674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149.5086927376081</v>
      </c>
      <c r="AO87" s="59">
        <f t="shared" si="90"/>
        <v>364.59164590134498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34.817673124916261</v>
      </c>
      <c r="AV87" s="21">
        <f>EXP(-LN(2)/25)*AV86+(1-EXP(-LN(2)/25))/(LN(2)/25)*Calculateur!AQ87*Calculateur!AS87*VLOOKUP('Données projet'!$B$10,Paramètres!$A$1:$I$89,3,0)*0.475*44/12</f>
        <v>4.36518912991004</v>
      </c>
      <c r="AW87" s="21">
        <f>EXP(-LN(2)/2)*AW86+(1-EXP(-LN(2)/2))/(LN(2)/2)*AQ87*AT87*VLOOKUP('Données projet'!$B$10,Paramètres!$A$1:$I$89,3,0)*0.475*44/12</f>
        <v>4.46537048033407E-9</v>
      </c>
      <c r="AX87" s="21">
        <f t="shared" si="60"/>
        <v>39.182862259291674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149.5086927376081</v>
      </c>
      <c r="T88" s="59">
        <f t="shared" si="88"/>
        <v>364.59164590134498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34.134919791620312</v>
      </c>
      <c r="AA88" s="21">
        <f>EXP(-LN(2)/25)*AA87+(1-EXP(-LN(2)/25))/(LN(2)/25)*Calculateur!V88*Calculateur!X88*VLOOKUP('Données projet'!$B$9,Paramètres!$A$1:$I$89,3,0)*0.475*44/12</f>
        <v>4.2458228035973304</v>
      </c>
      <c r="AB88" s="21">
        <f>EXP(-LN(2)/2)*AB87+(1-EXP(-LN(2)/2))/(LN(2)/2)*V88*Y88*VLOOKUP('Données projet'!$B$9,Paramètres!$A$1:$I$89,3,0)*0.475*44/12</f>
        <v>3.1574937471544519E-9</v>
      </c>
      <c r="AC88" s="22">
        <f t="shared" si="57"/>
        <v>38.380742598375136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149.5086927376081</v>
      </c>
      <c r="AO88" s="59">
        <f t="shared" si="90"/>
        <v>364.59164590134498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34.134919791620312</v>
      </c>
      <c r="AV88" s="21">
        <f>EXP(-LN(2)/25)*AV87+(1-EXP(-LN(2)/25))/(LN(2)/25)*Calculateur!AQ88*Calculateur!AS88*VLOOKUP('Données projet'!$B$10,Paramètres!$A$1:$I$89,3,0)*0.475*44/12</f>
        <v>4.2458228035973304</v>
      </c>
      <c r="AW88" s="21">
        <f>EXP(-LN(2)/2)*AW87+(1-EXP(-LN(2)/2))/(LN(2)/2)*AQ88*AT88*VLOOKUP('Données projet'!$B$10,Paramètres!$A$1:$I$89,3,0)*0.475*44/12</f>
        <v>3.1574937471544519E-9</v>
      </c>
      <c r="AX88" s="21">
        <f t="shared" si="60"/>
        <v>38.380742598375136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149.5086927376081</v>
      </c>
      <c r="T89" s="59">
        <f t="shared" si="88"/>
        <v>364.59164590134498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33.465554834751885</v>
      </c>
      <c r="AA89" s="21">
        <f>EXP(-LN(2)/25)*AA88+(1-EXP(-LN(2)/25))/(LN(2)/25)*Calculateur!V89*Calculateur!X89*VLOOKUP('Données projet'!$B$9,Paramètres!$A$1:$I$89,3,0)*0.475*44/12</f>
        <v>4.1297205557548438</v>
      </c>
      <c r="AB89" s="21">
        <f>EXP(-LN(2)/2)*AB88+(1-EXP(-LN(2)/2))/(LN(2)/2)*V89*Y89*VLOOKUP('Données projet'!$B$9,Paramètres!$A$1:$I$89,3,0)*0.475*44/12</f>
        <v>2.232685240167035E-9</v>
      </c>
      <c r="AC89" s="22">
        <f t="shared" si="57"/>
        <v>37.595275392739417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149.5086927376081</v>
      </c>
      <c r="AO89" s="59">
        <f t="shared" si="90"/>
        <v>364.59164590134498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33.465554834751885</v>
      </c>
      <c r="AV89" s="21">
        <f>EXP(-LN(2)/25)*AV88+(1-EXP(-LN(2)/25))/(LN(2)/25)*Calculateur!AQ89*Calculateur!AS89*VLOOKUP('Données projet'!$B$10,Paramètres!$A$1:$I$89,3,0)*0.475*44/12</f>
        <v>4.1297205557548438</v>
      </c>
      <c r="AW89" s="21">
        <f>EXP(-LN(2)/2)*AW88+(1-EXP(-LN(2)/2))/(LN(2)/2)*AQ89*AT89*VLOOKUP('Données projet'!$B$10,Paramètres!$A$1:$I$89,3,0)*0.475*44/12</f>
        <v>2.232685240167035E-9</v>
      </c>
      <c r="AX89" s="21">
        <f t="shared" si="60"/>
        <v>37.595275392739417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149.5086927376081</v>
      </c>
      <c r="T90" s="59">
        <f t="shared" si="88"/>
        <v>364.59164590134498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32.809315716415334</v>
      </c>
      <c r="AA90" s="21">
        <f>EXP(-LN(2)/25)*AA89+(1-EXP(-LN(2)/25))/(LN(2)/25)*Calculateur!V90*Calculateur!X90*VLOOKUP('Données projet'!$B$9,Paramètres!$A$1:$I$89,3,0)*0.475*44/12</f>
        <v>4.016793129985162</v>
      </c>
      <c r="AB90" s="21">
        <f>EXP(-LN(2)/2)*AB89+(1-EXP(-LN(2)/2))/(LN(2)/2)*V90*Y90*VLOOKUP('Données projet'!$B$9,Paramètres!$A$1:$I$89,3,0)*0.475*44/12</f>
        <v>1.578746873577226E-9</v>
      </c>
      <c r="AC90" s="22">
        <f t="shared" si="57"/>
        <v>36.826108847979242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149.5086927376081</v>
      </c>
      <c r="AO90" s="59">
        <f t="shared" si="90"/>
        <v>364.59164590134498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32.809315716415334</v>
      </c>
      <c r="AV90" s="21">
        <f>EXP(-LN(2)/25)*AV89+(1-EXP(-LN(2)/25))/(LN(2)/25)*Calculateur!AQ90*Calculateur!AS90*VLOOKUP('Données projet'!$B$10,Paramètres!$A$1:$I$89,3,0)*0.475*44/12</f>
        <v>4.016793129985162</v>
      </c>
      <c r="AW90" s="21">
        <f>EXP(-LN(2)/2)*AW89+(1-EXP(-LN(2)/2))/(LN(2)/2)*AQ90*AT90*VLOOKUP('Données projet'!$B$10,Paramètres!$A$1:$I$89,3,0)*0.475*44/12</f>
        <v>1.578746873577226E-9</v>
      </c>
      <c r="AX90" s="21">
        <f t="shared" si="60"/>
        <v>36.826108847979242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149.5086927376081</v>
      </c>
      <c r="T91" s="59">
        <f t="shared" si="88"/>
        <v>364.59164590134498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32.165945046923021</v>
      </c>
      <c r="AA91" s="21">
        <f>EXP(-LN(2)/25)*AA90+(1-EXP(-LN(2)/25))/(LN(2)/25)*Calculateur!V91*Calculateur!X91*VLOOKUP('Données projet'!$B$9,Paramètres!$A$1:$I$89,3,0)*0.475*44/12</f>
        <v>3.9069537106117478</v>
      </c>
      <c r="AB91" s="21">
        <f>EXP(-LN(2)/2)*AB90+(1-EXP(-LN(2)/2))/(LN(2)/2)*V91*Y91*VLOOKUP('Données projet'!$B$9,Paramètres!$A$1:$I$89,3,0)*0.475*44/12</f>
        <v>1.1163426200835175E-9</v>
      </c>
      <c r="AC91" s="22">
        <f t="shared" si="57"/>
        <v>36.072898758651107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149.5086927376081</v>
      </c>
      <c r="AO91" s="59">
        <f t="shared" si="90"/>
        <v>364.59164590134498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32.165945046923021</v>
      </c>
      <c r="AV91" s="21">
        <f>EXP(-LN(2)/25)*AV90+(1-EXP(-LN(2)/25))/(LN(2)/25)*Calculateur!AQ91*Calculateur!AS91*VLOOKUP('Données projet'!$B$10,Paramètres!$A$1:$I$89,3,0)*0.475*44/12</f>
        <v>3.9069537106117478</v>
      </c>
      <c r="AW91" s="21">
        <f>EXP(-LN(2)/2)*AW90+(1-EXP(-LN(2)/2))/(LN(2)/2)*AQ91*AT91*VLOOKUP('Données projet'!$B$10,Paramètres!$A$1:$I$89,3,0)*0.475*44/12</f>
        <v>1.1163426200835175E-9</v>
      </c>
      <c r="AX91" s="21">
        <f t="shared" si="60"/>
        <v>36.072898758651107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149.5086927376081</v>
      </c>
      <c r="T92" s="59">
        <f t="shared" si="88"/>
        <v>364.59164590134498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31.535190483842094</v>
      </c>
      <c r="AA92" s="21">
        <f>EXP(-LN(2)/25)*AA91+(1-EXP(-LN(2)/25))/(LN(2)/25)*Calculateur!V92*Calculateur!X92*VLOOKUP('Données projet'!$B$9,Paramètres!$A$1:$I$89,3,0)*0.475*44/12</f>
        <v>3.8001178559373034</v>
      </c>
      <c r="AB92" s="21">
        <f>EXP(-LN(2)/2)*AB91+(1-EXP(-LN(2)/2))/(LN(2)/2)*V92*Y92*VLOOKUP('Données projet'!$B$9,Paramètres!$A$1:$I$89,3,0)*0.475*44/12</f>
        <v>7.8937343678861298E-10</v>
      </c>
      <c r="AC92" s="22">
        <f t="shared" si="57"/>
        <v>35.335308340568766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149.5086927376081</v>
      </c>
      <c r="AO92" s="59">
        <f t="shared" si="90"/>
        <v>364.59164590134498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31.535190483842094</v>
      </c>
      <c r="AV92" s="21">
        <f>EXP(-LN(2)/25)*AV91+(1-EXP(-LN(2)/25))/(LN(2)/25)*Calculateur!AQ92*Calculateur!AS92*VLOOKUP('Données projet'!$B$10,Paramètres!$A$1:$I$89,3,0)*0.475*44/12</f>
        <v>3.8001178559373034</v>
      </c>
      <c r="AW92" s="21">
        <f>EXP(-LN(2)/2)*AW91+(1-EXP(-LN(2)/2))/(LN(2)/2)*AQ92*AT92*VLOOKUP('Données projet'!$B$10,Paramètres!$A$1:$I$89,3,0)*0.475*44/12</f>
        <v>7.8937343678861298E-10</v>
      </c>
      <c r="AX92" s="21">
        <f t="shared" si="60"/>
        <v>35.335308340568766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149.5086927376081</v>
      </c>
      <c r="T93" s="59">
        <f t="shared" si="88"/>
        <v>364.59164590134498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30.916804633020888</v>
      </c>
      <c r="AA93" s="21">
        <f>EXP(-LN(2)/25)*AA92+(1-EXP(-LN(2)/25))/(LN(2)/25)*Calculateur!V93*Calculateur!X93*VLOOKUP('Données projet'!$B$9,Paramètres!$A$1:$I$89,3,0)*0.475*44/12</f>
        <v>3.6962034333271849</v>
      </c>
      <c r="AB93" s="21">
        <f>EXP(-LN(2)/2)*AB92+(1-EXP(-LN(2)/2))/(LN(2)/2)*V93*Y93*VLOOKUP('Données projet'!$B$9,Paramètres!$A$1:$I$89,3,0)*0.475*44/12</f>
        <v>5.5817131004175876E-10</v>
      </c>
      <c r="AC93" s="22">
        <f t="shared" si="57"/>
        <v>34.613008066906247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149.5086927376081</v>
      </c>
      <c r="AO93" s="59">
        <f t="shared" si="90"/>
        <v>364.59164590134498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30.916804633020888</v>
      </c>
      <c r="AV93" s="21">
        <f>EXP(-LN(2)/25)*AV92+(1-EXP(-LN(2)/25))/(LN(2)/25)*Calculateur!AQ93*Calculateur!AS93*VLOOKUP('Données projet'!$B$10,Paramètres!$A$1:$I$89,3,0)*0.475*44/12</f>
        <v>3.6962034333271849</v>
      </c>
      <c r="AW93" s="21">
        <f>EXP(-LN(2)/2)*AW92+(1-EXP(-LN(2)/2))/(LN(2)/2)*AQ93*AT93*VLOOKUP('Données projet'!$B$10,Paramètres!$A$1:$I$89,3,0)*0.475*44/12</f>
        <v>5.5817131004175876E-10</v>
      </c>
      <c r="AX93" s="21">
        <f t="shared" si="60"/>
        <v>34.613008066906247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149.5086927376081</v>
      </c>
      <c r="T94" s="59">
        <f t="shared" si="88"/>
        <v>364.59164590134498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30.310544951556164</v>
      </c>
      <c r="AA94" s="21">
        <f>EXP(-LN(2)/25)*AA93+(1-EXP(-LN(2)/25))/(LN(2)/25)*Calculateur!V94*Calculateur!X94*VLOOKUP('Données projet'!$B$9,Paramètres!$A$1:$I$89,3,0)*0.475*44/12</f>
        <v>3.5951305560679625</v>
      </c>
      <c r="AB94" s="21">
        <f>EXP(-LN(2)/2)*AB93+(1-EXP(-LN(2)/2))/(LN(2)/2)*V94*Y94*VLOOKUP('Données projet'!$B$9,Paramètres!$A$1:$I$89,3,0)*0.475*44/12</f>
        <v>3.9468671839430649E-10</v>
      </c>
      <c r="AC94" s="22">
        <f t="shared" si="57"/>
        <v>33.90567550801881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149.5086927376081</v>
      </c>
      <c r="AO94" s="59">
        <f t="shared" si="90"/>
        <v>364.59164590134498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30.310544951556164</v>
      </c>
      <c r="AV94" s="21">
        <f>EXP(-LN(2)/25)*AV93+(1-EXP(-LN(2)/25))/(LN(2)/25)*Calculateur!AQ94*Calculateur!AS94*VLOOKUP('Données projet'!$B$10,Paramètres!$A$1:$I$89,3,0)*0.475*44/12</f>
        <v>3.5951305560679625</v>
      </c>
      <c r="AW94" s="21">
        <f>EXP(-LN(2)/2)*AW93+(1-EXP(-LN(2)/2))/(LN(2)/2)*AQ94*AT94*VLOOKUP('Données projet'!$B$10,Paramètres!$A$1:$I$89,3,0)*0.475*44/12</f>
        <v>3.9468671839430649E-10</v>
      </c>
      <c r="AX94" s="21">
        <f t="shared" si="60"/>
        <v>33.90567550801881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149.5086927376081</v>
      </c>
      <c r="T95" s="59">
        <f t="shared" si="88"/>
        <v>364.59164590134498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29.71617365266307</v>
      </c>
      <c r="AA95" s="21">
        <f>EXP(-LN(2)/25)*AA94+(1-EXP(-LN(2)/25))/(LN(2)/25)*Calculateur!V95*Calculateur!X95*VLOOKUP('Données projet'!$B$9,Paramètres!$A$1:$I$89,3,0)*0.475*44/12</f>
        <v>3.4968215219525849</v>
      </c>
      <c r="AB95" s="21">
        <f>EXP(-LN(2)/2)*AB94+(1-EXP(-LN(2)/2))/(LN(2)/2)*V95*Y95*VLOOKUP('Données projet'!$B$9,Paramètres!$A$1:$I$89,3,0)*0.475*44/12</f>
        <v>2.7908565502087938E-10</v>
      </c>
      <c r="AC95" s="22">
        <f t="shared" si="57"/>
        <v>33.212995174894743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149.5086927376081</v>
      </c>
      <c r="AO95" s="59">
        <f t="shared" si="90"/>
        <v>364.59164590134498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29.71617365266307</v>
      </c>
      <c r="AV95" s="21">
        <f>EXP(-LN(2)/25)*AV94+(1-EXP(-LN(2)/25))/(LN(2)/25)*Calculateur!AQ95*Calculateur!AS95*VLOOKUP('Données projet'!$B$10,Paramètres!$A$1:$I$89,3,0)*0.475*44/12</f>
        <v>3.4968215219525849</v>
      </c>
      <c r="AW95" s="21">
        <f>EXP(-LN(2)/2)*AW94+(1-EXP(-LN(2)/2))/(LN(2)/2)*AQ95*AT95*VLOOKUP('Données projet'!$B$10,Paramètres!$A$1:$I$89,3,0)*0.475*44/12</f>
        <v>2.7908565502087938E-10</v>
      </c>
      <c r="AX95" s="21">
        <f t="shared" si="60"/>
        <v>33.212995174894743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149.5086927376081</v>
      </c>
      <c r="T96" s="59">
        <f t="shared" si="88"/>
        <v>364.59164590134498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29.133457612410574</v>
      </c>
      <c r="AA96" s="21">
        <f>EXP(-LN(2)/25)*AA95+(1-EXP(-LN(2)/25))/(LN(2)/25)*Calculateur!V96*Calculateur!X96*VLOOKUP('Données projet'!$B$9,Paramètres!$A$1:$I$89,3,0)*0.475*44/12</f>
        <v>3.4012007535449396</v>
      </c>
      <c r="AB96" s="21">
        <f>EXP(-LN(2)/2)*AB95+(1-EXP(-LN(2)/2))/(LN(2)/2)*V96*Y96*VLOOKUP('Données projet'!$B$9,Paramètres!$A$1:$I$89,3,0)*0.475*44/12</f>
        <v>1.9734335919715325E-10</v>
      </c>
      <c r="AC96" s="22">
        <f t="shared" si="57"/>
        <v>32.534658366152861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149.5086927376081</v>
      </c>
      <c r="AO96" s="59">
        <f t="shared" si="90"/>
        <v>364.59164590134498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29.133457612410574</v>
      </c>
      <c r="AV96" s="21">
        <f>EXP(-LN(2)/25)*AV95+(1-EXP(-LN(2)/25))/(LN(2)/25)*Calculateur!AQ96*Calculateur!AS96*VLOOKUP('Données projet'!$B$10,Paramètres!$A$1:$I$89,3,0)*0.475*44/12</f>
        <v>3.4012007535449396</v>
      </c>
      <c r="AW96" s="21">
        <f>EXP(-LN(2)/2)*AW95+(1-EXP(-LN(2)/2))/(LN(2)/2)*AQ96*AT96*VLOOKUP('Données projet'!$B$10,Paramètres!$A$1:$I$89,3,0)*0.475*44/12</f>
        <v>1.9734335919715325E-10</v>
      </c>
      <c r="AX96" s="21">
        <f t="shared" si="60"/>
        <v>32.534658366152861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149.5086927376081</v>
      </c>
      <c r="T97" s="59">
        <f t="shared" si="88"/>
        <v>364.59164590134498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28.562168278285739</v>
      </c>
      <c r="AA97" s="21">
        <f>EXP(-LN(2)/25)*AA96+(1-EXP(-LN(2)/25))/(LN(2)/25)*Calculateur!V97*Calculateur!X97*VLOOKUP('Données projet'!$B$9,Paramètres!$A$1:$I$89,3,0)*0.475*44/12</f>
        <v>3.3081947400778793</v>
      </c>
      <c r="AB97" s="21">
        <f>EXP(-LN(2)/2)*AB96+(1-EXP(-LN(2)/2))/(LN(2)/2)*V97*Y97*VLOOKUP('Données projet'!$B$9,Paramètres!$A$1:$I$89,3,0)*0.475*44/12</f>
        <v>1.3954282751043969E-10</v>
      </c>
      <c r="AC97" s="22">
        <f t="shared" si="57"/>
        <v>31.870363018503163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149.5086927376081</v>
      </c>
      <c r="AO97" s="59">
        <f t="shared" si="90"/>
        <v>364.59164590134498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28.562168278285739</v>
      </c>
      <c r="AV97" s="21">
        <f>EXP(-LN(2)/25)*AV96+(1-EXP(-LN(2)/25))/(LN(2)/25)*Calculateur!AQ97*Calculateur!AS97*VLOOKUP('Données projet'!$B$10,Paramètres!$A$1:$I$89,3,0)*0.475*44/12</f>
        <v>3.3081947400778793</v>
      </c>
      <c r="AW97" s="21">
        <f>EXP(-LN(2)/2)*AW96+(1-EXP(-LN(2)/2))/(LN(2)/2)*AQ97*AT97*VLOOKUP('Données projet'!$B$10,Paramètres!$A$1:$I$89,3,0)*0.475*44/12</f>
        <v>1.3954282751043969E-10</v>
      </c>
      <c r="AX97" s="21">
        <f t="shared" si="60"/>
        <v>31.870363018503163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149.5086927376081</v>
      </c>
      <c r="T98" s="59">
        <f t="shared" si="88"/>
        <v>364.59164590134498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28.002081579551003</v>
      </c>
      <c r="AA98" s="21">
        <f>EXP(-LN(2)/25)*AA97+(1-EXP(-LN(2)/25))/(LN(2)/25)*Calculateur!V98*Calculateur!X98*VLOOKUP('Données projet'!$B$9,Paramètres!$A$1:$I$89,3,0)*0.475*44/12</f>
        <v>3.2177319809400493</v>
      </c>
      <c r="AB98" s="21">
        <f>EXP(-LN(2)/2)*AB97+(1-EXP(-LN(2)/2))/(LN(2)/2)*V98*Y98*VLOOKUP('Données projet'!$B$9,Paramètres!$A$1:$I$89,3,0)*0.475*44/12</f>
        <v>9.8671679598576623E-11</v>
      </c>
      <c r="AC98" s="22">
        <f t="shared" si="57"/>
        <v>31.219813560589724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149.5086927376081</v>
      </c>
      <c r="AO98" s="59">
        <f t="shared" si="90"/>
        <v>364.59164590134498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28.002081579551003</v>
      </c>
      <c r="AV98" s="21">
        <f>EXP(-LN(2)/25)*AV97+(1-EXP(-LN(2)/25))/(LN(2)/25)*Calculateur!AQ98*Calculateur!AS98*VLOOKUP('Données projet'!$B$10,Paramètres!$A$1:$I$89,3,0)*0.475*44/12</f>
        <v>3.2177319809400493</v>
      </c>
      <c r="AW98" s="21">
        <f>EXP(-LN(2)/2)*AW97+(1-EXP(-LN(2)/2))/(LN(2)/2)*AQ98*AT98*VLOOKUP('Données projet'!$B$10,Paramètres!$A$1:$I$89,3,0)*0.475*44/12</f>
        <v>9.8671679598576623E-11</v>
      </c>
      <c r="AX98" s="21">
        <f t="shared" si="60"/>
        <v>31.219813560589724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149.5086927376081</v>
      </c>
      <c r="T99" s="59">
        <f t="shared" si="88"/>
        <v>364.59164590134498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27.452977839359303</v>
      </c>
      <c r="AA99" s="21">
        <f>EXP(-LN(2)/25)*AA98+(1-EXP(-LN(2)/25))/(LN(2)/25)*Calculateur!V99*Calculateur!X99*VLOOKUP('Données projet'!$B$9,Paramètres!$A$1:$I$89,3,0)*0.475*44/12</f>
        <v>3.1297429307080731</v>
      </c>
      <c r="AB99" s="21">
        <f>EXP(-LN(2)/2)*AB98+(1-EXP(-LN(2)/2))/(LN(2)/2)*V99*Y99*VLOOKUP('Données projet'!$B$9,Paramètres!$A$1:$I$89,3,0)*0.475*44/12</f>
        <v>6.9771413755219845E-11</v>
      </c>
      <c r="AC99" s="22">
        <f t="shared" si="57"/>
        <v>30.582720770137147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149.5086927376081</v>
      </c>
      <c r="AO99" s="59">
        <f t="shared" si="90"/>
        <v>364.59164590134498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27.452977839359303</v>
      </c>
      <c r="AV99" s="21">
        <f>EXP(-LN(2)/25)*AV98+(1-EXP(-LN(2)/25))/(LN(2)/25)*Calculateur!AQ99*Calculateur!AS99*VLOOKUP('Données projet'!$B$10,Paramètres!$A$1:$I$89,3,0)*0.475*44/12</f>
        <v>3.1297429307080731</v>
      </c>
      <c r="AW99" s="21">
        <f>EXP(-LN(2)/2)*AW98+(1-EXP(-LN(2)/2))/(LN(2)/2)*AQ99*AT99*VLOOKUP('Données projet'!$B$10,Paramètres!$A$1:$I$89,3,0)*0.475*44/12</f>
        <v>6.9771413755219845E-11</v>
      </c>
      <c r="AX99" s="21">
        <f t="shared" si="60"/>
        <v>30.582720770137147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149.5086927376081</v>
      </c>
      <c r="T100" s="59">
        <f t="shared" si="88"/>
        <v>364.59164590134498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26.91464168859255</v>
      </c>
      <c r="AA100" s="21">
        <f>EXP(-LN(2)/25)*AA99+(1-EXP(-LN(2)/25))/(LN(2)/25)*Calculateur!V100*Calculateur!X100*VLOOKUP('Données projet'!$B$9,Paramètres!$A$1:$I$89,3,0)*0.475*44/12</f>
        <v>3.0441599456818333</v>
      </c>
      <c r="AB100" s="21">
        <f>EXP(-LN(2)/2)*AB99+(1-EXP(-LN(2)/2))/(LN(2)/2)*V100*Y100*VLOOKUP('Données projet'!$B$9,Paramètres!$A$1:$I$89,3,0)*0.475*44/12</f>
        <v>4.9335839799288311E-11</v>
      </c>
      <c r="AC100" s="22">
        <f t="shared" si="57"/>
        <v>29.95880163432372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149.5086927376081</v>
      </c>
      <c r="AO100" s="59">
        <f t="shared" si="90"/>
        <v>364.59164590134498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26.91464168859255</v>
      </c>
      <c r="AV100" s="21">
        <f>EXP(-LN(2)/25)*AV99+(1-EXP(-LN(2)/25))/(LN(2)/25)*Calculateur!AQ100*Calculateur!AS100*VLOOKUP('Données projet'!$B$10,Paramètres!$A$1:$I$89,3,0)*0.475*44/12</f>
        <v>3.0441599456818333</v>
      </c>
      <c r="AW100" s="21">
        <f>EXP(-LN(2)/2)*AW99+(1-EXP(-LN(2)/2))/(LN(2)/2)*AQ100*AT100*VLOOKUP('Données projet'!$B$10,Paramètres!$A$1:$I$89,3,0)*0.475*44/12</f>
        <v>4.9335839799288311E-11</v>
      </c>
      <c r="AX100" s="21">
        <f t="shared" si="60"/>
        <v>29.95880163432372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149.5086927376081</v>
      </c>
      <c r="T101" s="59">
        <f t="shared" si="88"/>
        <v>364.59164590134498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26.386861981389703</v>
      </c>
      <c r="AA101" s="21">
        <f>EXP(-LN(2)/25)*AA100+(1-EXP(-LN(2)/25))/(LN(2)/25)*Calculateur!V101*Calculateur!X101*VLOOKUP('Données projet'!$B$9,Paramètres!$A$1:$I$89,3,0)*0.475*44/12</f>
        <v>2.9609172318817496</v>
      </c>
      <c r="AB101" s="21">
        <f>EXP(-LN(2)/2)*AB100+(1-EXP(-LN(2)/2))/(LN(2)/2)*V101*Y101*VLOOKUP('Données projet'!$B$9,Paramètres!$A$1:$I$89,3,0)*0.475*44/12</f>
        <v>3.4885706877609922E-11</v>
      </c>
      <c r="AC101" s="22">
        <f t="shared" si="57"/>
        <v>29.347779213306335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149.5086927376081</v>
      </c>
      <c r="AO101" s="59">
        <f t="shared" si="90"/>
        <v>364.59164590134498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26.386861981389703</v>
      </c>
      <c r="AV101" s="21">
        <f>EXP(-LN(2)/25)*AV100+(1-EXP(-LN(2)/25))/(LN(2)/25)*Calculateur!AQ101*Calculateur!AS101*VLOOKUP('Données projet'!$B$10,Paramètres!$A$1:$I$89,3,0)*0.475*44/12</f>
        <v>2.9609172318817496</v>
      </c>
      <c r="AW101" s="21">
        <f>EXP(-LN(2)/2)*AW100+(1-EXP(-LN(2)/2))/(LN(2)/2)*AQ101*AT101*VLOOKUP('Données projet'!$B$10,Paramètres!$A$1:$I$89,3,0)*0.475*44/12</f>
        <v>3.4885706877609922E-11</v>
      </c>
      <c r="AX101" s="21">
        <f t="shared" si="60"/>
        <v>29.347779213306335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149.5086927376081</v>
      </c>
      <c r="T102" s="59">
        <f t="shared" si="88"/>
        <v>364.59164590134498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25.86943171233127</v>
      </c>
      <c r="AA102" s="21">
        <f>EXP(-LN(2)/25)*AA101+(1-EXP(-LN(2)/25))/(LN(2)/25)*Calculateur!V102*Calculateur!X102*VLOOKUP('Données projet'!$B$9,Paramètres!$A$1:$I$89,3,0)*0.475*44/12</f>
        <v>2.8799507944680731</v>
      </c>
      <c r="AB102" s="21">
        <f>EXP(-LN(2)/2)*AB101+(1-EXP(-LN(2)/2))/(LN(2)/2)*V102*Y102*VLOOKUP('Données projet'!$B$9,Paramètres!$A$1:$I$89,3,0)*0.475*44/12</f>
        <v>2.4667919899644156E-11</v>
      </c>
      <c r="AC102" s="22">
        <f t="shared" si="57"/>
        <v>28.749382506824009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149.5086927376081</v>
      </c>
      <c r="AO102" s="59">
        <f t="shared" si="90"/>
        <v>364.59164590134498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25.86943171233127</v>
      </c>
      <c r="AV102" s="21">
        <f>EXP(-LN(2)/25)*AV101+(1-EXP(-LN(2)/25))/(LN(2)/25)*Calculateur!AQ102*Calculateur!AS102*VLOOKUP('Données projet'!$B$10,Paramètres!$A$1:$I$89,3,0)*0.475*44/12</f>
        <v>2.8799507944680731</v>
      </c>
      <c r="AW102" s="21">
        <f>EXP(-LN(2)/2)*AW101+(1-EXP(-LN(2)/2))/(LN(2)/2)*AQ102*AT102*VLOOKUP('Données projet'!$B$10,Paramètres!$A$1:$I$89,3,0)*0.475*44/12</f>
        <v>2.4667919899644156E-11</v>
      </c>
      <c r="AX102" s="21">
        <f t="shared" si="60"/>
        <v>28.749382506824009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149.5086927376081</v>
      </c>
      <c r="T103" s="59">
        <f t="shared" si="88"/>
        <v>364.59164590134498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25.362147935247773</v>
      </c>
      <c r="AA103" s="21">
        <f>EXP(-LN(2)/25)*AA102+(1-EXP(-LN(2)/25))/(LN(2)/25)*Calculateur!V103*Calculateur!X103*VLOOKUP('Données projet'!$B$9,Paramètres!$A$1:$I$89,3,0)*0.475*44/12</f>
        <v>2.8011983885433134</v>
      </c>
      <c r="AB103" s="21">
        <f>EXP(-LN(2)/2)*AB102+(1-EXP(-LN(2)/2))/(LN(2)/2)*V103*Y103*VLOOKUP('Données projet'!$B$9,Paramètres!$A$1:$I$89,3,0)*0.475*44/12</f>
        <v>1.7442853438804961E-11</v>
      </c>
      <c r="AC103" s="22">
        <f t="shared" si="57"/>
        <v>28.163346323808529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149.5086927376081</v>
      </c>
      <c r="AO103" s="59">
        <f t="shared" si="90"/>
        <v>364.59164590134498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25.362147935247773</v>
      </c>
      <c r="AV103" s="21">
        <f>EXP(-LN(2)/25)*AV102+(1-EXP(-LN(2)/25))/(LN(2)/25)*Calculateur!AQ103*Calculateur!AS103*VLOOKUP('Données projet'!$B$10,Paramètres!$A$1:$I$89,3,0)*0.475*44/12</f>
        <v>2.8011983885433134</v>
      </c>
      <c r="AW103" s="21">
        <f>EXP(-LN(2)/2)*AW102+(1-EXP(-LN(2)/2))/(LN(2)/2)*AQ103*AT103*VLOOKUP('Données projet'!$B$10,Paramètres!$A$1:$I$89,3,0)*0.475*44/12</f>
        <v>1.7442853438804961E-11</v>
      </c>
      <c r="AX103" s="21">
        <f t="shared" si="60"/>
        <v>28.163346323808529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149.5086927376081</v>
      </c>
      <c r="T104" s="59">
        <f t="shared" si="88"/>
        <v>364.59164590134498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24.864811683620331</v>
      </c>
      <c r="AA104" s="21">
        <f>EXP(-LN(2)/25)*AA103+(1-EXP(-LN(2)/25))/(LN(2)/25)*Calculateur!V104*Calculateur!X104*VLOOKUP('Données projet'!$B$9,Paramètres!$A$1:$I$89,3,0)*0.475*44/12</f>
        <v>2.7245994712999755</v>
      </c>
      <c r="AB104" s="21">
        <f>EXP(-LN(2)/2)*AB103+(1-EXP(-LN(2)/2))/(LN(2)/2)*V104*Y104*VLOOKUP('Données projet'!$B$9,Paramètres!$A$1:$I$89,3,0)*0.475*44/12</f>
        <v>1.2333959949822078E-11</v>
      </c>
      <c r="AC104" s="22">
        <f t="shared" si="57"/>
        <v>27.589411154932641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149.5086927376081</v>
      </c>
      <c r="AO104" s="59">
        <f t="shared" si="90"/>
        <v>364.59164590134498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24.864811683620331</v>
      </c>
      <c r="AV104" s="21">
        <f>EXP(-LN(2)/25)*AV103+(1-EXP(-LN(2)/25))/(LN(2)/25)*Calculateur!AQ104*Calculateur!AS104*VLOOKUP('Données projet'!$B$10,Paramètres!$A$1:$I$89,3,0)*0.475*44/12</f>
        <v>2.7245994712999755</v>
      </c>
      <c r="AW104" s="21">
        <f>EXP(-LN(2)/2)*AW103+(1-EXP(-LN(2)/2))/(LN(2)/2)*AQ104*AT104*VLOOKUP('Données projet'!$B$10,Paramètres!$A$1:$I$89,3,0)*0.475*44/12</f>
        <v>1.2333959949822078E-11</v>
      </c>
      <c r="AX104" s="21">
        <f t="shared" si="60"/>
        <v>27.589411154932641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149.5086927376081</v>
      </c>
      <c r="T105" s="59">
        <f t="shared" si="88"/>
        <v>364.59164590134498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24.377227892542141</v>
      </c>
      <c r="AA105" s="21">
        <f>EXP(-LN(2)/25)*AA104+(1-EXP(-LN(2)/25))/(LN(2)/25)*Calculateur!V105*Calculateur!X105*VLOOKUP('Données projet'!$B$9,Paramètres!$A$1:$I$89,3,0)*0.475*44/12</f>
        <v>2.6500951554768184</v>
      </c>
      <c r="AB105" s="21">
        <f>EXP(-LN(2)/2)*AB104+(1-EXP(-LN(2)/2))/(LN(2)/2)*V105*Y105*VLOOKUP('Données projet'!$B$9,Paramètres!$A$1:$I$89,3,0)*0.475*44/12</f>
        <v>8.7214267194024806E-12</v>
      </c>
      <c r="AC105" s="22">
        <f t="shared" si="57"/>
        <v>27.027323048027682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149.5086927376081</v>
      </c>
      <c r="AO105" s="59">
        <f t="shared" si="90"/>
        <v>364.59164590134498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24.377227892542141</v>
      </c>
      <c r="AV105" s="21">
        <f>EXP(-LN(2)/25)*AV104+(1-EXP(-LN(2)/25))/(LN(2)/25)*Calculateur!AQ105*Calculateur!AS105*VLOOKUP('Données projet'!$B$10,Paramètres!$A$1:$I$89,3,0)*0.475*44/12</f>
        <v>2.6500951554768184</v>
      </c>
      <c r="AW105" s="21">
        <f>EXP(-LN(2)/2)*AW104+(1-EXP(-LN(2)/2))/(LN(2)/2)*AQ105*AT105*VLOOKUP('Données projet'!$B$10,Paramètres!$A$1:$I$89,3,0)*0.475*44/12</f>
        <v>8.7214267194024806E-12</v>
      </c>
      <c r="AX105" s="21">
        <f t="shared" si="60"/>
        <v>27.027323048027682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149.5086927376081</v>
      </c>
      <c r="T106" s="59">
        <f t="shared" si="88"/>
        <v>364.59164590134498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23.899205322210246</v>
      </c>
      <c r="AA106" s="21">
        <f>EXP(-LN(2)/25)*AA105+(1-EXP(-LN(2)/25))/(LN(2)/25)*Calculateur!V106*Calculateur!X106*VLOOKUP('Données projet'!$B$9,Paramètres!$A$1:$I$89,3,0)*0.475*44/12</f>
        <v>2.5776281640878573</v>
      </c>
      <c r="AB106" s="21">
        <f>EXP(-LN(2)/2)*AB105+(1-EXP(-LN(2)/2))/(LN(2)/2)*V106*Y106*VLOOKUP('Données projet'!$B$9,Paramètres!$A$1:$I$89,3,0)*0.475*44/12</f>
        <v>6.1669799749110389E-12</v>
      </c>
      <c r="AC106" s="22">
        <f t="shared" si="57"/>
        <v>26.476833486304272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149.5086927376081</v>
      </c>
      <c r="AO106" s="59">
        <f t="shared" si="90"/>
        <v>364.59164590134498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23.899205322210246</v>
      </c>
      <c r="AV106" s="21">
        <f>EXP(-LN(2)/25)*AV105+(1-EXP(-LN(2)/25))/(LN(2)/25)*Calculateur!AQ106*Calculateur!AS106*VLOOKUP('Données projet'!$B$10,Paramètres!$A$1:$I$89,3,0)*0.475*44/12</f>
        <v>2.5776281640878573</v>
      </c>
      <c r="AW106" s="21">
        <f>EXP(-LN(2)/2)*AW105+(1-EXP(-LN(2)/2))/(LN(2)/2)*AQ106*AT106*VLOOKUP('Données projet'!$B$10,Paramètres!$A$1:$I$89,3,0)*0.475*44/12</f>
        <v>6.1669799749110389E-12</v>
      </c>
      <c r="AX106" s="21">
        <f t="shared" si="60"/>
        <v>26.476833486304272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149.5086927376081</v>
      </c>
      <c r="T107" s="59">
        <f t="shared" si="88"/>
        <v>364.59164590134498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23.430556482917584</v>
      </c>
      <c r="AA107" s="21">
        <f>EXP(-LN(2)/25)*AA106+(1-EXP(-LN(2)/25))/(LN(2)/25)*Calculateur!V107*Calculateur!X107*VLOOKUP('Données projet'!$B$9,Paramètres!$A$1:$I$89,3,0)*0.475*44/12</f>
        <v>2.5071427863893008</v>
      </c>
      <c r="AB107" s="21">
        <f>EXP(-LN(2)/2)*AB106+(1-EXP(-LN(2)/2))/(LN(2)/2)*V107*Y107*VLOOKUP('Données projet'!$B$9,Paramètres!$A$1:$I$89,3,0)*0.475*44/12</f>
        <v>4.3607133597012403E-12</v>
      </c>
      <c r="AC107" s="22">
        <f t="shared" si="57"/>
        <v>25.937699269311246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149.5086927376081</v>
      </c>
      <c r="AO107" s="59">
        <f t="shared" si="90"/>
        <v>364.59164590134498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23.430556482917584</v>
      </c>
      <c r="AV107" s="21">
        <f>EXP(-LN(2)/25)*AV106+(1-EXP(-LN(2)/25))/(LN(2)/25)*Calculateur!AQ107*Calculateur!AS107*VLOOKUP('Données projet'!$B$10,Paramètres!$A$1:$I$89,3,0)*0.475*44/12</f>
        <v>2.5071427863893008</v>
      </c>
      <c r="AW107" s="21">
        <f>EXP(-LN(2)/2)*AW106+(1-EXP(-LN(2)/2))/(LN(2)/2)*AQ107*AT107*VLOOKUP('Données projet'!$B$10,Paramètres!$A$1:$I$89,3,0)*0.475*44/12</f>
        <v>4.3607133597012403E-12</v>
      </c>
      <c r="AX107" s="21">
        <f t="shared" si="60"/>
        <v>25.937699269311246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149.5086927376081</v>
      </c>
      <c r="T108" s="59">
        <f t="shared" si="88"/>
        <v>364.59164590134498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22.971097561515883</v>
      </c>
      <c r="AA108" s="21">
        <f>EXP(-LN(2)/25)*AA107+(1-EXP(-LN(2)/25))/(LN(2)/25)*Calculateur!V108*Calculateur!X108*VLOOKUP('Données projet'!$B$9,Paramètres!$A$1:$I$89,3,0)*0.475*44/12</f>
        <v>2.4385848350505763</v>
      </c>
      <c r="AB108" s="21">
        <f>EXP(-LN(2)/2)*AB107+(1-EXP(-LN(2)/2))/(LN(2)/2)*V108*Y108*VLOOKUP('Données projet'!$B$9,Paramètres!$A$1:$I$89,3,0)*0.475*44/12</f>
        <v>3.0834899874555195E-12</v>
      </c>
      <c r="AC108" s="22">
        <f t="shared" si="57"/>
        <v>25.409682396569544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149.5086927376081</v>
      </c>
      <c r="AO108" s="59">
        <f t="shared" si="90"/>
        <v>364.59164590134498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22.971097561515883</v>
      </c>
      <c r="AV108" s="21">
        <f>EXP(-LN(2)/25)*AV107+(1-EXP(-LN(2)/25))/(LN(2)/25)*Calculateur!AQ108*Calculateur!AS108*VLOOKUP('Données projet'!$B$10,Paramètres!$A$1:$I$89,3,0)*0.475*44/12</f>
        <v>2.4385848350505763</v>
      </c>
      <c r="AW108" s="21">
        <f>EXP(-LN(2)/2)*AW107+(1-EXP(-LN(2)/2))/(LN(2)/2)*AQ108*AT108*VLOOKUP('Données projet'!$B$10,Paramètres!$A$1:$I$89,3,0)*0.475*44/12</f>
        <v>3.0834899874555195E-12</v>
      </c>
      <c r="AX108" s="21">
        <f t="shared" si="60"/>
        <v>25.409682396569544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149.5086927376081</v>
      </c>
      <c r="T109" s="59">
        <f t="shared" si="88"/>
        <v>364.59164590134498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22.520648349320599</v>
      </c>
      <c r="AA109" s="21">
        <f>EXP(-LN(2)/25)*AA108+(1-EXP(-LN(2)/25))/(LN(2)/25)*Calculateur!V109*Calculateur!X109*VLOOKUP('Données projet'!$B$9,Paramètres!$A$1:$I$89,3,0)*0.475*44/12</f>
        <v>2.3719016044965153</v>
      </c>
      <c r="AB109" s="21">
        <f>EXP(-LN(2)/2)*AB108+(1-EXP(-LN(2)/2))/(LN(2)/2)*V109*Y109*VLOOKUP('Données projet'!$B$9,Paramètres!$A$1:$I$89,3,0)*0.475*44/12</f>
        <v>2.1803566798506201E-12</v>
      </c>
      <c r="AC109" s="22">
        <f t="shared" si="57"/>
        <v>24.892549953819294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149.5086927376081</v>
      </c>
      <c r="AO109" s="59">
        <f t="shared" si="90"/>
        <v>364.59164590134498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22.520648349320599</v>
      </c>
      <c r="AV109" s="21">
        <f>EXP(-LN(2)/25)*AV108+(1-EXP(-LN(2)/25))/(LN(2)/25)*Calculateur!AQ109*Calculateur!AS109*VLOOKUP('Données projet'!$B$10,Paramètres!$A$1:$I$89,3,0)*0.475*44/12</f>
        <v>2.3719016044965153</v>
      </c>
      <c r="AW109" s="21">
        <f>EXP(-LN(2)/2)*AW108+(1-EXP(-LN(2)/2))/(LN(2)/2)*AQ109*AT109*VLOOKUP('Données projet'!$B$10,Paramètres!$A$1:$I$89,3,0)*0.475*44/12</f>
        <v>2.1803566798506201E-12</v>
      </c>
      <c r="AX109" s="21">
        <f t="shared" si="60"/>
        <v>24.892549953819294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149.5086927376081</v>
      </c>
      <c r="T110" s="59">
        <f t="shared" si="88"/>
        <v>364.59164590134498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22.079032171429574</v>
      </c>
      <c r="AA110" s="21">
        <f>EXP(-LN(2)/25)*AA109+(1-EXP(-LN(2)/25))/(LN(2)/25)*Calculateur!V110*Calculateur!X110*VLOOKUP('Données projet'!$B$9,Paramètres!$A$1:$I$89,3,0)*0.475*44/12</f>
        <v>2.3070418303886737</v>
      </c>
      <c r="AB110" s="21">
        <f>EXP(-LN(2)/2)*AB109+(1-EXP(-LN(2)/2))/(LN(2)/2)*V110*Y110*VLOOKUP('Données projet'!$B$9,Paramètres!$A$1:$I$89,3,0)*0.475*44/12</f>
        <v>1.5417449937277597E-12</v>
      </c>
      <c r="AC110" s="22">
        <f t="shared" si="57"/>
        <v>24.386074001819789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149.5086927376081</v>
      </c>
      <c r="AO110" s="59">
        <f t="shared" si="90"/>
        <v>364.59164590134498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22.079032171429574</v>
      </c>
      <c r="AV110" s="21">
        <f>EXP(-LN(2)/25)*AV109+(1-EXP(-LN(2)/25))/(LN(2)/25)*Calculateur!AQ110*Calculateur!AS110*VLOOKUP('Données projet'!$B$10,Paramètres!$A$1:$I$89,3,0)*0.475*44/12</f>
        <v>2.3070418303886737</v>
      </c>
      <c r="AW110" s="21">
        <f>EXP(-LN(2)/2)*AW109+(1-EXP(-LN(2)/2))/(LN(2)/2)*AQ110*AT110*VLOOKUP('Données projet'!$B$10,Paramètres!$A$1:$I$89,3,0)*0.475*44/12</f>
        <v>1.5417449937277597E-12</v>
      </c>
      <c r="AX110" s="21">
        <f t="shared" si="60"/>
        <v>24.386074001819789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149.5086927376081</v>
      </c>
      <c r="T111" s="59">
        <f t="shared" si="88"/>
        <v>364.59164590134498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21.646075817427722</v>
      </c>
      <c r="AA111" s="21">
        <f>EXP(-LN(2)/25)*AA110+(1-EXP(-LN(2)/25))/(LN(2)/25)*Calculateur!V111*Calculateur!X111*VLOOKUP('Données projet'!$B$9,Paramètres!$A$1:$I$89,3,0)*0.475*44/12</f>
        <v>2.2439556502146383</v>
      </c>
      <c r="AB111" s="21">
        <f>EXP(-LN(2)/2)*AB110+(1-EXP(-LN(2)/2))/(LN(2)/2)*V111*Y111*VLOOKUP('Données projet'!$B$9,Paramètres!$A$1:$I$89,3,0)*0.475*44/12</f>
        <v>1.0901783399253101E-12</v>
      </c>
      <c r="AC111" s="22">
        <f t="shared" si="57"/>
        <v>23.89003146764345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149.5086927376081</v>
      </c>
      <c r="AO111" s="59">
        <f t="shared" si="90"/>
        <v>364.59164590134498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21.646075817427722</v>
      </c>
      <c r="AV111" s="21">
        <f>EXP(-LN(2)/25)*AV110+(1-EXP(-LN(2)/25))/(LN(2)/25)*Calculateur!AQ111*Calculateur!AS111*VLOOKUP('Données projet'!$B$10,Paramètres!$A$1:$I$89,3,0)*0.475*44/12</f>
        <v>2.2439556502146383</v>
      </c>
      <c r="AW111" s="21">
        <f>EXP(-LN(2)/2)*AW110+(1-EXP(-LN(2)/2))/(LN(2)/2)*AQ111*AT111*VLOOKUP('Données projet'!$B$10,Paramètres!$A$1:$I$89,3,0)*0.475*44/12</f>
        <v>1.0901783399253101E-12</v>
      </c>
      <c r="AX111" s="21">
        <f t="shared" si="60"/>
        <v>23.89003146764345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149.5086927376081</v>
      </c>
      <c r="T112" s="59">
        <f t="shared" si="88"/>
        <v>364.59164590134498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21.221609473450545</v>
      </c>
      <c r="AA112" s="21">
        <f>EXP(-LN(2)/25)*AA111+(1-EXP(-LN(2)/25))/(LN(2)/25)*Calculateur!V112*Calculateur!X112*VLOOKUP('Données projet'!$B$9,Paramètres!$A$1:$I$89,3,0)*0.475*44/12</f>
        <v>2.18259456495502</v>
      </c>
      <c r="AB112" s="21">
        <f>EXP(-LN(2)/2)*AB111+(1-EXP(-LN(2)/2))/(LN(2)/2)*V112*Y112*VLOOKUP('Données projet'!$B$9,Paramètres!$A$1:$I$89,3,0)*0.475*44/12</f>
        <v>7.7087249686387987E-13</v>
      </c>
      <c r="AC112" s="22">
        <f t="shared" si="57"/>
        <v>23.404204038406338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149.5086927376081</v>
      </c>
      <c r="AO112" s="59">
        <f t="shared" si="90"/>
        <v>364.59164590134498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21.221609473450545</v>
      </c>
      <c r="AV112" s="21">
        <f>EXP(-LN(2)/25)*AV111+(1-EXP(-LN(2)/25))/(LN(2)/25)*Calculateur!AQ112*Calculateur!AS112*VLOOKUP('Données projet'!$B$10,Paramètres!$A$1:$I$89,3,0)*0.475*44/12</f>
        <v>2.18259456495502</v>
      </c>
      <c r="AW112" s="21">
        <f>EXP(-LN(2)/2)*AW111+(1-EXP(-LN(2)/2))/(LN(2)/2)*AQ112*AT112*VLOOKUP('Données projet'!$B$10,Paramètres!$A$1:$I$89,3,0)*0.475*44/12</f>
        <v>7.7087249686387987E-13</v>
      </c>
      <c r="AX112" s="21">
        <f t="shared" si="60"/>
        <v>23.404204038406338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149.5086927376081</v>
      </c>
      <c r="T113" s="59">
        <f t="shared" si="88"/>
        <v>364.59164590134498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20.805466655579856</v>
      </c>
      <c r="AA113" s="21">
        <f>EXP(-LN(2)/25)*AA112+(1-EXP(-LN(2)/25))/(LN(2)/25)*Calculateur!V113*Calculateur!X113*VLOOKUP('Données projet'!$B$9,Paramètres!$A$1:$I$89,3,0)*0.475*44/12</f>
        <v>2.1229114017986652</v>
      </c>
      <c r="AB113" s="21">
        <f>EXP(-LN(2)/2)*AB112+(1-EXP(-LN(2)/2))/(LN(2)/2)*V113*Y113*VLOOKUP('Données projet'!$B$9,Paramètres!$A$1:$I$89,3,0)*0.475*44/12</f>
        <v>5.4508916996265504E-13</v>
      </c>
      <c r="AC113" s="22">
        <f t="shared" si="57"/>
        <v>22.928378057379064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149.5086927376081</v>
      </c>
      <c r="AO113" s="59">
        <f t="shared" si="90"/>
        <v>364.59164590134498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20.805466655579856</v>
      </c>
      <c r="AV113" s="21">
        <f>EXP(-LN(2)/25)*AV112+(1-EXP(-LN(2)/25))/(LN(2)/25)*Calculateur!AQ113*Calculateur!AS113*VLOOKUP('Données projet'!$B$10,Paramètres!$A$1:$I$89,3,0)*0.475*44/12</f>
        <v>2.1229114017986652</v>
      </c>
      <c r="AW113" s="21">
        <f>EXP(-LN(2)/2)*AW112+(1-EXP(-LN(2)/2))/(LN(2)/2)*AQ113*AT113*VLOOKUP('Données projet'!$B$10,Paramètres!$A$1:$I$89,3,0)*0.475*44/12</f>
        <v>5.4508916996265504E-13</v>
      </c>
      <c r="AX113" s="21">
        <f t="shared" si="60"/>
        <v>22.928378057379064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149.5086927376081</v>
      </c>
      <c r="T114" s="59">
        <f t="shared" si="88"/>
        <v>364.59164590134498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20.397484144545555</v>
      </c>
      <c r="AA114" s="21">
        <f>EXP(-LN(2)/25)*AA113+(1-EXP(-LN(2)/25))/(LN(2)/25)*Calculateur!V114*Calculateur!X114*VLOOKUP('Données projet'!$B$9,Paramètres!$A$1:$I$89,3,0)*0.475*44/12</f>
        <v>2.0648602778774219</v>
      </c>
      <c r="AB114" s="21">
        <f>EXP(-LN(2)/2)*AB113+(1-EXP(-LN(2)/2))/(LN(2)/2)*V114*Y114*VLOOKUP('Données projet'!$B$9,Paramètres!$A$1:$I$89,3,0)*0.475*44/12</f>
        <v>3.8543624843193993E-13</v>
      </c>
      <c r="AC114" s="22">
        <f t="shared" si="57"/>
        <v>22.46234442242336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149.5086927376081</v>
      </c>
      <c r="AO114" s="59">
        <f t="shared" si="90"/>
        <v>364.59164590134498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20.397484144545555</v>
      </c>
      <c r="AV114" s="21">
        <f>EXP(-LN(2)/25)*AV113+(1-EXP(-LN(2)/25))/(LN(2)/25)*Calculateur!AQ114*Calculateur!AS114*VLOOKUP('Données projet'!$B$10,Paramètres!$A$1:$I$89,3,0)*0.475*44/12</f>
        <v>2.0648602778774219</v>
      </c>
      <c r="AW114" s="21">
        <f>EXP(-LN(2)/2)*AW113+(1-EXP(-LN(2)/2))/(LN(2)/2)*AQ114*AT114*VLOOKUP('Données projet'!$B$10,Paramètres!$A$1:$I$89,3,0)*0.475*44/12</f>
        <v>3.8543624843193993E-13</v>
      </c>
      <c r="AX114" s="21">
        <f t="shared" si="60"/>
        <v>22.46234442242336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149.5086927376081</v>
      </c>
      <c r="T115" s="59">
        <f t="shared" si="88"/>
        <v>364.59164590134498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19.997501921707876</v>
      </c>
      <c r="AA115" s="21">
        <f>EXP(-LN(2)/25)*AA114+(1-EXP(-LN(2)/25))/(LN(2)/25)*Calculateur!V115*Calculateur!X115*VLOOKUP('Données projet'!$B$9,Paramètres!$A$1:$I$89,3,0)*0.475*44/12</f>
        <v>2.008396564992581</v>
      </c>
      <c r="AB115" s="21">
        <f>EXP(-LN(2)/2)*AB114+(1-EXP(-LN(2)/2))/(LN(2)/2)*V115*Y115*VLOOKUP('Données projet'!$B$9,Paramètres!$A$1:$I$89,3,0)*0.475*44/12</f>
        <v>2.7254458498132752E-13</v>
      </c>
      <c r="AC115" s="22">
        <f t="shared" si="57"/>
        <v>22.00589848670073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149.5086927376081</v>
      </c>
      <c r="AO115" s="59">
        <f t="shared" si="90"/>
        <v>364.59164590134498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19.997501921707876</v>
      </c>
      <c r="AV115" s="21">
        <f>EXP(-LN(2)/25)*AV114+(1-EXP(-LN(2)/25))/(LN(2)/25)*Calculateur!AQ115*Calculateur!AS115*VLOOKUP('Données projet'!$B$10,Paramètres!$A$1:$I$89,3,0)*0.475*44/12</f>
        <v>2.008396564992581</v>
      </c>
      <c r="AW115" s="21">
        <f>EXP(-LN(2)/2)*AW114+(1-EXP(-LN(2)/2))/(LN(2)/2)*AQ115*AT115*VLOOKUP('Données projet'!$B$10,Paramètres!$A$1:$I$89,3,0)*0.475*44/12</f>
        <v>2.7254458498132752E-13</v>
      </c>
      <c r="AX115" s="21">
        <f t="shared" si="60"/>
        <v>22.00589848670073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149.5086927376081</v>
      </c>
      <c r="T116" s="59">
        <f t="shared" si="88"/>
        <v>364.59164590134498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19.605363106294977</v>
      </c>
      <c r="AA116" s="21">
        <f>EXP(-LN(2)/25)*AA115+(1-EXP(-LN(2)/25))/(LN(2)/25)*Calculateur!V116*Calculateur!X116*VLOOKUP('Données projet'!$B$9,Paramètres!$A$1:$I$89,3,0)*0.475*44/12</f>
        <v>1.9534768553058739</v>
      </c>
      <c r="AB116" s="21">
        <f>EXP(-LN(2)/2)*AB115+(1-EXP(-LN(2)/2))/(LN(2)/2)*V116*Y116*VLOOKUP('Données projet'!$B$9,Paramètres!$A$1:$I$89,3,0)*0.475*44/12</f>
        <v>1.9271812421596997E-13</v>
      </c>
      <c r="AC116" s="22">
        <f t="shared" si="57"/>
        <v>21.558839961601041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149.5086927376081</v>
      </c>
      <c r="AO116" s="59">
        <f t="shared" si="90"/>
        <v>364.59164590134498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19.605363106294977</v>
      </c>
      <c r="AV116" s="21">
        <f>EXP(-LN(2)/25)*AV115+(1-EXP(-LN(2)/25))/(LN(2)/25)*Calculateur!AQ116*Calculateur!AS116*VLOOKUP('Données projet'!$B$10,Paramètres!$A$1:$I$89,3,0)*0.475*44/12</f>
        <v>1.9534768553058739</v>
      </c>
      <c r="AW116" s="21">
        <f>EXP(-LN(2)/2)*AW115+(1-EXP(-LN(2)/2))/(LN(2)/2)*AQ116*AT116*VLOOKUP('Données projet'!$B$10,Paramètres!$A$1:$I$89,3,0)*0.475*44/12</f>
        <v>1.9271812421596997E-13</v>
      </c>
      <c r="AX116" s="21">
        <f t="shared" si="60"/>
        <v>21.558839961601041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149.5086927376081</v>
      </c>
      <c r="T117" s="59">
        <f t="shared" si="88"/>
        <v>364.59164590134498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19.220913893871263</v>
      </c>
      <c r="AA117" s="21">
        <f>EXP(-LN(2)/25)*AA116+(1-EXP(-LN(2)/25))/(LN(2)/25)*Calculateur!V117*Calculateur!X117*VLOOKUP('Données projet'!$B$9,Paramètres!$A$1:$I$89,3,0)*0.475*44/12</f>
        <v>1.9000589279686517</v>
      </c>
      <c r="AB117" s="21">
        <f>EXP(-LN(2)/2)*AB116+(1-EXP(-LN(2)/2))/(LN(2)/2)*V117*Y117*VLOOKUP('Données projet'!$B$9,Paramètres!$A$1:$I$89,3,0)*0.475*44/12</f>
        <v>1.3627229249066376E-13</v>
      </c>
      <c r="AC117" s="22">
        <f t="shared" si="57"/>
        <v>21.120972821840049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149.5086927376081</v>
      </c>
      <c r="AO117" s="59">
        <f t="shared" si="90"/>
        <v>364.59164590134498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19.220913893871263</v>
      </c>
      <c r="AV117" s="21">
        <f>EXP(-LN(2)/25)*AV116+(1-EXP(-LN(2)/25))/(LN(2)/25)*Calculateur!AQ117*Calculateur!AS117*VLOOKUP('Données projet'!$B$10,Paramètres!$A$1:$I$89,3,0)*0.475*44/12</f>
        <v>1.9000589279686517</v>
      </c>
      <c r="AW117" s="21">
        <f>EXP(-LN(2)/2)*AW116+(1-EXP(-LN(2)/2))/(LN(2)/2)*AQ117*AT117*VLOOKUP('Données projet'!$B$10,Paramètres!$A$1:$I$89,3,0)*0.475*44/12</f>
        <v>1.3627229249066376E-13</v>
      </c>
      <c r="AX117" s="21">
        <f t="shared" si="60"/>
        <v>21.120972821840049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149.5086927376081</v>
      </c>
      <c r="T118" s="59">
        <f t="shared" si="88"/>
        <v>364.59164590134498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18.844003496012313</v>
      </c>
      <c r="AA118" s="21">
        <f>EXP(-LN(2)/25)*AA117+(1-EXP(-LN(2)/25))/(LN(2)/25)*Calculateur!V118*Calculateur!X118*VLOOKUP('Données projet'!$B$9,Paramètres!$A$1:$I$89,3,0)*0.475*44/12</f>
        <v>1.8481017166635925</v>
      </c>
      <c r="AB118" s="21">
        <f>EXP(-LN(2)/2)*AB117+(1-EXP(-LN(2)/2))/(LN(2)/2)*V118*Y118*VLOOKUP('Données projet'!$B$9,Paramètres!$A$1:$I$89,3,0)*0.475*44/12</f>
        <v>9.6359062107984983E-14</v>
      </c>
      <c r="AC118" s="22">
        <f t="shared" si="57"/>
        <v>20.692105212676001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149.5086927376081</v>
      </c>
      <c r="AO118" s="59">
        <f t="shared" si="90"/>
        <v>364.59164590134498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18.844003496012313</v>
      </c>
      <c r="AV118" s="21">
        <f>EXP(-LN(2)/25)*AV117+(1-EXP(-LN(2)/25))/(LN(2)/25)*Calculateur!AQ118*Calculateur!AS118*VLOOKUP('Données projet'!$B$10,Paramètres!$A$1:$I$89,3,0)*0.475*44/12</f>
        <v>1.8481017166635925</v>
      </c>
      <c r="AW118" s="21">
        <f>EXP(-LN(2)/2)*AW117+(1-EXP(-LN(2)/2))/(LN(2)/2)*AQ118*AT118*VLOOKUP('Données projet'!$B$10,Paramètres!$A$1:$I$89,3,0)*0.475*44/12</f>
        <v>9.6359062107984983E-14</v>
      </c>
      <c r="AX118" s="21">
        <f t="shared" si="60"/>
        <v>20.692105212676001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149.5086927376081</v>
      </c>
      <c r="T119" s="59">
        <f t="shared" si="88"/>
        <v>364.59164590134498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18.474484081162736</v>
      </c>
      <c r="AA119" s="21">
        <f>EXP(-LN(2)/25)*AA118+(1-EXP(-LN(2)/25))/(LN(2)/25)*Calculateur!V119*Calculateur!X119*VLOOKUP('Données projet'!$B$9,Paramètres!$A$1:$I$89,3,0)*0.475*44/12</f>
        <v>1.7975652780339813</v>
      </c>
      <c r="AB119" s="21">
        <f>EXP(-LN(2)/2)*AB118+(1-EXP(-LN(2)/2))/(LN(2)/2)*V119*Y119*VLOOKUP('Données projet'!$B$9,Paramètres!$A$1:$I$89,3,0)*0.475*44/12</f>
        <v>6.8136146245331879E-14</v>
      </c>
      <c r="AC119" s="22">
        <f t="shared" si="57"/>
        <v>20.272049359196785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149.5086927376081</v>
      </c>
      <c r="AO119" s="59">
        <f t="shared" si="90"/>
        <v>364.59164590134498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18.474484081162736</v>
      </c>
      <c r="AV119" s="21">
        <f>EXP(-LN(2)/25)*AV118+(1-EXP(-LN(2)/25))/(LN(2)/25)*Calculateur!AQ119*Calculateur!AS119*VLOOKUP('Données projet'!$B$10,Paramètres!$A$1:$I$89,3,0)*0.475*44/12</f>
        <v>1.7975652780339813</v>
      </c>
      <c r="AW119" s="21">
        <f>EXP(-LN(2)/2)*AW118+(1-EXP(-LN(2)/2))/(LN(2)/2)*AQ119*AT119*VLOOKUP('Données projet'!$B$10,Paramètres!$A$1:$I$89,3,0)*0.475*44/12</f>
        <v>6.8136146245331879E-14</v>
      </c>
      <c r="AX119" s="21">
        <f t="shared" si="60"/>
        <v>20.272049359196785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149.5086927376081</v>
      </c>
      <c r="T120" s="59">
        <f t="shared" si="88"/>
        <v>364.59164590134498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18.11221071665377</v>
      </c>
      <c r="AA120" s="21">
        <f>EXP(-LN(2)/25)*AA119+(1-EXP(-LN(2)/25))/(LN(2)/25)*Calculateur!V120*Calculateur!X120*VLOOKUP('Données projet'!$B$9,Paramètres!$A$1:$I$89,3,0)*0.475*44/12</f>
        <v>1.7484107609762924</v>
      </c>
      <c r="AB120" s="21">
        <f>EXP(-LN(2)/2)*AB119+(1-EXP(-LN(2)/2))/(LN(2)/2)*V120*Y120*VLOOKUP('Données projet'!$B$9,Paramètres!$A$1:$I$89,3,0)*0.475*44/12</f>
        <v>4.8179531053992492E-14</v>
      </c>
      <c r="AC120" s="22">
        <f t="shared" si="57"/>
        <v>19.860621477630112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149.5086927376081</v>
      </c>
      <c r="AO120" s="59">
        <f t="shared" si="90"/>
        <v>364.59164590134498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18.11221071665377</v>
      </c>
      <c r="AV120" s="21">
        <f>EXP(-LN(2)/25)*AV119+(1-EXP(-LN(2)/25))/(LN(2)/25)*Calculateur!AQ120*Calculateur!AS120*VLOOKUP('Données projet'!$B$10,Paramètres!$A$1:$I$89,3,0)*0.475*44/12</f>
        <v>1.7484107609762924</v>
      </c>
      <c r="AW120" s="21">
        <f>EXP(-LN(2)/2)*AW119+(1-EXP(-LN(2)/2))/(LN(2)/2)*AQ120*AT120*VLOOKUP('Données projet'!$B$10,Paramètres!$A$1:$I$89,3,0)*0.475*44/12</f>
        <v>4.8179531053992492E-14</v>
      </c>
      <c r="AX120" s="21">
        <f t="shared" si="60"/>
        <v>19.860621477630112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149.5086927376081</v>
      </c>
      <c r="T121" s="59">
        <f t="shared" si="88"/>
        <v>364.59164590134498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17.75704131185789</v>
      </c>
      <c r="AA121" s="21">
        <f>EXP(-LN(2)/25)*AA120+(1-EXP(-LN(2)/25))/(LN(2)/25)*Calculateur!V121*Calculateur!X121*VLOOKUP('Données projet'!$B$9,Paramètres!$A$1:$I$89,3,0)*0.475*44/12</f>
        <v>1.7006003767724698</v>
      </c>
      <c r="AB121" s="21">
        <f>EXP(-LN(2)/2)*AB120+(1-EXP(-LN(2)/2))/(LN(2)/2)*V121*Y121*VLOOKUP('Données projet'!$B$9,Paramètres!$A$1:$I$89,3,0)*0.475*44/12</f>
        <v>3.406807312266594E-14</v>
      </c>
      <c r="AC121" s="22">
        <f t="shared" si="57"/>
        <v>19.457641688630396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149.5086927376081</v>
      </c>
      <c r="AO121" s="59">
        <f t="shared" si="90"/>
        <v>364.59164590134498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17.75704131185789</v>
      </c>
      <c r="AV121" s="21">
        <f>EXP(-LN(2)/25)*AV120+(1-EXP(-LN(2)/25))/(LN(2)/25)*Calculateur!AQ121*Calculateur!AS121*VLOOKUP('Données projet'!$B$10,Paramètres!$A$1:$I$89,3,0)*0.475*44/12</f>
        <v>1.7006003767724698</v>
      </c>
      <c r="AW121" s="21">
        <f>EXP(-LN(2)/2)*AW120+(1-EXP(-LN(2)/2))/(LN(2)/2)*AQ121*AT121*VLOOKUP('Données projet'!$B$10,Paramètres!$A$1:$I$89,3,0)*0.475*44/12</f>
        <v>3.406807312266594E-14</v>
      </c>
      <c r="AX121" s="21">
        <f t="shared" si="60"/>
        <v>19.457641688630396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149.5086927376081</v>
      </c>
      <c r="T122" s="59">
        <f t="shared" si="88"/>
        <v>364.59164590134498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17.408836562458113</v>
      </c>
      <c r="AA122" s="21">
        <f>EXP(-LN(2)/25)*AA121+(1-EXP(-LN(2)/25))/(LN(2)/25)*Calculateur!V122*Calculateur!X122*VLOOKUP('Données projet'!$B$9,Paramètres!$A$1:$I$89,3,0)*0.475*44/12</f>
        <v>1.6540973700389396</v>
      </c>
      <c r="AB122" s="21">
        <f>EXP(-LN(2)/2)*AB121+(1-EXP(-LN(2)/2))/(LN(2)/2)*V122*Y122*VLOOKUP('Données projet'!$B$9,Paramètres!$A$1:$I$89,3,0)*0.475*44/12</f>
        <v>2.4089765526996246E-14</v>
      </c>
      <c r="AC122" s="22">
        <f t="shared" si="57"/>
        <v>19.062933932497078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149.5086927376081</v>
      </c>
      <c r="AO122" s="59">
        <f t="shared" si="90"/>
        <v>364.59164590134498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17.408836562458113</v>
      </c>
      <c r="AV122" s="21">
        <f>EXP(-LN(2)/25)*AV121+(1-EXP(-LN(2)/25))/(LN(2)/25)*Calculateur!AQ122*Calculateur!AS122*VLOOKUP('Données projet'!$B$10,Paramètres!$A$1:$I$89,3,0)*0.475*44/12</f>
        <v>1.6540973700389396</v>
      </c>
      <c r="AW122" s="21">
        <f>EXP(-LN(2)/2)*AW121+(1-EXP(-LN(2)/2))/(LN(2)/2)*AQ122*AT122*VLOOKUP('Données projet'!$B$10,Paramètres!$A$1:$I$89,3,0)*0.475*44/12</f>
        <v>2.4089765526996246E-14</v>
      </c>
      <c r="AX122" s="21">
        <f t="shared" si="60"/>
        <v>19.062933932497078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149.5086927376081</v>
      </c>
      <c r="T123" s="59">
        <f t="shared" si="88"/>
        <v>364.59164590134498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17.067459895810138</v>
      </c>
      <c r="AA123" s="21">
        <f>EXP(-LN(2)/25)*AA122+(1-EXP(-LN(2)/25))/(LN(2)/25)*Calculateur!V123*Calculateur!X123*VLOOKUP('Données projet'!$B$9,Paramètres!$A$1:$I$89,3,0)*0.475*44/12</f>
        <v>1.6088659904700247</v>
      </c>
      <c r="AB123" s="21">
        <f>EXP(-LN(2)/2)*AB122+(1-EXP(-LN(2)/2))/(LN(2)/2)*V123*Y123*VLOOKUP('Données projet'!$B$9,Paramètres!$A$1:$I$89,3,0)*0.475*44/12</f>
        <v>1.703403656133297E-14</v>
      </c>
      <c r="AC123" s="22">
        <f t="shared" si="57"/>
        <v>18.676325886280182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149.5086927376081</v>
      </c>
      <c r="AO123" s="59">
        <f t="shared" si="90"/>
        <v>364.59164590134498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17.067459895810138</v>
      </c>
      <c r="AV123" s="21">
        <f>EXP(-LN(2)/25)*AV122+(1-EXP(-LN(2)/25))/(LN(2)/25)*Calculateur!AQ123*Calculateur!AS123*VLOOKUP('Données projet'!$B$10,Paramètres!$A$1:$I$89,3,0)*0.475*44/12</f>
        <v>1.6088659904700247</v>
      </c>
      <c r="AW123" s="21">
        <f>EXP(-LN(2)/2)*AW122+(1-EXP(-LN(2)/2))/(LN(2)/2)*AQ123*AT123*VLOOKUP('Données projet'!$B$10,Paramètres!$A$1:$I$89,3,0)*0.475*44/12</f>
        <v>1.703403656133297E-14</v>
      </c>
      <c r="AX123" s="21">
        <f t="shared" si="60"/>
        <v>18.676325886280182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149.5086927376081</v>
      </c>
      <c r="T124" s="59">
        <f t="shared" si="88"/>
        <v>364.59164590134498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16.732777417375925</v>
      </c>
      <c r="AA124" s="21">
        <f>EXP(-LN(2)/25)*AA123+(1-EXP(-LN(2)/25))/(LN(2)/25)*Calculateur!V124*Calculateur!X124*VLOOKUP('Données projet'!$B$9,Paramètres!$A$1:$I$89,3,0)*0.475*44/12</f>
        <v>1.5648714653540365</v>
      </c>
      <c r="AB124" s="21">
        <f>EXP(-LN(2)/2)*AB123+(1-EXP(-LN(2)/2))/(LN(2)/2)*V124*Y124*VLOOKUP('Données projet'!$B$9,Paramètres!$A$1:$I$89,3,0)*0.475*44/12</f>
        <v>1.2044882763498123E-14</v>
      </c>
      <c r="AC124" s="22">
        <f t="shared" si="57"/>
        <v>18.297648882729973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149.5086927376081</v>
      </c>
      <c r="AO124" s="59">
        <f t="shared" si="90"/>
        <v>364.59164590134498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16.732777417375925</v>
      </c>
      <c r="AV124" s="21">
        <f>EXP(-LN(2)/25)*AV123+(1-EXP(-LN(2)/25))/(LN(2)/25)*Calculateur!AQ124*Calculateur!AS124*VLOOKUP('Données projet'!$B$10,Paramètres!$A$1:$I$89,3,0)*0.475*44/12</f>
        <v>1.5648714653540365</v>
      </c>
      <c r="AW124" s="21">
        <f>EXP(-LN(2)/2)*AW123+(1-EXP(-LN(2)/2))/(LN(2)/2)*AQ124*AT124*VLOOKUP('Données projet'!$B$10,Paramètres!$A$1:$I$89,3,0)*0.475*44/12</f>
        <v>1.2044882763498123E-14</v>
      </c>
      <c r="AX124" s="21">
        <f t="shared" si="60"/>
        <v>18.297648882729973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149.5086927376081</v>
      </c>
      <c r="T125" s="59">
        <f t="shared" si="88"/>
        <v>364.59164590134498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16.404657858207649</v>
      </c>
      <c r="AA125" s="21">
        <f>EXP(-LN(2)/25)*AA124+(1-EXP(-LN(2)/25))/(LN(2)/25)*Calculateur!V125*Calculateur!X125*VLOOKUP('Données projet'!$B$9,Paramètres!$A$1:$I$89,3,0)*0.475*44/12</f>
        <v>1.5220799728409167</v>
      </c>
      <c r="AB125" s="21">
        <f>EXP(-LN(2)/2)*AB124+(1-EXP(-LN(2)/2))/(LN(2)/2)*V125*Y125*VLOOKUP('Données projet'!$B$9,Paramètres!$A$1:$I$89,3,0)*0.475*44/12</f>
        <v>8.5170182806664849E-15</v>
      </c>
      <c r="AC125" s="22">
        <f t="shared" si="57"/>
        <v>17.926737831048573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149.5086927376081</v>
      </c>
      <c r="AO125" s="59">
        <f t="shared" si="90"/>
        <v>364.59164590134498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16.404657858207649</v>
      </c>
      <c r="AV125" s="21">
        <f>EXP(-LN(2)/25)*AV124+(1-EXP(-LN(2)/25))/(LN(2)/25)*Calculateur!AQ125*Calculateur!AS125*VLOOKUP('Données projet'!$B$10,Paramètres!$A$1:$I$89,3,0)*0.475*44/12</f>
        <v>1.5220799728409167</v>
      </c>
      <c r="AW125" s="21">
        <f>EXP(-LN(2)/2)*AW124+(1-EXP(-LN(2)/2))/(LN(2)/2)*AQ125*AT125*VLOOKUP('Données projet'!$B$10,Paramètres!$A$1:$I$89,3,0)*0.475*44/12</f>
        <v>8.5170182806664849E-15</v>
      </c>
      <c r="AX125" s="21">
        <f t="shared" si="60"/>
        <v>17.926737831048573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149.5086927376081</v>
      </c>
      <c r="T126" s="59">
        <f t="shared" si="88"/>
        <v>364.59164590134498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16.082972523461496</v>
      </c>
      <c r="AA126" s="21">
        <f>EXP(-LN(2)/25)*AA125+(1-EXP(-LN(2)/25))/(LN(2)/25)*Calculateur!V126*Calculateur!X126*VLOOKUP('Données projet'!$B$9,Paramètres!$A$1:$I$89,3,0)*0.475*44/12</f>
        <v>1.4804586159408748</v>
      </c>
      <c r="AB126" s="21">
        <f>EXP(-LN(2)/2)*AB125+(1-EXP(-LN(2)/2))/(LN(2)/2)*V126*Y126*VLOOKUP('Données projet'!$B$9,Paramètres!$A$1:$I$89,3,0)*0.475*44/12</f>
        <v>6.0224413817490615E-15</v>
      </c>
      <c r="AC126" s="22">
        <f t="shared" si="57"/>
        <v>17.563431139402379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149.5086927376081</v>
      </c>
      <c r="AO126" s="59">
        <f t="shared" si="90"/>
        <v>364.59164590134498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16.082972523461496</v>
      </c>
      <c r="AV126" s="21">
        <f>EXP(-LN(2)/25)*AV125+(1-EXP(-LN(2)/25))/(LN(2)/25)*Calculateur!AQ126*Calculateur!AS126*VLOOKUP('Données projet'!$B$10,Paramètres!$A$1:$I$89,3,0)*0.475*44/12</f>
        <v>1.4804586159408748</v>
      </c>
      <c r="AW126" s="21">
        <f>EXP(-LN(2)/2)*AW125+(1-EXP(-LN(2)/2))/(LN(2)/2)*AQ126*AT126*VLOOKUP('Données projet'!$B$10,Paramètres!$A$1:$I$89,3,0)*0.475*44/12</f>
        <v>6.0224413817490615E-15</v>
      </c>
      <c r="AX126" s="21">
        <f t="shared" si="60"/>
        <v>17.563431139402379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149.5086927376081</v>
      </c>
      <c r="T127" s="59">
        <f t="shared" si="88"/>
        <v>364.59164590134498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15.767595241921034</v>
      </c>
      <c r="AA127" s="21">
        <f>EXP(-LN(2)/25)*AA126+(1-EXP(-LN(2)/25))/(LN(2)/25)*Calculateur!V127*Calculateur!X127*VLOOKUP('Données projet'!$B$9,Paramètres!$A$1:$I$89,3,0)*0.475*44/12</f>
        <v>1.4399753972340366</v>
      </c>
      <c r="AB127" s="21">
        <f>EXP(-LN(2)/2)*AB126+(1-EXP(-LN(2)/2))/(LN(2)/2)*V127*Y127*VLOOKUP('Données projet'!$B$9,Paramètres!$A$1:$I$89,3,0)*0.475*44/12</f>
        <v>4.2585091403332425E-15</v>
      </c>
      <c r="AC127" s="22">
        <f t="shared" si="57"/>
        <v>17.207570639155076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149.5086927376081</v>
      </c>
      <c r="AO127" s="59">
        <f t="shared" si="90"/>
        <v>364.59164590134498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15.767595241921034</v>
      </c>
      <c r="AV127" s="21">
        <f>EXP(-LN(2)/25)*AV126+(1-EXP(-LN(2)/25))/(LN(2)/25)*Calculateur!AQ127*Calculateur!AS127*VLOOKUP('Données projet'!$B$10,Paramètres!$A$1:$I$89,3,0)*0.475*44/12</f>
        <v>1.4399753972340366</v>
      </c>
      <c r="AW127" s="21">
        <f>EXP(-LN(2)/2)*AW126+(1-EXP(-LN(2)/2))/(LN(2)/2)*AQ127*AT127*VLOOKUP('Données projet'!$B$10,Paramètres!$A$1:$I$89,3,0)*0.475*44/12</f>
        <v>4.2585091403332425E-15</v>
      </c>
      <c r="AX127" s="21">
        <f t="shared" si="60"/>
        <v>17.207570639155076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149.5086927376081</v>
      </c>
      <c r="T128" s="59">
        <f t="shared" si="88"/>
        <v>364.59164590134498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15.458402316510433</v>
      </c>
      <c r="AA128" s="21">
        <f>EXP(-LN(2)/25)*AA127+(1-EXP(-LN(2)/25))/(LN(2)/25)*Calculateur!V128*Calculateur!X128*VLOOKUP('Données projet'!$B$9,Paramètres!$A$1:$I$89,3,0)*0.475*44/12</f>
        <v>1.4005991942716567</v>
      </c>
      <c r="AB128" s="21">
        <f>EXP(-LN(2)/2)*AB127+(1-EXP(-LN(2)/2))/(LN(2)/2)*V128*Y128*VLOOKUP('Données projet'!$B$9,Paramètres!$A$1:$I$89,3,0)*0.475*44/12</f>
        <v>3.0112206908745307E-15</v>
      </c>
      <c r="AC128" s="22">
        <f t="shared" si="57"/>
        <v>16.859001510782093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149.5086927376081</v>
      </c>
      <c r="AO128" s="59">
        <f t="shared" si="90"/>
        <v>364.59164590134498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15.458402316510433</v>
      </c>
      <c r="AV128" s="21">
        <f>EXP(-LN(2)/25)*AV127+(1-EXP(-LN(2)/25))/(LN(2)/25)*Calculateur!AQ128*Calculateur!AS128*VLOOKUP('Données projet'!$B$10,Paramètres!$A$1:$I$89,3,0)*0.475*44/12</f>
        <v>1.4005991942716567</v>
      </c>
      <c r="AW128" s="21">
        <f>EXP(-LN(2)/2)*AW127+(1-EXP(-LN(2)/2))/(LN(2)/2)*AQ128*AT128*VLOOKUP('Données projet'!$B$10,Paramètres!$A$1:$I$89,3,0)*0.475*44/12</f>
        <v>3.0112206908745307E-15</v>
      </c>
      <c r="AX128" s="21">
        <f t="shared" si="60"/>
        <v>16.859001510782093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149.5086927376081</v>
      </c>
      <c r="T129" s="59">
        <f t="shared" si="88"/>
        <v>364.59164590134498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15.155272475778071</v>
      </c>
      <c r="AA129" s="21">
        <f>EXP(-LN(2)/25)*AA128+(1-EXP(-LN(2)/25))/(LN(2)/25)*Calculateur!V129*Calculateur!X129*VLOOKUP('Données projet'!$B$9,Paramètres!$A$1:$I$89,3,0)*0.475*44/12</f>
        <v>1.3622997356499877</v>
      </c>
      <c r="AB129" s="21">
        <f>EXP(-LN(2)/2)*AB128+(1-EXP(-LN(2)/2))/(LN(2)/2)*V129*Y129*VLOOKUP('Données projet'!$B$9,Paramètres!$A$1:$I$89,3,0)*0.475*44/12</f>
        <v>2.1292545701666212E-15</v>
      </c>
      <c r="AC129" s="22">
        <f t="shared" si="57"/>
        <v>16.517572211428064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149.5086927376081</v>
      </c>
      <c r="AO129" s="59">
        <f t="shared" si="90"/>
        <v>364.59164590134498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15.155272475778071</v>
      </c>
      <c r="AV129" s="21">
        <f>EXP(-LN(2)/25)*AV128+(1-EXP(-LN(2)/25))/(LN(2)/25)*Calculateur!AQ129*Calculateur!AS129*VLOOKUP('Données projet'!$B$10,Paramètres!$A$1:$I$89,3,0)*0.475*44/12</f>
        <v>1.3622997356499877</v>
      </c>
      <c r="AW129" s="21">
        <f>EXP(-LN(2)/2)*AW128+(1-EXP(-LN(2)/2))/(LN(2)/2)*AQ129*AT129*VLOOKUP('Données projet'!$B$10,Paramètres!$A$1:$I$89,3,0)*0.475*44/12</f>
        <v>2.1292545701666212E-15</v>
      </c>
      <c r="AX129" s="21">
        <f t="shared" si="60"/>
        <v>16.517572211428064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149.5086927376081</v>
      </c>
      <c r="T130" s="59">
        <f t="shared" si="88"/>
        <v>364.59164590134498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14.858086826331524</v>
      </c>
      <c r="AA130" s="21">
        <f>EXP(-LN(2)/25)*AA129+(1-EXP(-LN(2)/25))/(LN(2)/25)*Calculateur!V130*Calculateur!X130*VLOOKUP('Données projet'!$B$9,Paramètres!$A$1:$I$89,3,0)*0.475*44/12</f>
        <v>1.3250475777384092</v>
      </c>
      <c r="AB130" s="21">
        <f>EXP(-LN(2)/2)*AB129+(1-EXP(-LN(2)/2))/(LN(2)/2)*V130*Y130*VLOOKUP('Données projet'!$B$9,Paramètres!$A$1:$I$89,3,0)*0.475*44/12</f>
        <v>1.5056103454372654E-15</v>
      </c>
      <c r="AC130" s="22">
        <f t="shared" si="57"/>
        <v>16.183134404069932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149.5086927376081</v>
      </c>
      <c r="AO130" s="59">
        <f t="shared" si="90"/>
        <v>364.59164590134498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14.858086826331524</v>
      </c>
      <c r="AV130" s="21">
        <f>EXP(-LN(2)/25)*AV129+(1-EXP(-LN(2)/25))/(LN(2)/25)*Calculateur!AQ130*Calculateur!AS130*VLOOKUP('Données projet'!$B$10,Paramètres!$A$1:$I$89,3,0)*0.475*44/12</f>
        <v>1.3250475777384092</v>
      </c>
      <c r="AW130" s="21">
        <f>EXP(-LN(2)/2)*AW129+(1-EXP(-LN(2)/2))/(LN(2)/2)*AQ130*AT130*VLOOKUP('Données projet'!$B$10,Paramètres!$A$1:$I$89,3,0)*0.475*44/12</f>
        <v>1.5056103454372654E-15</v>
      </c>
      <c r="AX130" s="21">
        <f t="shared" si="60"/>
        <v>16.183134404069932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149.5086927376081</v>
      </c>
      <c r="T131" s="59">
        <f t="shared" si="88"/>
        <v>364.59164590134498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14.566728806205276</v>
      </c>
      <c r="AA131" s="21">
        <f>EXP(-LN(2)/25)*AA130+(1-EXP(-LN(2)/25))/(LN(2)/25)*Calculateur!V131*Calculateur!X131*VLOOKUP('Données projet'!$B$9,Paramètres!$A$1:$I$89,3,0)*0.475*44/12</f>
        <v>1.2888140820439287</v>
      </c>
      <c r="AB131" s="21">
        <f>EXP(-LN(2)/2)*AB130+(1-EXP(-LN(2)/2))/(LN(2)/2)*V131*Y131*VLOOKUP('Données projet'!$B$9,Paramètres!$A$1:$I$89,3,0)*0.475*44/12</f>
        <v>1.0646272850833106E-15</v>
      </c>
      <c r="AC131" s="22">
        <f t="shared" si="57"/>
        <v>15.855542888249207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149.5086927376081</v>
      </c>
      <c r="AO131" s="59">
        <f t="shared" si="90"/>
        <v>364.59164590134498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14.566728806205276</v>
      </c>
      <c r="AV131" s="21">
        <f>EXP(-LN(2)/25)*AV130+(1-EXP(-LN(2)/25))/(LN(2)/25)*Calculateur!AQ131*Calculateur!AS131*VLOOKUP('Données projet'!$B$10,Paramètres!$A$1:$I$89,3,0)*0.475*44/12</f>
        <v>1.2888140820439287</v>
      </c>
      <c r="AW131" s="21">
        <f>EXP(-LN(2)/2)*AW130+(1-EXP(-LN(2)/2))/(LN(2)/2)*AQ131*AT131*VLOOKUP('Données projet'!$B$10,Paramètres!$A$1:$I$89,3,0)*0.475*44/12</f>
        <v>1.0646272850833106E-15</v>
      </c>
      <c r="AX131" s="21">
        <f t="shared" si="60"/>
        <v>15.855542888249207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149.5086927376081</v>
      </c>
      <c r="T132" s="59">
        <f t="shared" si="88"/>
        <v>364.59164590134498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14.281084139142859</v>
      </c>
      <c r="AA132" s="21">
        <f>EXP(-LN(2)/25)*AA131+(1-EXP(-LN(2)/25))/(LN(2)/25)*Calculateur!V132*Calculateur!X132*VLOOKUP('Données projet'!$B$9,Paramètres!$A$1:$I$89,3,0)*0.475*44/12</f>
        <v>1.2535713931946504</v>
      </c>
      <c r="AB132" s="21">
        <f>EXP(-LN(2)/2)*AB131+(1-EXP(-LN(2)/2))/(LN(2)/2)*V132*Y132*VLOOKUP('Données projet'!$B$9,Paramètres!$A$1:$I$89,3,0)*0.475*44/12</f>
        <v>7.5280517271863268E-16</v>
      </c>
      <c r="AC132" s="22">
        <f t="shared" ref="AC132:AC153" si="111">SUM(Z132:AB132)</f>
        <v>15.53465553233751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149.5086927376081</v>
      </c>
      <c r="AO132" s="59">
        <f t="shared" si="90"/>
        <v>364.59164590134498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14.281084139142859</v>
      </c>
      <c r="AV132" s="21">
        <f>EXP(-LN(2)/25)*AV131+(1-EXP(-LN(2)/25))/(LN(2)/25)*Calculateur!AQ132*Calculateur!AS132*VLOOKUP('Données projet'!$B$10,Paramètres!$A$1:$I$89,3,0)*0.475*44/12</f>
        <v>1.2535713931946504</v>
      </c>
      <c r="AW132" s="21">
        <f>EXP(-LN(2)/2)*AW131+(1-EXP(-LN(2)/2))/(LN(2)/2)*AQ132*AT132*VLOOKUP('Données projet'!$B$10,Paramètres!$A$1:$I$89,3,0)*0.475*44/12</f>
        <v>7.5280517271863268E-16</v>
      </c>
      <c r="AX132" s="21">
        <f t="shared" ref="AX132:AX153" si="114">SUM(AU132:AW132)</f>
        <v>15.53465553233751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149.5086927376081</v>
      </c>
      <c r="T133" s="59">
        <f t="shared" ref="T133:T196" si="142">$T$3</f>
        <v>364.59164590134498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14.001040789775493</v>
      </c>
      <c r="AA133" s="21">
        <f>EXP(-LN(2)/25)*AA132+(1-EXP(-LN(2)/25))/(LN(2)/25)*Calculateur!V133*Calculateur!X133*VLOOKUP('Données projet'!$B$9,Paramètres!$A$1:$I$89,3,0)*0.475*44/12</f>
        <v>1.2192924175252882</v>
      </c>
      <c r="AB133" s="21">
        <f>EXP(-LN(2)/2)*AB132+(1-EXP(-LN(2)/2))/(LN(2)/2)*V133*Y133*VLOOKUP('Données projet'!$B$9,Paramètres!$A$1:$I$89,3,0)*0.475*44/12</f>
        <v>5.3231364254165531E-16</v>
      </c>
      <c r="AC133" s="22">
        <f t="shared" si="111"/>
        <v>15.220333207300781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149.5086927376081</v>
      </c>
      <c r="AO133" s="59">
        <f t="shared" ref="AO133:AO196" si="144">$AO$3</f>
        <v>364.59164590134498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14.001040789775493</v>
      </c>
      <c r="AV133" s="21">
        <f>EXP(-LN(2)/25)*AV132+(1-EXP(-LN(2)/25))/(LN(2)/25)*Calculateur!AQ133*Calculateur!AS133*VLOOKUP('Données projet'!$B$10,Paramètres!$A$1:$I$89,3,0)*0.475*44/12</f>
        <v>1.2192924175252882</v>
      </c>
      <c r="AW133" s="21">
        <f>EXP(-LN(2)/2)*AW132+(1-EXP(-LN(2)/2))/(LN(2)/2)*AQ133*AT133*VLOOKUP('Données projet'!$B$10,Paramètres!$A$1:$I$89,3,0)*0.475*44/12</f>
        <v>5.3231364254165531E-16</v>
      </c>
      <c r="AX133" s="21">
        <f t="shared" si="114"/>
        <v>15.220333207300781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149.5086927376081</v>
      </c>
      <c r="T134" s="59">
        <f t="shared" si="142"/>
        <v>364.59164590134498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13.726488919679642</v>
      </c>
      <c r="AA134" s="21">
        <f>EXP(-LN(2)/25)*AA133+(1-EXP(-LN(2)/25))/(LN(2)/25)*Calculateur!V134*Calculateur!X134*VLOOKUP('Données projet'!$B$9,Paramètres!$A$1:$I$89,3,0)*0.475*44/12</f>
        <v>1.1859508022482577</v>
      </c>
      <c r="AB134" s="21">
        <f>EXP(-LN(2)/2)*AB133+(1-EXP(-LN(2)/2))/(LN(2)/2)*V134*Y134*VLOOKUP('Données projet'!$B$9,Paramètres!$A$1:$I$89,3,0)*0.475*44/12</f>
        <v>3.7640258635931634E-16</v>
      </c>
      <c r="AC134" s="22">
        <f t="shared" si="111"/>
        <v>14.9124397219279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149.5086927376081</v>
      </c>
      <c r="AO134" s="59">
        <f t="shared" si="144"/>
        <v>364.59164590134498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13.726488919679642</v>
      </c>
      <c r="AV134" s="21">
        <f>EXP(-LN(2)/25)*AV133+(1-EXP(-LN(2)/25))/(LN(2)/25)*Calculateur!AQ134*Calculateur!AS134*VLOOKUP('Données projet'!$B$10,Paramètres!$A$1:$I$89,3,0)*0.475*44/12</f>
        <v>1.1859508022482577</v>
      </c>
      <c r="AW134" s="21">
        <f>EXP(-LN(2)/2)*AW133+(1-EXP(-LN(2)/2))/(LN(2)/2)*AQ134*AT134*VLOOKUP('Données projet'!$B$10,Paramètres!$A$1:$I$89,3,0)*0.475*44/12</f>
        <v>3.7640258635931634E-16</v>
      </c>
      <c r="AX134" s="21">
        <f t="shared" si="114"/>
        <v>14.9124397219279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149.5086927376081</v>
      </c>
      <c r="T135" s="59">
        <f t="shared" si="142"/>
        <v>364.59164590134498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13.457320844296266</v>
      </c>
      <c r="AA135" s="21">
        <f>EXP(-LN(2)/25)*AA134+(1-EXP(-LN(2)/25))/(LN(2)/25)*Calculateur!V135*Calculateur!X135*VLOOKUP('Données projet'!$B$9,Paramètres!$A$1:$I$89,3,0)*0.475*44/12</f>
        <v>1.1535209151943369</v>
      </c>
      <c r="AB135" s="21">
        <f>EXP(-LN(2)/2)*AB134+(1-EXP(-LN(2)/2))/(LN(2)/2)*V135*Y135*VLOOKUP('Données projet'!$B$9,Paramètres!$A$1:$I$89,3,0)*0.475*44/12</f>
        <v>2.6615682127082765E-16</v>
      </c>
      <c r="AC135" s="22">
        <f t="shared" si="111"/>
        <v>14.610841759490603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149.5086927376081</v>
      </c>
      <c r="AO135" s="59">
        <f t="shared" si="144"/>
        <v>364.59164590134498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13.457320844296266</v>
      </c>
      <c r="AV135" s="21">
        <f>EXP(-LN(2)/25)*AV134+(1-EXP(-LN(2)/25))/(LN(2)/25)*Calculateur!AQ135*Calculateur!AS135*VLOOKUP('Données projet'!$B$10,Paramètres!$A$1:$I$89,3,0)*0.475*44/12</f>
        <v>1.1535209151943369</v>
      </c>
      <c r="AW135" s="21">
        <f>EXP(-LN(2)/2)*AW134+(1-EXP(-LN(2)/2))/(LN(2)/2)*AQ135*AT135*VLOOKUP('Données projet'!$B$10,Paramètres!$A$1:$I$89,3,0)*0.475*44/12</f>
        <v>2.6615682127082765E-16</v>
      </c>
      <c r="AX135" s="21">
        <f t="shared" si="114"/>
        <v>14.610841759490603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149.5086927376081</v>
      </c>
      <c r="T136" s="59">
        <f t="shared" si="142"/>
        <v>364.59164590134498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13.193430990694843</v>
      </c>
      <c r="AA136" s="21">
        <f>EXP(-LN(2)/25)*AA135+(1-EXP(-LN(2)/25))/(LN(2)/25)*Calculateur!V136*Calculateur!X136*VLOOKUP('Données projet'!$B$9,Paramètres!$A$1:$I$89,3,0)*0.475*44/12</f>
        <v>1.1219778251073191</v>
      </c>
      <c r="AB136" s="21">
        <f>EXP(-LN(2)/2)*AB135+(1-EXP(-LN(2)/2))/(LN(2)/2)*V136*Y136*VLOOKUP('Données projet'!$B$9,Paramètres!$A$1:$I$89,3,0)*0.475*44/12</f>
        <v>1.8820129317965817E-16</v>
      </c>
      <c r="AC136" s="22">
        <f t="shared" si="111"/>
        <v>14.315408815802162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149.5086927376081</v>
      </c>
      <c r="AO136" s="59">
        <f t="shared" si="144"/>
        <v>364.59164590134498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13.193430990694843</v>
      </c>
      <c r="AV136" s="21">
        <f>EXP(-LN(2)/25)*AV135+(1-EXP(-LN(2)/25))/(LN(2)/25)*Calculateur!AQ136*Calculateur!AS136*VLOOKUP('Données projet'!$B$10,Paramètres!$A$1:$I$89,3,0)*0.475*44/12</f>
        <v>1.1219778251073191</v>
      </c>
      <c r="AW136" s="21">
        <f>EXP(-LN(2)/2)*AW135+(1-EXP(-LN(2)/2))/(LN(2)/2)*AQ136*AT136*VLOOKUP('Données projet'!$B$10,Paramètres!$A$1:$I$89,3,0)*0.475*44/12</f>
        <v>1.8820129317965817E-16</v>
      </c>
      <c r="AX136" s="21">
        <f t="shared" si="114"/>
        <v>14.315408815802162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149.5086927376081</v>
      </c>
      <c r="T137" s="59">
        <f t="shared" si="142"/>
        <v>364.59164590134498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12.934715856165626</v>
      </c>
      <c r="AA137" s="21">
        <f>EXP(-LN(2)/25)*AA136+(1-EXP(-LN(2)/25))/(LN(2)/25)*Calculateur!V137*Calculateur!X137*VLOOKUP('Données projet'!$B$9,Paramètres!$A$1:$I$89,3,0)*0.475*44/12</f>
        <v>1.09129728247751</v>
      </c>
      <c r="AB137" s="21">
        <f>EXP(-LN(2)/2)*AB136+(1-EXP(-LN(2)/2))/(LN(2)/2)*V137*Y137*VLOOKUP('Données projet'!$B$9,Paramètres!$A$1:$I$89,3,0)*0.475*44/12</f>
        <v>1.3307841063541383E-16</v>
      </c>
      <c r="AC137" s="22">
        <f t="shared" si="111"/>
        <v>14.026013138643137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149.5086927376081</v>
      </c>
      <c r="AO137" s="59">
        <f t="shared" si="144"/>
        <v>364.59164590134498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12.934715856165626</v>
      </c>
      <c r="AV137" s="21">
        <f>EXP(-LN(2)/25)*AV136+(1-EXP(-LN(2)/25))/(LN(2)/25)*Calculateur!AQ137*Calculateur!AS137*VLOOKUP('Données projet'!$B$10,Paramètres!$A$1:$I$89,3,0)*0.475*44/12</f>
        <v>1.09129728247751</v>
      </c>
      <c r="AW137" s="21">
        <f>EXP(-LN(2)/2)*AW136+(1-EXP(-LN(2)/2))/(LN(2)/2)*AQ137*AT137*VLOOKUP('Données projet'!$B$10,Paramètres!$A$1:$I$89,3,0)*0.475*44/12</f>
        <v>1.3307841063541383E-16</v>
      </c>
      <c r="AX137" s="21">
        <f t="shared" si="114"/>
        <v>14.026013138643137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149.5086927376081</v>
      </c>
      <c r="T138" s="59">
        <f t="shared" si="142"/>
        <v>364.59164590134498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12.681073967623878</v>
      </c>
      <c r="AA138" s="21">
        <f>EXP(-LN(2)/25)*AA137+(1-EXP(-LN(2)/25))/(LN(2)/25)*Calculateur!V138*Calculateur!X138*VLOOKUP('Données projet'!$B$9,Paramètres!$A$1:$I$89,3,0)*0.475*44/12</f>
        <v>1.0614557008993326</v>
      </c>
      <c r="AB138" s="21">
        <f>EXP(-LN(2)/2)*AB137+(1-EXP(-LN(2)/2))/(LN(2)/2)*V138*Y138*VLOOKUP('Données projet'!$B$9,Paramètres!$A$1:$I$89,3,0)*0.475*44/12</f>
        <v>9.4100646589829085E-17</v>
      </c>
      <c r="AC138" s="22">
        <f t="shared" si="111"/>
        <v>13.742529668523209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149.5086927376081</v>
      </c>
      <c r="AO138" s="59">
        <f t="shared" si="144"/>
        <v>364.59164590134498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12.681073967623878</v>
      </c>
      <c r="AV138" s="21">
        <f>EXP(-LN(2)/25)*AV137+(1-EXP(-LN(2)/25))/(LN(2)/25)*Calculateur!AQ138*Calculateur!AS138*VLOOKUP('Données projet'!$B$10,Paramètres!$A$1:$I$89,3,0)*0.475*44/12</f>
        <v>1.0614557008993326</v>
      </c>
      <c r="AW138" s="21">
        <f>EXP(-LN(2)/2)*AW137+(1-EXP(-LN(2)/2))/(LN(2)/2)*AQ138*AT138*VLOOKUP('Données projet'!$B$10,Paramètres!$A$1:$I$89,3,0)*0.475*44/12</f>
        <v>9.4100646589829085E-17</v>
      </c>
      <c r="AX138" s="21">
        <f t="shared" si="114"/>
        <v>13.742529668523209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149.5086927376081</v>
      </c>
      <c r="T139" s="59">
        <f t="shared" si="142"/>
        <v>364.59164590134498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12.432405841810157</v>
      </c>
      <c r="AA139" s="21">
        <f>EXP(-LN(2)/25)*AA138+(1-EXP(-LN(2)/25))/(LN(2)/25)*Calculateur!V139*Calculateur!X139*VLOOKUP('Données projet'!$B$9,Paramètres!$A$1:$I$89,3,0)*0.475*44/12</f>
        <v>1.0324301389387109</v>
      </c>
      <c r="AB139" s="21">
        <f>EXP(-LN(2)/2)*AB138+(1-EXP(-LN(2)/2))/(LN(2)/2)*V139*Y139*VLOOKUP('Données projet'!$B$9,Paramètres!$A$1:$I$89,3,0)*0.475*44/12</f>
        <v>6.6539205317706913E-17</v>
      </c>
      <c r="AC139" s="22">
        <f t="shared" si="111"/>
        <v>13.464835980748868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149.5086927376081</v>
      </c>
      <c r="AO139" s="59">
        <f t="shared" si="144"/>
        <v>364.59164590134498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12.432405841810157</v>
      </c>
      <c r="AV139" s="21">
        <f>EXP(-LN(2)/25)*AV138+(1-EXP(-LN(2)/25))/(LN(2)/25)*Calculateur!AQ139*Calculateur!AS139*VLOOKUP('Données projet'!$B$10,Paramètres!$A$1:$I$89,3,0)*0.475*44/12</f>
        <v>1.0324301389387109</v>
      </c>
      <c r="AW139" s="21">
        <f>EXP(-LN(2)/2)*AW138+(1-EXP(-LN(2)/2))/(LN(2)/2)*AQ139*AT139*VLOOKUP('Données projet'!$B$10,Paramètres!$A$1:$I$89,3,0)*0.475*44/12</f>
        <v>6.6539205317706913E-17</v>
      </c>
      <c r="AX139" s="21">
        <f t="shared" si="114"/>
        <v>13.464835980748868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149.5086927376081</v>
      </c>
      <c r="T140" s="59">
        <f t="shared" si="142"/>
        <v>364.59164590134498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12.188613946271062</v>
      </c>
      <c r="AA140" s="21">
        <f>EXP(-LN(2)/25)*AA139+(1-EXP(-LN(2)/25))/(LN(2)/25)*Calculateur!V140*Calculateur!X140*VLOOKUP('Données projet'!$B$9,Paramètres!$A$1:$I$89,3,0)*0.475*44/12</f>
        <v>1.0041982824962905</v>
      </c>
      <c r="AB140" s="21">
        <f>EXP(-LN(2)/2)*AB139+(1-EXP(-LN(2)/2))/(LN(2)/2)*V140*Y140*VLOOKUP('Données projet'!$B$9,Paramètres!$A$1:$I$89,3,0)*0.475*44/12</f>
        <v>4.7050323294914543E-17</v>
      </c>
      <c r="AC140" s="22">
        <f t="shared" si="111"/>
        <v>13.192812228767352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149.5086927376081</v>
      </c>
      <c r="AO140" s="59">
        <f t="shared" si="144"/>
        <v>364.59164590134498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12.188613946271062</v>
      </c>
      <c r="AV140" s="21">
        <f>EXP(-LN(2)/25)*AV139+(1-EXP(-LN(2)/25))/(LN(2)/25)*Calculateur!AQ140*Calculateur!AS140*VLOOKUP('Données projet'!$B$10,Paramètres!$A$1:$I$89,3,0)*0.475*44/12</f>
        <v>1.0041982824962905</v>
      </c>
      <c r="AW140" s="21">
        <f>EXP(-LN(2)/2)*AW139+(1-EXP(-LN(2)/2))/(LN(2)/2)*AQ140*AT140*VLOOKUP('Données projet'!$B$10,Paramètres!$A$1:$I$89,3,0)*0.475*44/12</f>
        <v>4.7050323294914543E-17</v>
      </c>
      <c r="AX140" s="21">
        <f t="shared" si="114"/>
        <v>13.192812228767352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149.5086927376081</v>
      </c>
      <c r="T141" s="59">
        <f t="shared" si="142"/>
        <v>364.59164590134498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11.949602661105116</v>
      </c>
      <c r="AA141" s="21">
        <f>EXP(-LN(2)/25)*AA140+(1-EXP(-LN(2)/25))/(LN(2)/25)*Calculateur!V141*Calculateur!X141*VLOOKUP('Données projet'!$B$9,Paramètres!$A$1:$I$89,3,0)*0.475*44/12</f>
        <v>0.97673842765293695</v>
      </c>
      <c r="AB141" s="21">
        <f>EXP(-LN(2)/2)*AB140+(1-EXP(-LN(2)/2))/(LN(2)/2)*V141*Y141*VLOOKUP('Données projet'!$B$9,Paramètres!$A$1:$I$89,3,0)*0.475*44/12</f>
        <v>3.3269602658853457E-17</v>
      </c>
      <c r="AC141" s="22">
        <f t="shared" si="111"/>
        <v>12.926341088758052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149.5086927376081</v>
      </c>
      <c r="AO141" s="59">
        <f t="shared" si="144"/>
        <v>364.59164590134498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11.949602661105116</v>
      </c>
      <c r="AV141" s="21">
        <f>EXP(-LN(2)/25)*AV140+(1-EXP(-LN(2)/25))/(LN(2)/25)*Calculateur!AQ141*Calculateur!AS141*VLOOKUP('Données projet'!$B$10,Paramètres!$A$1:$I$89,3,0)*0.475*44/12</f>
        <v>0.97673842765293695</v>
      </c>
      <c r="AW141" s="21">
        <f>EXP(-LN(2)/2)*AW140+(1-EXP(-LN(2)/2))/(LN(2)/2)*AQ141*AT141*VLOOKUP('Données projet'!$B$10,Paramètres!$A$1:$I$89,3,0)*0.475*44/12</f>
        <v>3.3269602658853457E-17</v>
      </c>
      <c r="AX141" s="21">
        <f t="shared" si="114"/>
        <v>12.926341088758052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149.5086927376081</v>
      </c>
      <c r="T142" s="59">
        <f t="shared" si="142"/>
        <v>364.59164590134498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11.715278241458785</v>
      </c>
      <c r="AA142" s="21">
        <f>EXP(-LN(2)/25)*AA141+(1-EXP(-LN(2)/25))/(LN(2)/25)*Calculateur!V142*Calculateur!X142*VLOOKUP('Données projet'!$B$9,Paramètres!$A$1:$I$89,3,0)*0.475*44/12</f>
        <v>0.95002946398432586</v>
      </c>
      <c r="AB142" s="21">
        <f>EXP(-LN(2)/2)*AB141+(1-EXP(-LN(2)/2))/(LN(2)/2)*V142*Y142*VLOOKUP('Données projet'!$B$9,Paramètres!$A$1:$I$89,3,0)*0.475*44/12</f>
        <v>2.3525161647457271E-17</v>
      </c>
      <c r="AC142" s="22">
        <f t="shared" si="111"/>
        <v>12.66530770544311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149.5086927376081</v>
      </c>
      <c r="AO142" s="59">
        <f t="shared" si="144"/>
        <v>364.59164590134498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11.715278241458785</v>
      </c>
      <c r="AV142" s="21">
        <f>EXP(-LN(2)/25)*AV141+(1-EXP(-LN(2)/25))/(LN(2)/25)*Calculateur!AQ142*Calculateur!AS142*VLOOKUP('Données projet'!$B$10,Paramètres!$A$1:$I$89,3,0)*0.475*44/12</f>
        <v>0.95002946398432586</v>
      </c>
      <c r="AW142" s="21">
        <f>EXP(-LN(2)/2)*AW141+(1-EXP(-LN(2)/2))/(LN(2)/2)*AQ142*AT142*VLOOKUP('Données projet'!$B$10,Paramètres!$A$1:$I$89,3,0)*0.475*44/12</f>
        <v>2.3525161647457271E-17</v>
      </c>
      <c r="AX142" s="21">
        <f t="shared" si="114"/>
        <v>12.66530770544311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149.5086927376081</v>
      </c>
      <c r="T143" s="59">
        <f t="shared" si="142"/>
        <v>364.59164590134498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11.485548780757934</v>
      </c>
      <c r="AA143" s="21">
        <f>EXP(-LN(2)/25)*AA142+(1-EXP(-LN(2)/25))/(LN(2)/25)*Calculateur!V143*Calculateur!X143*VLOOKUP('Données projet'!$B$9,Paramètres!$A$1:$I$89,3,0)*0.475*44/12</f>
        <v>0.92405085833179623</v>
      </c>
      <c r="AB143" s="21">
        <f>EXP(-LN(2)/2)*AB142+(1-EXP(-LN(2)/2))/(LN(2)/2)*V143*Y143*VLOOKUP('Données projet'!$B$9,Paramètres!$A$1:$I$89,3,0)*0.475*44/12</f>
        <v>1.6634801329426728E-17</v>
      </c>
      <c r="AC143" s="22">
        <f t="shared" si="111"/>
        <v>12.409599639089731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149.5086927376081</v>
      </c>
      <c r="AO143" s="59">
        <f t="shared" si="144"/>
        <v>364.59164590134498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11.485548780757934</v>
      </c>
      <c r="AV143" s="21">
        <f>EXP(-LN(2)/25)*AV142+(1-EXP(-LN(2)/25))/(LN(2)/25)*Calculateur!AQ143*Calculateur!AS143*VLOOKUP('Données projet'!$B$10,Paramètres!$A$1:$I$89,3,0)*0.475*44/12</f>
        <v>0.92405085833179623</v>
      </c>
      <c r="AW143" s="21">
        <f>EXP(-LN(2)/2)*AW142+(1-EXP(-LN(2)/2))/(LN(2)/2)*AQ143*AT143*VLOOKUP('Données projet'!$B$10,Paramètres!$A$1:$I$89,3,0)*0.475*44/12</f>
        <v>1.6634801329426728E-17</v>
      </c>
      <c r="AX143" s="21">
        <f t="shared" si="114"/>
        <v>12.409599639089731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149.5086927376081</v>
      </c>
      <c r="T144" s="59">
        <f t="shared" si="142"/>
        <v>364.59164590134498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11.260324174660292</v>
      </c>
      <c r="AA144" s="21">
        <f>EXP(-LN(2)/25)*AA143+(1-EXP(-LN(2)/25))/(LN(2)/25)*Calculateur!V144*Calculateur!X144*VLOOKUP('Données projet'!$B$9,Paramètres!$A$1:$I$89,3,0)*0.475*44/12</f>
        <v>0.89878263901699063</v>
      </c>
      <c r="AB144" s="21">
        <f>EXP(-LN(2)/2)*AB143+(1-EXP(-LN(2)/2))/(LN(2)/2)*V144*Y144*VLOOKUP('Données projet'!$B$9,Paramètres!$A$1:$I$89,3,0)*0.475*44/12</f>
        <v>1.1762580823728636E-17</v>
      </c>
      <c r="AC144" s="22">
        <f t="shared" si="111"/>
        <v>12.159106813677283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149.5086927376081</v>
      </c>
      <c r="AO144" s="59">
        <f t="shared" si="144"/>
        <v>364.59164590134498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11.260324174660292</v>
      </c>
      <c r="AV144" s="21">
        <f>EXP(-LN(2)/25)*AV143+(1-EXP(-LN(2)/25))/(LN(2)/25)*Calculateur!AQ144*Calculateur!AS144*VLOOKUP('Données projet'!$B$10,Paramètres!$A$1:$I$89,3,0)*0.475*44/12</f>
        <v>0.89878263901699063</v>
      </c>
      <c r="AW144" s="21">
        <f>EXP(-LN(2)/2)*AW143+(1-EXP(-LN(2)/2))/(LN(2)/2)*AQ144*AT144*VLOOKUP('Données projet'!$B$10,Paramètres!$A$1:$I$89,3,0)*0.475*44/12</f>
        <v>1.1762580823728636E-17</v>
      </c>
      <c r="AX144" s="21">
        <f t="shared" si="114"/>
        <v>12.159106813677283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149.5086927376081</v>
      </c>
      <c r="T145" s="59">
        <f t="shared" si="142"/>
        <v>364.59164590134498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11.03951608571478</v>
      </c>
      <c r="AA145" s="21">
        <f>EXP(-LN(2)/25)*AA144+(1-EXP(-LN(2)/25))/(LN(2)/25)*Calculateur!V145*Calculateur!X145*VLOOKUP('Données projet'!$B$9,Paramètres!$A$1:$I$89,3,0)*0.475*44/12</f>
        <v>0.87420538048814622</v>
      </c>
      <c r="AB145" s="21">
        <f>EXP(-LN(2)/2)*AB144+(1-EXP(-LN(2)/2))/(LN(2)/2)*V145*Y145*VLOOKUP('Données projet'!$B$9,Paramètres!$A$1:$I$89,3,0)*0.475*44/12</f>
        <v>8.3174006647133642E-18</v>
      </c>
      <c r="AC145" s="22">
        <f t="shared" si="111"/>
        <v>11.913721466202926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149.5086927376081</v>
      </c>
      <c r="AO145" s="59">
        <f t="shared" si="144"/>
        <v>364.59164590134498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11.03951608571478</v>
      </c>
      <c r="AV145" s="21">
        <f>EXP(-LN(2)/25)*AV144+(1-EXP(-LN(2)/25))/(LN(2)/25)*Calculateur!AQ145*Calculateur!AS145*VLOOKUP('Données projet'!$B$10,Paramètres!$A$1:$I$89,3,0)*0.475*44/12</f>
        <v>0.87420538048814622</v>
      </c>
      <c r="AW145" s="21">
        <f>EXP(-LN(2)/2)*AW144+(1-EXP(-LN(2)/2))/(LN(2)/2)*AQ145*AT145*VLOOKUP('Données projet'!$B$10,Paramètres!$A$1:$I$89,3,0)*0.475*44/12</f>
        <v>8.3174006647133642E-18</v>
      </c>
      <c r="AX145" s="21">
        <f t="shared" si="114"/>
        <v>11.913721466202926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149.5086927376081</v>
      </c>
      <c r="T146" s="59">
        <f t="shared" si="142"/>
        <v>364.59164590134498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10.823037908713854</v>
      </c>
      <c r="AA146" s="21">
        <f>EXP(-LN(2)/25)*AA145+(1-EXP(-LN(2)/25))/(LN(2)/25)*Calculateur!V146*Calculateur!X146*VLOOKUP('Données projet'!$B$9,Paramètres!$A$1:$I$89,3,0)*0.475*44/12</f>
        <v>0.85030018838623489</v>
      </c>
      <c r="AB146" s="21">
        <f>EXP(-LN(2)/2)*AB145+(1-EXP(-LN(2)/2))/(LN(2)/2)*V146*Y146*VLOOKUP('Données projet'!$B$9,Paramètres!$A$1:$I$89,3,0)*0.475*44/12</f>
        <v>5.8812904118643178E-18</v>
      </c>
      <c r="AC146" s="22">
        <f t="shared" si="111"/>
        <v>11.673338097100089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149.5086927376081</v>
      </c>
      <c r="AO146" s="59">
        <f t="shared" si="144"/>
        <v>364.59164590134498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10.823037908713854</v>
      </c>
      <c r="AV146" s="21">
        <f>EXP(-LN(2)/25)*AV145+(1-EXP(-LN(2)/25))/(LN(2)/25)*Calculateur!AQ146*Calculateur!AS146*VLOOKUP('Données projet'!$B$10,Paramètres!$A$1:$I$89,3,0)*0.475*44/12</f>
        <v>0.85030018838623489</v>
      </c>
      <c r="AW146" s="21">
        <f>EXP(-LN(2)/2)*AW145+(1-EXP(-LN(2)/2))/(LN(2)/2)*AQ146*AT146*VLOOKUP('Données projet'!$B$10,Paramètres!$A$1:$I$89,3,0)*0.475*44/12</f>
        <v>5.8812904118643178E-18</v>
      </c>
      <c r="AX146" s="21">
        <f t="shared" si="114"/>
        <v>11.673338097100089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149.5086927376081</v>
      </c>
      <c r="T147" s="59">
        <f t="shared" si="142"/>
        <v>364.59164590134498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10.610804736725266</v>
      </c>
      <c r="AA147" s="21">
        <f>EXP(-LN(2)/25)*AA146+(1-EXP(-LN(2)/25))/(LN(2)/25)*Calculateur!V147*Calculateur!X147*VLOOKUP('Données projet'!$B$9,Paramètres!$A$1:$I$89,3,0)*0.475*44/12</f>
        <v>0.82704868501946982</v>
      </c>
      <c r="AB147" s="21">
        <f>EXP(-LN(2)/2)*AB146+(1-EXP(-LN(2)/2))/(LN(2)/2)*V147*Y147*VLOOKUP('Données projet'!$B$9,Paramètres!$A$1:$I$89,3,0)*0.475*44/12</f>
        <v>4.1587003323566821E-18</v>
      </c>
      <c r="AC147" s="22">
        <f t="shared" si="111"/>
        <v>11.437853421744736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149.5086927376081</v>
      </c>
      <c r="AO147" s="59">
        <f t="shared" si="144"/>
        <v>364.59164590134498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10.610804736725266</v>
      </c>
      <c r="AV147" s="21">
        <f>EXP(-LN(2)/25)*AV146+(1-EXP(-LN(2)/25))/(LN(2)/25)*Calculateur!AQ147*Calculateur!AS147*VLOOKUP('Données projet'!$B$10,Paramètres!$A$1:$I$89,3,0)*0.475*44/12</f>
        <v>0.82704868501946982</v>
      </c>
      <c r="AW147" s="21">
        <f>EXP(-LN(2)/2)*AW146+(1-EXP(-LN(2)/2))/(LN(2)/2)*AQ147*AT147*VLOOKUP('Données projet'!$B$10,Paramètres!$A$1:$I$89,3,0)*0.475*44/12</f>
        <v>4.1587003323566821E-18</v>
      </c>
      <c r="AX147" s="21">
        <f t="shared" si="114"/>
        <v>11.437853421744736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149.5086927376081</v>
      </c>
      <c r="T148" s="59">
        <f t="shared" si="142"/>
        <v>364.59164590134498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10.402733327789921</v>
      </c>
      <c r="AA148" s="21">
        <f>EXP(-LN(2)/25)*AA147+(1-EXP(-LN(2)/25))/(LN(2)/25)*Calculateur!V148*Calculateur!X148*VLOOKUP('Données projet'!$B$9,Paramètres!$A$1:$I$89,3,0)*0.475*44/12</f>
        <v>0.80443299523501233</v>
      </c>
      <c r="AB148" s="21">
        <f>EXP(-LN(2)/2)*AB147+(1-EXP(-LN(2)/2))/(LN(2)/2)*V148*Y148*VLOOKUP('Données projet'!$B$9,Paramètres!$A$1:$I$89,3,0)*0.475*44/12</f>
        <v>2.9406452059321589E-18</v>
      </c>
      <c r="AC148" s="22">
        <f t="shared" si="111"/>
        <v>11.207166323024934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149.5086927376081</v>
      </c>
      <c r="AO148" s="59">
        <f t="shared" si="144"/>
        <v>364.59164590134498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10.402733327789921</v>
      </c>
      <c r="AV148" s="21">
        <f>EXP(-LN(2)/25)*AV147+(1-EXP(-LN(2)/25))/(LN(2)/25)*Calculateur!AQ148*Calculateur!AS148*VLOOKUP('Données projet'!$B$10,Paramètres!$A$1:$I$89,3,0)*0.475*44/12</f>
        <v>0.80443299523501233</v>
      </c>
      <c r="AW148" s="21">
        <f>EXP(-LN(2)/2)*AW147+(1-EXP(-LN(2)/2))/(LN(2)/2)*AQ148*AT148*VLOOKUP('Données projet'!$B$10,Paramètres!$A$1:$I$89,3,0)*0.475*44/12</f>
        <v>2.9406452059321589E-18</v>
      </c>
      <c r="AX148" s="21">
        <f t="shared" si="114"/>
        <v>11.207166323024934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149.5086927376081</v>
      </c>
      <c r="T149" s="59">
        <f t="shared" si="142"/>
        <v>364.59164590134498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10.19874207227277</v>
      </c>
      <c r="AA149" s="21">
        <f>EXP(-LN(2)/25)*AA148+(1-EXP(-LN(2)/25))/(LN(2)/25)*Calculateur!V149*Calculateur!X149*VLOOKUP('Données projet'!$B$9,Paramètres!$A$1:$I$89,3,0)*0.475*44/12</f>
        <v>0.78243573267701827</v>
      </c>
      <c r="AB149" s="21">
        <f>EXP(-LN(2)/2)*AB148+(1-EXP(-LN(2)/2))/(LN(2)/2)*V149*Y149*VLOOKUP('Données projet'!$B$9,Paramètres!$A$1:$I$89,3,0)*0.475*44/12</f>
        <v>2.079350166178341E-18</v>
      </c>
      <c r="AC149" s="22">
        <f t="shared" si="111"/>
        <v>10.981177804949789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149.5086927376081</v>
      </c>
      <c r="AO149" s="59">
        <f t="shared" si="144"/>
        <v>364.59164590134498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10.19874207227277</v>
      </c>
      <c r="AV149" s="21">
        <f>EXP(-LN(2)/25)*AV148+(1-EXP(-LN(2)/25))/(LN(2)/25)*Calculateur!AQ149*Calculateur!AS149*VLOOKUP('Données projet'!$B$10,Paramètres!$A$1:$I$89,3,0)*0.475*44/12</f>
        <v>0.78243573267701827</v>
      </c>
      <c r="AW149" s="21">
        <f>EXP(-LN(2)/2)*AW148+(1-EXP(-LN(2)/2))/(LN(2)/2)*AQ149*AT149*VLOOKUP('Données projet'!$B$10,Paramètres!$A$1:$I$89,3,0)*0.475*44/12</f>
        <v>2.079350166178341E-18</v>
      </c>
      <c r="AX149" s="21">
        <f t="shared" si="114"/>
        <v>10.981177804949789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149.5086927376081</v>
      </c>
      <c r="T150" s="59">
        <f t="shared" si="142"/>
        <v>364.59164590134498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9.9987509608539309</v>
      </c>
      <c r="AA150" s="21">
        <f>EXP(-LN(2)/25)*AA149+(1-EXP(-LN(2)/25))/(LN(2)/25)*Calculateur!V150*Calculateur!X150*VLOOKUP('Données projet'!$B$9,Paramètres!$A$1:$I$89,3,0)*0.475*44/12</f>
        <v>0.76103998642045834</v>
      </c>
      <c r="AB150" s="21">
        <f>EXP(-LN(2)/2)*AB149+(1-EXP(-LN(2)/2))/(LN(2)/2)*V150*Y150*VLOOKUP('Données projet'!$B$9,Paramètres!$A$1:$I$89,3,0)*0.475*44/12</f>
        <v>1.4703226029660795E-18</v>
      </c>
      <c r="AC150" s="22">
        <f t="shared" si="111"/>
        <v>10.759790947274389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149.5086927376081</v>
      </c>
      <c r="AO150" s="59">
        <f t="shared" si="144"/>
        <v>364.59164590134498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9.9987509608539309</v>
      </c>
      <c r="AV150" s="21">
        <f>EXP(-LN(2)/25)*AV149+(1-EXP(-LN(2)/25))/(LN(2)/25)*Calculateur!AQ150*Calculateur!AS150*VLOOKUP('Données projet'!$B$10,Paramètres!$A$1:$I$89,3,0)*0.475*44/12</f>
        <v>0.76103998642045834</v>
      </c>
      <c r="AW150" s="21">
        <f>EXP(-LN(2)/2)*AW149+(1-EXP(-LN(2)/2))/(LN(2)/2)*AQ150*AT150*VLOOKUP('Données projet'!$B$10,Paramètres!$A$1:$I$89,3,0)*0.475*44/12</f>
        <v>1.4703226029660795E-18</v>
      </c>
      <c r="AX150" s="21">
        <f t="shared" si="114"/>
        <v>10.759790947274389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149.5086927376081</v>
      </c>
      <c r="T151" s="59">
        <f t="shared" si="142"/>
        <v>364.59164590134498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9.8026815531474814</v>
      </c>
      <c r="AA151" s="21">
        <f>EXP(-LN(2)/25)*AA150+(1-EXP(-LN(2)/25))/(LN(2)/25)*Calculateur!V151*Calculateur!X151*VLOOKUP('Données projet'!$B$9,Paramètres!$A$1:$I$89,3,0)*0.475*44/12</f>
        <v>0.7402293079704374</v>
      </c>
      <c r="AB151" s="21">
        <f>EXP(-LN(2)/2)*AB150+(1-EXP(-LN(2)/2))/(LN(2)/2)*V151*Y151*VLOOKUP('Données projet'!$B$9,Paramètres!$A$1:$I$89,3,0)*0.475*44/12</f>
        <v>1.0396750830891705E-18</v>
      </c>
      <c r="AC151" s="22">
        <f t="shared" si="111"/>
        <v>10.542910861117919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149.5086927376081</v>
      </c>
      <c r="AO151" s="59">
        <f t="shared" si="144"/>
        <v>364.59164590134498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9.8026815531474814</v>
      </c>
      <c r="AV151" s="21">
        <f>EXP(-LN(2)/25)*AV150+(1-EXP(-LN(2)/25))/(LN(2)/25)*Calculateur!AQ151*Calculateur!AS151*VLOOKUP('Données projet'!$B$10,Paramètres!$A$1:$I$89,3,0)*0.475*44/12</f>
        <v>0.7402293079704374</v>
      </c>
      <c r="AW151" s="21">
        <f>EXP(-LN(2)/2)*AW150+(1-EXP(-LN(2)/2))/(LN(2)/2)*AQ151*AT151*VLOOKUP('Données projet'!$B$10,Paramètres!$A$1:$I$89,3,0)*0.475*44/12</f>
        <v>1.0396750830891705E-18</v>
      </c>
      <c r="AX151" s="21">
        <f t="shared" si="114"/>
        <v>10.542910861117919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149.5086927376081</v>
      </c>
      <c r="T152" s="59">
        <f t="shared" si="142"/>
        <v>364.59164590134498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9.6104569469356242</v>
      </c>
      <c r="AA152" s="21">
        <f>EXP(-LN(2)/25)*AA151+(1-EXP(-LN(2)/25))/(LN(2)/25)*Calculateur!V152*Calculateur!X152*VLOOKUP('Données projet'!$B$9,Paramètres!$A$1:$I$89,3,0)*0.475*44/12</f>
        <v>0.71998769861701828</v>
      </c>
      <c r="AB152" s="21">
        <f>EXP(-LN(2)/2)*AB151+(1-EXP(-LN(2)/2))/(LN(2)/2)*V152*Y152*VLOOKUP('Données projet'!$B$9,Paramètres!$A$1:$I$89,3,0)*0.475*44/12</f>
        <v>7.3516130148303973E-19</v>
      </c>
      <c r="AC152" s="22">
        <f t="shared" si="111"/>
        <v>10.330444645552642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149.5086927376081</v>
      </c>
      <c r="AO152" s="59">
        <f t="shared" si="144"/>
        <v>364.59164590134498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9.6104569469356242</v>
      </c>
      <c r="AV152" s="21">
        <f>EXP(-LN(2)/25)*AV151+(1-EXP(-LN(2)/25))/(LN(2)/25)*Calculateur!AQ152*Calculateur!AS152*VLOOKUP('Données projet'!$B$10,Paramètres!$A$1:$I$89,3,0)*0.475*44/12</f>
        <v>0.71998769861701828</v>
      </c>
      <c r="AW152" s="21">
        <f>EXP(-LN(2)/2)*AW151+(1-EXP(-LN(2)/2))/(LN(2)/2)*AQ152*AT152*VLOOKUP('Données projet'!$B$10,Paramètres!$A$1:$I$89,3,0)*0.475*44/12</f>
        <v>7.3516130148303973E-19</v>
      </c>
      <c r="AX152" s="21">
        <f t="shared" si="114"/>
        <v>10.330444645552642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149.5086927376081</v>
      </c>
      <c r="T153" s="59">
        <f t="shared" si="142"/>
        <v>364.59164590134498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9.4220017480061493</v>
      </c>
      <c r="AA153" s="21">
        <f>EXP(-LN(2)/25)*AA152+(1-EXP(-LN(2)/25))/(LN(2)/25)*Calculateur!V153*Calculateur!X153*VLOOKUP('Données projet'!$B$9,Paramètres!$A$1:$I$89,3,0)*0.475*44/12</f>
        <v>0.70029959713582834</v>
      </c>
      <c r="AB153" s="21">
        <f>EXP(-LN(2)/2)*AB152+(1-EXP(-LN(2)/2))/(LN(2)/2)*V153*Y153*VLOOKUP('Données projet'!$B$9,Paramètres!$A$1:$I$89,3,0)*0.475*44/12</f>
        <v>5.1983754154458526E-19</v>
      </c>
      <c r="AC153" s="22">
        <f t="shared" si="111"/>
        <v>10.122301345141977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149.5086927376081</v>
      </c>
      <c r="AO153" s="59">
        <f t="shared" si="144"/>
        <v>364.59164590134498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9.4220017480061493</v>
      </c>
      <c r="AV153" s="21">
        <f>EXP(-LN(2)/25)*AV152+(1-EXP(-LN(2)/25))/(LN(2)/25)*Calculateur!AQ153*Calculateur!AS153*VLOOKUP('Données projet'!$B$10,Paramètres!$A$1:$I$89,3,0)*0.475*44/12</f>
        <v>0.70029959713582834</v>
      </c>
      <c r="AW153" s="21">
        <f>EXP(-LN(2)/2)*AW152+(1-EXP(-LN(2)/2))/(LN(2)/2)*AQ153*AT153*VLOOKUP('Données projet'!$B$10,Paramètres!$A$1:$I$89,3,0)*0.475*44/12</f>
        <v>5.1983754154458526E-19</v>
      </c>
      <c r="AX153" s="21">
        <f t="shared" si="114"/>
        <v>10.122301345141977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149.5086927376081</v>
      </c>
      <c r="T154" s="59">
        <f t="shared" si="142"/>
        <v>364.59164590134498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9.2372420405813607</v>
      </c>
      <c r="AA154" s="21">
        <f>EXP(-LN(2)/25)*AA153+(1-EXP(-LN(2)/25))/(LN(2)/25)*Calculateur!V154*Calculateur!X154*VLOOKUP('Données projet'!$B$9,Paramètres!$A$1:$I$89,3,0)*0.475*44/12</f>
        <v>0.68114986782499387</v>
      </c>
      <c r="AB154" s="21">
        <f>EXP(-LN(2)/2)*AB153+(1-EXP(-LN(2)/2))/(LN(2)/2)*V154*Y154*VLOOKUP('Données projet'!$B$9,Paramètres!$A$1:$I$89,3,0)*0.475*44/12</f>
        <v>3.6758065074151986E-19</v>
      </c>
      <c r="AC154" s="22">
        <f t="shared" ref="AC154:AC203" si="163">SUM(Z154:AB154)</f>
        <v>9.9183919084063543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149.5086927376081</v>
      </c>
      <c r="AO154" s="59">
        <f t="shared" si="144"/>
        <v>364.59164590134498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9.2372420405813607</v>
      </c>
      <c r="AV154" s="21">
        <f>EXP(-LN(2)/25)*AV153+(1-EXP(-LN(2)/25))/(LN(2)/25)*Calculateur!AQ154*Calculateur!AS154*VLOOKUP('Données projet'!$B$10,Paramètres!$A$1:$I$89,3,0)*0.475*44/12</f>
        <v>0.68114986782499387</v>
      </c>
      <c r="AW154" s="21">
        <f>EXP(-LN(2)/2)*AW153+(1-EXP(-LN(2)/2))/(LN(2)/2)*AQ154*AT154*VLOOKUP('Données projet'!$B$10,Paramètres!$A$1:$I$89,3,0)*0.475*44/12</f>
        <v>3.6758065074151986E-19</v>
      </c>
      <c r="AX154" s="21">
        <f t="shared" ref="AX154:AX203" si="166">SUM(AU154:AW154)</f>
        <v>9.9183919084063543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149.5086927376081</v>
      </c>
      <c r="T155" s="59">
        <f t="shared" si="142"/>
        <v>364.59164590134498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9.056105358326878</v>
      </c>
      <c r="AA155" s="21">
        <f>EXP(-LN(2)/25)*AA154+(1-EXP(-LN(2)/25))/(LN(2)/25)*Calculateur!V155*Calculateur!X155*VLOOKUP('Données projet'!$B$9,Paramètres!$A$1:$I$89,3,0)*0.475*44/12</f>
        <v>0.6625237888692046</v>
      </c>
      <c r="AB155" s="21">
        <f>EXP(-LN(2)/2)*AB154+(1-EXP(-LN(2)/2))/(LN(2)/2)*V155*Y155*VLOOKUP('Données projet'!$B$9,Paramètres!$A$1:$I$89,3,0)*0.475*44/12</f>
        <v>2.5991877077229263E-19</v>
      </c>
      <c r="AC155" s="22">
        <f t="shared" si="163"/>
        <v>9.7186291471960828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149.5086927376081</v>
      </c>
      <c r="AO155" s="59">
        <f t="shared" si="144"/>
        <v>364.59164590134498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9.056105358326878</v>
      </c>
      <c r="AV155" s="21">
        <f>EXP(-LN(2)/25)*AV154+(1-EXP(-LN(2)/25))/(LN(2)/25)*Calculateur!AQ155*Calculateur!AS155*VLOOKUP('Données projet'!$B$10,Paramètres!$A$1:$I$89,3,0)*0.475*44/12</f>
        <v>0.6625237888692046</v>
      </c>
      <c r="AW155" s="21">
        <f>EXP(-LN(2)/2)*AW154+(1-EXP(-LN(2)/2))/(LN(2)/2)*AQ155*AT155*VLOOKUP('Données projet'!$B$10,Paramètres!$A$1:$I$89,3,0)*0.475*44/12</f>
        <v>2.5991877077229263E-19</v>
      </c>
      <c r="AX155" s="21">
        <f t="shared" si="166"/>
        <v>9.7186291471960828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149.5086927376081</v>
      </c>
      <c r="T156" s="59">
        <f t="shared" si="142"/>
        <v>364.59164590134498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8.8785206559289378</v>
      </c>
      <c r="AA156" s="21">
        <f>EXP(-LN(2)/25)*AA155+(1-EXP(-LN(2)/25))/(LN(2)/25)*Calculateur!V156*Calculateur!X156*VLOOKUP('Données projet'!$B$9,Paramètres!$A$1:$I$89,3,0)*0.475*44/12</f>
        <v>0.64440704102196433</v>
      </c>
      <c r="AB156" s="21">
        <f>EXP(-LN(2)/2)*AB155+(1-EXP(-LN(2)/2))/(LN(2)/2)*V156*Y156*VLOOKUP('Données projet'!$B$9,Paramètres!$A$1:$I$89,3,0)*0.475*44/12</f>
        <v>1.8379032537075993E-19</v>
      </c>
      <c r="AC156" s="22">
        <f t="shared" si="163"/>
        <v>9.5229276969509016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149.5086927376081</v>
      </c>
      <c r="AO156" s="59">
        <f t="shared" si="144"/>
        <v>364.59164590134498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8.8785206559289378</v>
      </c>
      <c r="AV156" s="21">
        <f>EXP(-LN(2)/25)*AV155+(1-EXP(-LN(2)/25))/(LN(2)/25)*Calculateur!AQ156*Calculateur!AS156*VLOOKUP('Données projet'!$B$10,Paramètres!$A$1:$I$89,3,0)*0.475*44/12</f>
        <v>0.64440704102196433</v>
      </c>
      <c r="AW156" s="21">
        <f>EXP(-LN(2)/2)*AW155+(1-EXP(-LN(2)/2))/(LN(2)/2)*AQ156*AT156*VLOOKUP('Données projet'!$B$10,Paramètres!$A$1:$I$89,3,0)*0.475*44/12</f>
        <v>1.8379032537075993E-19</v>
      </c>
      <c r="AX156" s="21">
        <f t="shared" si="166"/>
        <v>9.5229276969509016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149.5086927376081</v>
      </c>
      <c r="T157" s="59">
        <f t="shared" si="142"/>
        <v>364.59164590134498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8.7044182812290494</v>
      </c>
      <c r="AA157" s="21">
        <f>EXP(-LN(2)/25)*AA156+(1-EXP(-LN(2)/25))/(LN(2)/25)*Calculateur!V157*Calculateur!X157*VLOOKUP('Données projet'!$B$9,Paramètres!$A$1:$I$89,3,0)*0.475*44/12</f>
        <v>0.62678569659732519</v>
      </c>
      <c r="AB157" s="21">
        <f>EXP(-LN(2)/2)*AB156+(1-EXP(-LN(2)/2))/(LN(2)/2)*V157*Y157*VLOOKUP('Données projet'!$B$9,Paramètres!$A$1:$I$89,3,0)*0.475*44/12</f>
        <v>1.2995938538614632E-19</v>
      </c>
      <c r="AC157" s="22">
        <f t="shared" si="163"/>
        <v>9.3312039778263749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149.5086927376081</v>
      </c>
      <c r="AO157" s="59">
        <f t="shared" si="144"/>
        <v>364.59164590134498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8.7044182812290494</v>
      </c>
      <c r="AV157" s="21">
        <f>EXP(-LN(2)/25)*AV156+(1-EXP(-LN(2)/25))/(LN(2)/25)*Calculateur!AQ157*Calculateur!AS157*VLOOKUP('Données projet'!$B$10,Paramètres!$A$1:$I$89,3,0)*0.475*44/12</f>
        <v>0.62678569659732519</v>
      </c>
      <c r="AW157" s="21">
        <f>EXP(-LN(2)/2)*AW156+(1-EXP(-LN(2)/2))/(LN(2)/2)*AQ157*AT157*VLOOKUP('Données projet'!$B$10,Paramètres!$A$1:$I$89,3,0)*0.475*44/12</f>
        <v>1.2995938538614632E-19</v>
      </c>
      <c r="AX157" s="21">
        <f t="shared" si="166"/>
        <v>9.3312039778263749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149.5086927376081</v>
      </c>
      <c r="T158" s="59">
        <f t="shared" si="142"/>
        <v>364.59164590134498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8.5337299479050621</v>
      </c>
      <c r="AA158" s="21">
        <f>EXP(-LN(2)/25)*AA157+(1-EXP(-LN(2)/25))/(LN(2)/25)*Calculateur!V158*Calculateur!X158*VLOOKUP('Données projet'!$B$9,Paramètres!$A$1:$I$89,3,0)*0.475*44/12</f>
        <v>0.60964620876264408</v>
      </c>
      <c r="AB158" s="21">
        <f>EXP(-LN(2)/2)*AB157+(1-EXP(-LN(2)/2))/(LN(2)/2)*V158*Y158*VLOOKUP('Données projet'!$B$9,Paramètres!$A$1:$I$89,3,0)*0.475*44/12</f>
        <v>9.1895162685379966E-20</v>
      </c>
      <c r="AC158" s="22">
        <f t="shared" si="163"/>
        <v>9.1433761566677063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149.5086927376081</v>
      </c>
      <c r="AO158" s="59">
        <f t="shared" si="144"/>
        <v>364.59164590134498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8.5337299479050621</v>
      </c>
      <c r="AV158" s="21">
        <f>EXP(-LN(2)/25)*AV157+(1-EXP(-LN(2)/25))/(LN(2)/25)*Calculateur!AQ158*Calculateur!AS158*VLOOKUP('Données projet'!$B$10,Paramètres!$A$1:$I$89,3,0)*0.475*44/12</f>
        <v>0.60964620876264408</v>
      </c>
      <c r="AW158" s="21">
        <f>EXP(-LN(2)/2)*AW157+(1-EXP(-LN(2)/2))/(LN(2)/2)*AQ158*AT158*VLOOKUP('Données projet'!$B$10,Paramètres!$A$1:$I$89,3,0)*0.475*44/12</f>
        <v>9.1895162685379966E-20</v>
      </c>
      <c r="AX158" s="21">
        <f t="shared" si="166"/>
        <v>9.1433761566677063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149.5086927376081</v>
      </c>
      <c r="T159" s="59">
        <f t="shared" si="142"/>
        <v>364.59164590134498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8.3663887086879551</v>
      </c>
      <c r="AA159" s="21">
        <f>EXP(-LN(2)/25)*AA158+(1-EXP(-LN(2)/25))/(LN(2)/25)*Calculateur!V159*Calculateur!X159*VLOOKUP('Données projet'!$B$9,Paramètres!$A$1:$I$89,3,0)*0.475*44/12</f>
        <v>0.59297540112412883</v>
      </c>
      <c r="AB159" s="21">
        <f>EXP(-LN(2)/2)*AB158+(1-EXP(-LN(2)/2))/(LN(2)/2)*V159*Y159*VLOOKUP('Données projet'!$B$9,Paramètres!$A$1:$I$89,3,0)*0.475*44/12</f>
        <v>6.4979692693073158E-20</v>
      </c>
      <c r="AC159" s="22">
        <f t="shared" si="163"/>
        <v>8.9593641098120838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149.5086927376081</v>
      </c>
      <c r="AO159" s="59">
        <f t="shared" si="144"/>
        <v>364.59164590134498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8.3663887086879551</v>
      </c>
      <c r="AV159" s="21">
        <f>EXP(-LN(2)/25)*AV158+(1-EXP(-LN(2)/25))/(LN(2)/25)*Calculateur!AQ159*Calculateur!AS159*VLOOKUP('Données projet'!$B$10,Paramètres!$A$1:$I$89,3,0)*0.475*44/12</f>
        <v>0.59297540112412883</v>
      </c>
      <c r="AW159" s="21">
        <f>EXP(-LN(2)/2)*AW158+(1-EXP(-LN(2)/2))/(LN(2)/2)*AQ159*AT159*VLOOKUP('Données projet'!$B$10,Paramètres!$A$1:$I$89,3,0)*0.475*44/12</f>
        <v>6.4979692693073158E-20</v>
      </c>
      <c r="AX159" s="21">
        <f t="shared" si="166"/>
        <v>8.9593641098120838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149.5086927376081</v>
      </c>
      <c r="T160" s="59">
        <f t="shared" si="142"/>
        <v>364.59164590134498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8.2023289291038175</v>
      </c>
      <c r="AA160" s="21">
        <f>EXP(-LN(2)/25)*AA159+(1-EXP(-LN(2)/25))/(LN(2)/25)*Calculateur!V160*Calculateur!X160*VLOOKUP('Données projet'!$B$9,Paramètres!$A$1:$I$89,3,0)*0.475*44/12</f>
        <v>0.57676045759716843</v>
      </c>
      <c r="AB160" s="21">
        <f>EXP(-LN(2)/2)*AB159+(1-EXP(-LN(2)/2))/(LN(2)/2)*V160*Y160*VLOOKUP('Données projet'!$B$9,Paramètres!$A$1:$I$89,3,0)*0.475*44/12</f>
        <v>4.5947581342689983E-20</v>
      </c>
      <c r="AC160" s="22">
        <f t="shared" si="163"/>
        <v>8.7790893867009867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149.5086927376081</v>
      </c>
      <c r="AO160" s="59">
        <f t="shared" si="144"/>
        <v>364.59164590134498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8.2023289291038175</v>
      </c>
      <c r="AV160" s="21">
        <f>EXP(-LN(2)/25)*AV159+(1-EXP(-LN(2)/25))/(LN(2)/25)*Calculateur!AQ160*Calculateur!AS160*VLOOKUP('Données projet'!$B$10,Paramètres!$A$1:$I$89,3,0)*0.475*44/12</f>
        <v>0.57676045759716843</v>
      </c>
      <c r="AW160" s="21">
        <f>EXP(-LN(2)/2)*AW159+(1-EXP(-LN(2)/2))/(LN(2)/2)*AQ160*AT160*VLOOKUP('Données projet'!$B$10,Paramètres!$A$1:$I$89,3,0)*0.475*44/12</f>
        <v>4.5947581342689983E-20</v>
      </c>
      <c r="AX160" s="21">
        <f t="shared" si="166"/>
        <v>8.7790893867009867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149.5086927376081</v>
      </c>
      <c r="T161" s="59">
        <f t="shared" si="142"/>
        <v>364.59164590134498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8.041486261730741</v>
      </c>
      <c r="AA161" s="21">
        <f>EXP(-LN(2)/25)*AA160+(1-EXP(-LN(2)/25))/(LN(2)/25)*Calculateur!V161*Calculateur!X161*VLOOKUP('Données projet'!$B$9,Paramètres!$A$1:$I$89,3,0)*0.475*44/12</f>
        <v>0.56098891255365957</v>
      </c>
      <c r="AB161" s="21">
        <f>EXP(-LN(2)/2)*AB160+(1-EXP(-LN(2)/2))/(LN(2)/2)*V161*Y161*VLOOKUP('Données projet'!$B$9,Paramètres!$A$1:$I$89,3,0)*0.475*44/12</f>
        <v>3.2489846346536579E-20</v>
      </c>
      <c r="AC161" s="22">
        <f t="shared" si="163"/>
        <v>8.6024751742844003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149.5086927376081</v>
      </c>
      <c r="AO161" s="59">
        <f t="shared" si="144"/>
        <v>364.59164590134498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8.041486261730741</v>
      </c>
      <c r="AV161" s="21">
        <f>EXP(-LN(2)/25)*AV160+(1-EXP(-LN(2)/25))/(LN(2)/25)*Calculateur!AQ161*Calculateur!AS161*VLOOKUP('Données projet'!$B$10,Paramètres!$A$1:$I$89,3,0)*0.475*44/12</f>
        <v>0.56098891255365957</v>
      </c>
      <c r="AW161" s="21">
        <f>EXP(-LN(2)/2)*AW160+(1-EXP(-LN(2)/2))/(LN(2)/2)*AQ161*AT161*VLOOKUP('Données projet'!$B$10,Paramètres!$A$1:$I$89,3,0)*0.475*44/12</f>
        <v>3.2489846346536579E-20</v>
      </c>
      <c r="AX161" s="21">
        <f t="shared" si="166"/>
        <v>8.6024751742844003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149.5086927376081</v>
      </c>
      <c r="T162" s="59">
        <f t="shared" si="142"/>
        <v>364.59164590134498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7.8837976209605101</v>
      </c>
      <c r="AA162" s="21">
        <f>EXP(-LN(2)/25)*AA161+(1-EXP(-LN(2)/25))/(LN(2)/25)*Calculateur!V162*Calculateur!X162*VLOOKUP('Données projet'!$B$9,Paramètres!$A$1:$I$89,3,0)*0.475*44/12</f>
        <v>0.54564864123875501</v>
      </c>
      <c r="AB162" s="21">
        <f>EXP(-LN(2)/2)*AB161+(1-EXP(-LN(2)/2))/(LN(2)/2)*V162*Y162*VLOOKUP('Données projet'!$B$9,Paramètres!$A$1:$I$89,3,0)*0.475*44/12</f>
        <v>2.2973790671344992E-20</v>
      </c>
      <c r="AC162" s="22">
        <f t="shared" si="163"/>
        <v>8.4294462621992654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149.5086927376081</v>
      </c>
      <c r="AO162" s="59">
        <f t="shared" si="144"/>
        <v>364.59164590134498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7.8837976209605101</v>
      </c>
      <c r="AV162" s="21">
        <f>EXP(-LN(2)/25)*AV161+(1-EXP(-LN(2)/25))/(LN(2)/25)*Calculateur!AQ162*Calculateur!AS162*VLOOKUP('Données projet'!$B$10,Paramètres!$A$1:$I$89,3,0)*0.475*44/12</f>
        <v>0.54564864123875501</v>
      </c>
      <c r="AW162" s="21">
        <f>EXP(-LN(2)/2)*AW161+(1-EXP(-LN(2)/2))/(LN(2)/2)*AQ162*AT162*VLOOKUP('Données projet'!$B$10,Paramètres!$A$1:$I$89,3,0)*0.475*44/12</f>
        <v>2.2973790671344992E-20</v>
      </c>
      <c r="AX162" s="21">
        <f t="shared" si="166"/>
        <v>8.4294462621992654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149.5086927376081</v>
      </c>
      <c r="T163" s="59">
        <f t="shared" si="142"/>
        <v>364.59164590134498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7.7292011582552096</v>
      </c>
      <c r="AA163" s="21">
        <f>EXP(-LN(2)/25)*AA162+(1-EXP(-LN(2)/25))/(LN(2)/25)*Calculateur!V163*Calculateur!X163*VLOOKUP('Données projet'!$B$9,Paramètres!$A$1:$I$89,3,0)*0.475*44/12</f>
        <v>0.53072785044966631</v>
      </c>
      <c r="AB163" s="21">
        <f>EXP(-LN(2)/2)*AB162+(1-EXP(-LN(2)/2))/(LN(2)/2)*V163*Y163*VLOOKUP('Données projet'!$B$9,Paramètres!$A$1:$I$89,3,0)*0.475*44/12</f>
        <v>1.6244923173268289E-20</v>
      </c>
      <c r="AC163" s="22">
        <f t="shared" si="163"/>
        <v>8.2599290087048765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149.5086927376081</v>
      </c>
      <c r="AO163" s="59">
        <f t="shared" si="144"/>
        <v>364.59164590134498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7.7292011582552096</v>
      </c>
      <c r="AV163" s="21">
        <f>EXP(-LN(2)/25)*AV162+(1-EXP(-LN(2)/25))/(LN(2)/25)*Calculateur!AQ163*Calculateur!AS163*VLOOKUP('Données projet'!$B$10,Paramètres!$A$1:$I$89,3,0)*0.475*44/12</f>
        <v>0.53072785044966631</v>
      </c>
      <c r="AW163" s="21">
        <f>EXP(-LN(2)/2)*AW162+(1-EXP(-LN(2)/2))/(LN(2)/2)*AQ163*AT163*VLOOKUP('Données projet'!$B$10,Paramètres!$A$1:$I$89,3,0)*0.475*44/12</f>
        <v>1.6244923173268289E-20</v>
      </c>
      <c r="AX163" s="21">
        <f t="shared" si="166"/>
        <v>8.2599290087048765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149.5086927376081</v>
      </c>
      <c r="T164" s="59">
        <f t="shared" si="142"/>
        <v>364.59164590134498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7.5776362378890285</v>
      </c>
      <c r="AA164" s="21">
        <f>EXP(-LN(2)/25)*AA163+(1-EXP(-LN(2)/25))/(LN(2)/25)*Calculateur!V164*Calculateur!X164*VLOOKUP('Données projet'!$B$9,Paramètres!$A$1:$I$89,3,0)*0.475*44/12</f>
        <v>0.51621506946935547</v>
      </c>
      <c r="AB164" s="21">
        <f>EXP(-LN(2)/2)*AB163+(1-EXP(-LN(2)/2))/(LN(2)/2)*V164*Y164*VLOOKUP('Données projet'!$B$9,Paramètres!$A$1:$I$89,3,0)*0.475*44/12</f>
        <v>1.1486895335672496E-20</v>
      </c>
      <c r="AC164" s="22">
        <f t="shared" si="163"/>
        <v>8.0938513073583849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149.5086927376081</v>
      </c>
      <c r="AO164" s="59">
        <f t="shared" si="144"/>
        <v>364.59164590134498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7.5776362378890285</v>
      </c>
      <c r="AV164" s="21">
        <f>EXP(-LN(2)/25)*AV163+(1-EXP(-LN(2)/25))/(LN(2)/25)*Calculateur!AQ164*Calculateur!AS164*VLOOKUP('Données projet'!$B$10,Paramètres!$A$1:$I$89,3,0)*0.475*44/12</f>
        <v>0.51621506946935547</v>
      </c>
      <c r="AW164" s="21">
        <f>EXP(-LN(2)/2)*AW163+(1-EXP(-LN(2)/2))/(LN(2)/2)*AQ164*AT164*VLOOKUP('Données projet'!$B$10,Paramètres!$A$1:$I$89,3,0)*0.475*44/12</f>
        <v>1.1486895335672496E-20</v>
      </c>
      <c r="AX164" s="21">
        <f t="shared" si="166"/>
        <v>8.0938513073583849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149.5086927376081</v>
      </c>
      <c r="T165" s="59">
        <f t="shared" si="142"/>
        <v>364.59164590134498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7.429043413165755</v>
      </c>
      <c r="AA165" s="21">
        <f>EXP(-LN(2)/25)*AA164+(1-EXP(-LN(2)/25))/(LN(2)/25)*Calculateur!V165*Calculateur!X165*VLOOKUP('Données projet'!$B$9,Paramètres!$A$1:$I$89,3,0)*0.475*44/12</f>
        <v>0.50209914124814525</v>
      </c>
      <c r="AB165" s="21">
        <f>EXP(-LN(2)/2)*AB164+(1-EXP(-LN(2)/2))/(LN(2)/2)*V165*Y165*VLOOKUP('Données projet'!$B$9,Paramètres!$A$1:$I$89,3,0)*0.475*44/12</f>
        <v>8.1224615866341447E-21</v>
      </c>
      <c r="AC165" s="22">
        <f t="shared" si="163"/>
        <v>7.9311425544139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149.5086927376081</v>
      </c>
      <c r="AO165" s="59">
        <f t="shared" si="144"/>
        <v>364.59164590134498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7.429043413165755</v>
      </c>
      <c r="AV165" s="21">
        <f>EXP(-LN(2)/25)*AV164+(1-EXP(-LN(2)/25))/(LN(2)/25)*Calculateur!AQ165*Calculateur!AS165*VLOOKUP('Données projet'!$B$10,Paramètres!$A$1:$I$89,3,0)*0.475*44/12</f>
        <v>0.50209914124814525</v>
      </c>
      <c r="AW165" s="21">
        <f>EXP(-LN(2)/2)*AW164+(1-EXP(-LN(2)/2))/(LN(2)/2)*AQ165*AT165*VLOOKUP('Données projet'!$B$10,Paramètres!$A$1:$I$89,3,0)*0.475*44/12</f>
        <v>8.1224615866341447E-21</v>
      </c>
      <c r="AX165" s="21">
        <f t="shared" si="166"/>
        <v>7.9311425544139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149.5086927376081</v>
      </c>
      <c r="T166" s="59">
        <f t="shared" si="142"/>
        <v>364.59164590134498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7.283364403102631</v>
      </c>
      <c r="AA166" s="21">
        <f>EXP(-LN(2)/25)*AA165+(1-EXP(-LN(2)/25))/(LN(2)/25)*Calculateur!V166*Calculateur!X166*VLOOKUP('Données projet'!$B$9,Paramètres!$A$1:$I$89,3,0)*0.475*44/12</f>
        <v>0.48836921382646847</v>
      </c>
      <c r="AB166" s="21">
        <f>EXP(-LN(2)/2)*AB165+(1-EXP(-LN(2)/2))/(LN(2)/2)*V166*Y166*VLOOKUP('Données projet'!$B$9,Paramètres!$A$1:$I$89,3,0)*0.475*44/12</f>
        <v>5.7434476678362479E-21</v>
      </c>
      <c r="AC166" s="22">
        <f t="shared" si="163"/>
        <v>7.7717336169290991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149.5086927376081</v>
      </c>
      <c r="AO166" s="59">
        <f t="shared" si="144"/>
        <v>364.59164590134498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7.283364403102631</v>
      </c>
      <c r="AV166" s="21">
        <f>EXP(-LN(2)/25)*AV165+(1-EXP(-LN(2)/25))/(LN(2)/25)*Calculateur!AQ166*Calculateur!AS166*VLOOKUP('Données projet'!$B$10,Paramètres!$A$1:$I$89,3,0)*0.475*44/12</f>
        <v>0.48836921382646847</v>
      </c>
      <c r="AW166" s="21">
        <f>EXP(-LN(2)/2)*AW165+(1-EXP(-LN(2)/2))/(LN(2)/2)*AQ166*AT166*VLOOKUP('Données projet'!$B$10,Paramètres!$A$1:$I$89,3,0)*0.475*44/12</f>
        <v>5.7434476678362479E-21</v>
      </c>
      <c r="AX166" s="21">
        <f t="shared" si="166"/>
        <v>7.7717336169290991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149.5086927376081</v>
      </c>
      <c r="T167" s="59">
        <f t="shared" si="142"/>
        <v>364.59164590134498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7.1405420695714223</v>
      </c>
      <c r="AA167" s="21">
        <f>EXP(-LN(2)/25)*AA166+(1-EXP(-LN(2)/25))/(LN(2)/25)*Calculateur!V167*Calculateur!X167*VLOOKUP('Données projet'!$B$9,Paramètres!$A$1:$I$89,3,0)*0.475*44/12</f>
        <v>0.47501473199216293</v>
      </c>
      <c r="AB167" s="21">
        <f>EXP(-LN(2)/2)*AB166+(1-EXP(-LN(2)/2))/(LN(2)/2)*V167*Y167*VLOOKUP('Données projet'!$B$9,Paramètres!$A$1:$I$89,3,0)*0.475*44/12</f>
        <v>4.0612307933170724E-21</v>
      </c>
      <c r="AC167" s="22">
        <f t="shared" si="163"/>
        <v>7.6155568015635851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149.5086927376081</v>
      </c>
      <c r="AO167" s="59">
        <f t="shared" si="144"/>
        <v>364.59164590134498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7.1405420695714223</v>
      </c>
      <c r="AV167" s="21">
        <f>EXP(-LN(2)/25)*AV166+(1-EXP(-LN(2)/25))/(LN(2)/25)*Calculateur!AQ167*Calculateur!AS167*VLOOKUP('Données projet'!$B$10,Paramètres!$A$1:$I$89,3,0)*0.475*44/12</f>
        <v>0.47501473199216293</v>
      </c>
      <c r="AW167" s="21">
        <f>EXP(-LN(2)/2)*AW166+(1-EXP(-LN(2)/2))/(LN(2)/2)*AQ167*AT167*VLOOKUP('Données projet'!$B$10,Paramètres!$A$1:$I$89,3,0)*0.475*44/12</f>
        <v>4.0612307933170724E-21</v>
      </c>
      <c r="AX167" s="21">
        <f t="shared" si="166"/>
        <v>7.6155568015635851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149.5086927376081</v>
      </c>
      <c r="T168" s="59">
        <f t="shared" si="142"/>
        <v>364.59164590134498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7.0005203948877393</v>
      </c>
      <c r="AA168" s="21">
        <f>EXP(-LN(2)/25)*AA167+(1-EXP(-LN(2)/25))/(LN(2)/25)*Calculateur!V168*Calculateur!X168*VLOOKUP('Données projet'!$B$9,Paramètres!$A$1:$I$89,3,0)*0.475*44/12</f>
        <v>0.46202542916589812</v>
      </c>
      <c r="AB168" s="21">
        <f>EXP(-LN(2)/2)*AB167+(1-EXP(-LN(2)/2))/(LN(2)/2)*V168*Y168*VLOOKUP('Données projet'!$B$9,Paramètres!$A$1:$I$89,3,0)*0.475*44/12</f>
        <v>2.8717238339181239E-21</v>
      </c>
      <c r="AC168" s="22">
        <f t="shared" si="163"/>
        <v>7.4625458240536373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149.5086927376081</v>
      </c>
      <c r="AO168" s="59">
        <f t="shared" si="144"/>
        <v>364.59164590134498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7.0005203948877393</v>
      </c>
      <c r="AV168" s="21">
        <f>EXP(-LN(2)/25)*AV167+(1-EXP(-LN(2)/25))/(LN(2)/25)*Calculateur!AQ168*Calculateur!AS168*VLOOKUP('Données projet'!$B$10,Paramètres!$A$1:$I$89,3,0)*0.475*44/12</f>
        <v>0.46202542916589812</v>
      </c>
      <c r="AW168" s="21">
        <f>EXP(-LN(2)/2)*AW167+(1-EXP(-LN(2)/2))/(LN(2)/2)*AQ168*AT168*VLOOKUP('Données projet'!$B$10,Paramètres!$A$1:$I$89,3,0)*0.475*44/12</f>
        <v>2.8717238339181239E-21</v>
      </c>
      <c r="AX168" s="21">
        <f t="shared" si="166"/>
        <v>7.4625458240536373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149.5086927376081</v>
      </c>
      <c r="T169" s="59">
        <f t="shared" si="142"/>
        <v>364.59164590134498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6.8632444598398141</v>
      </c>
      <c r="AA169" s="21">
        <f>EXP(-LN(2)/25)*AA168+(1-EXP(-LN(2)/25))/(LN(2)/25)*Calculateur!V169*Calculateur!X169*VLOOKUP('Données projet'!$B$9,Paramètres!$A$1:$I$89,3,0)*0.475*44/12</f>
        <v>0.44939131950849531</v>
      </c>
      <c r="AB169" s="21">
        <f>EXP(-LN(2)/2)*AB168+(1-EXP(-LN(2)/2))/(LN(2)/2)*V169*Y169*VLOOKUP('Données projet'!$B$9,Paramètres!$A$1:$I$89,3,0)*0.475*44/12</f>
        <v>2.0306153966585362E-21</v>
      </c>
      <c r="AC169" s="22">
        <f t="shared" si="163"/>
        <v>7.3126357793483097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149.5086927376081</v>
      </c>
      <c r="AO169" s="59">
        <f t="shared" si="144"/>
        <v>364.59164590134498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6.8632444598398141</v>
      </c>
      <c r="AV169" s="21">
        <f>EXP(-LN(2)/25)*AV168+(1-EXP(-LN(2)/25))/(LN(2)/25)*Calculateur!AQ169*Calculateur!AS169*VLOOKUP('Données projet'!$B$10,Paramètres!$A$1:$I$89,3,0)*0.475*44/12</f>
        <v>0.44939131950849531</v>
      </c>
      <c r="AW169" s="21">
        <f>EXP(-LN(2)/2)*AW168+(1-EXP(-LN(2)/2))/(LN(2)/2)*AQ169*AT169*VLOOKUP('Données projet'!$B$10,Paramètres!$A$1:$I$89,3,0)*0.475*44/12</f>
        <v>2.0306153966585362E-21</v>
      </c>
      <c r="AX169" s="21">
        <f t="shared" si="166"/>
        <v>7.3126357793483097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149.5086927376081</v>
      </c>
      <c r="T170" s="59">
        <f t="shared" si="142"/>
        <v>364.59164590134498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6.7286604221481268</v>
      </c>
      <c r="AA170" s="21">
        <f>EXP(-LN(2)/25)*AA169+(1-EXP(-LN(2)/25))/(LN(2)/25)*Calculateur!V170*Calculateur!X170*VLOOKUP('Données projet'!$B$9,Paramètres!$A$1:$I$89,3,0)*0.475*44/12</f>
        <v>0.43710269024407311</v>
      </c>
      <c r="AB170" s="21">
        <f>EXP(-LN(2)/2)*AB169+(1-EXP(-LN(2)/2))/(LN(2)/2)*V170*Y170*VLOOKUP('Données projet'!$B$9,Paramètres!$A$1:$I$89,3,0)*0.475*44/12</f>
        <v>1.435861916959062E-21</v>
      </c>
      <c r="AC170" s="22">
        <f t="shared" si="163"/>
        <v>7.1657631123921997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149.5086927376081</v>
      </c>
      <c r="AO170" s="59">
        <f t="shared" si="144"/>
        <v>364.59164590134498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6.7286604221481268</v>
      </c>
      <c r="AV170" s="21">
        <f>EXP(-LN(2)/25)*AV169+(1-EXP(-LN(2)/25))/(LN(2)/25)*Calculateur!AQ170*Calculateur!AS170*VLOOKUP('Données projet'!$B$10,Paramètres!$A$1:$I$89,3,0)*0.475*44/12</f>
        <v>0.43710269024407311</v>
      </c>
      <c r="AW170" s="21">
        <f>EXP(-LN(2)/2)*AW169+(1-EXP(-LN(2)/2))/(LN(2)/2)*AQ170*AT170*VLOOKUP('Données projet'!$B$10,Paramètres!$A$1:$I$89,3,0)*0.475*44/12</f>
        <v>1.435861916959062E-21</v>
      </c>
      <c r="AX170" s="21">
        <f t="shared" si="166"/>
        <v>7.1657631123921997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149.5086927376081</v>
      </c>
      <c r="T171" s="59">
        <f t="shared" si="142"/>
        <v>364.59164590134498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6.5967154953474152</v>
      </c>
      <c r="AA171" s="21">
        <f>EXP(-LN(2)/25)*AA170+(1-EXP(-LN(2)/25))/(LN(2)/25)*Calculateur!V171*Calculateur!X171*VLOOKUP('Données projet'!$B$9,Paramètres!$A$1:$I$89,3,0)*0.475*44/12</f>
        <v>0.42515009419311744</v>
      </c>
      <c r="AB171" s="21">
        <f>EXP(-LN(2)/2)*AB170+(1-EXP(-LN(2)/2))/(LN(2)/2)*V171*Y171*VLOOKUP('Données projet'!$B$9,Paramètres!$A$1:$I$89,3,0)*0.475*44/12</f>
        <v>1.0153076983292681E-21</v>
      </c>
      <c r="AC171" s="22">
        <f t="shared" si="163"/>
        <v>7.0218655895405329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149.5086927376081</v>
      </c>
      <c r="AO171" s="59">
        <f t="shared" si="144"/>
        <v>364.59164590134498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6.5967154953474152</v>
      </c>
      <c r="AV171" s="21">
        <f>EXP(-LN(2)/25)*AV170+(1-EXP(-LN(2)/25))/(LN(2)/25)*Calculateur!AQ171*Calculateur!AS171*VLOOKUP('Données projet'!$B$10,Paramètres!$A$1:$I$89,3,0)*0.475*44/12</f>
        <v>0.42515009419311744</v>
      </c>
      <c r="AW171" s="21">
        <f>EXP(-LN(2)/2)*AW170+(1-EXP(-LN(2)/2))/(LN(2)/2)*AQ171*AT171*VLOOKUP('Données projet'!$B$10,Paramètres!$A$1:$I$89,3,0)*0.475*44/12</f>
        <v>1.0153076983292681E-21</v>
      </c>
      <c r="AX171" s="21">
        <f t="shared" si="166"/>
        <v>7.0218655895405329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149.5086927376081</v>
      </c>
      <c r="T172" s="59">
        <f t="shared" si="142"/>
        <v>364.59164590134498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6.4673579280828069</v>
      </c>
      <c r="AA172" s="21">
        <f>EXP(-LN(2)/25)*AA171+(1-EXP(-LN(2)/25))/(LN(2)/25)*Calculateur!V172*Calculateur!X172*VLOOKUP('Données projet'!$B$9,Paramètres!$A$1:$I$89,3,0)*0.475*44/12</f>
        <v>0.41352434250973491</v>
      </c>
      <c r="AB172" s="21">
        <f>EXP(-LN(2)/2)*AB171+(1-EXP(-LN(2)/2))/(LN(2)/2)*V172*Y172*VLOOKUP('Données projet'!$B$9,Paramètres!$A$1:$I$89,3,0)*0.475*44/12</f>
        <v>7.1793095847953099E-22</v>
      </c>
      <c r="AC172" s="22">
        <f t="shared" si="163"/>
        <v>6.8808822705925419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149.5086927376081</v>
      </c>
      <c r="AO172" s="59">
        <f t="shared" si="144"/>
        <v>364.59164590134498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6.4673579280828069</v>
      </c>
      <c r="AV172" s="21">
        <f>EXP(-LN(2)/25)*AV171+(1-EXP(-LN(2)/25))/(LN(2)/25)*Calculateur!AQ172*Calculateur!AS172*VLOOKUP('Données projet'!$B$10,Paramètres!$A$1:$I$89,3,0)*0.475*44/12</f>
        <v>0.41352434250973491</v>
      </c>
      <c r="AW172" s="21">
        <f>EXP(-LN(2)/2)*AW171+(1-EXP(-LN(2)/2))/(LN(2)/2)*AQ172*AT172*VLOOKUP('Données projet'!$B$10,Paramètres!$A$1:$I$89,3,0)*0.475*44/12</f>
        <v>7.1793095847953099E-22</v>
      </c>
      <c r="AX172" s="21">
        <f t="shared" si="166"/>
        <v>6.8808822705925419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149.5086927376081</v>
      </c>
      <c r="T173" s="59">
        <f t="shared" si="142"/>
        <v>364.59164590134498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6.3405369838119325</v>
      </c>
      <c r="AA173" s="21">
        <f>EXP(-LN(2)/25)*AA172+(1-EXP(-LN(2)/25))/(LN(2)/25)*Calculateur!V173*Calculateur!X173*VLOOKUP('Données projet'!$B$9,Paramètres!$A$1:$I$89,3,0)*0.475*44/12</f>
        <v>0.40221649761750616</v>
      </c>
      <c r="AB173" s="21">
        <f>EXP(-LN(2)/2)*AB172+(1-EXP(-LN(2)/2))/(LN(2)/2)*V173*Y173*VLOOKUP('Données projet'!$B$9,Paramètres!$A$1:$I$89,3,0)*0.475*44/12</f>
        <v>5.0765384916463404E-22</v>
      </c>
      <c r="AC173" s="22">
        <f t="shared" si="163"/>
        <v>6.742753481429439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149.5086927376081</v>
      </c>
      <c r="AO173" s="59">
        <f t="shared" si="144"/>
        <v>364.59164590134498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6.3405369838119325</v>
      </c>
      <c r="AV173" s="21">
        <f>EXP(-LN(2)/25)*AV172+(1-EXP(-LN(2)/25))/(LN(2)/25)*Calculateur!AQ173*Calculateur!AS173*VLOOKUP('Données projet'!$B$10,Paramètres!$A$1:$I$89,3,0)*0.475*44/12</f>
        <v>0.40221649761750616</v>
      </c>
      <c r="AW173" s="21">
        <f>EXP(-LN(2)/2)*AW172+(1-EXP(-LN(2)/2))/(LN(2)/2)*AQ173*AT173*VLOOKUP('Données projet'!$B$10,Paramètres!$A$1:$I$89,3,0)*0.475*44/12</f>
        <v>5.0765384916463404E-22</v>
      </c>
      <c r="AX173" s="21">
        <f t="shared" si="166"/>
        <v>6.742753481429439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149.5086927376081</v>
      </c>
      <c r="T174" s="59">
        <f t="shared" si="142"/>
        <v>364.59164590134498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6.2162029209050722</v>
      </c>
      <c r="AA174" s="21">
        <f>EXP(-LN(2)/25)*AA173+(1-EXP(-LN(2)/25))/(LN(2)/25)*Calculateur!V174*Calculateur!X174*VLOOKUP('Données projet'!$B$9,Paramètres!$A$1:$I$89,3,0)*0.475*44/12</f>
        <v>0.39121786633850913</v>
      </c>
      <c r="AB174" s="21">
        <f>EXP(-LN(2)/2)*AB173+(1-EXP(-LN(2)/2))/(LN(2)/2)*V174*Y174*VLOOKUP('Données projet'!$B$9,Paramètres!$A$1:$I$89,3,0)*0.475*44/12</f>
        <v>3.5896547923976549E-22</v>
      </c>
      <c r="AC174" s="22">
        <f t="shared" si="163"/>
        <v>6.6074207872435817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149.5086927376081</v>
      </c>
      <c r="AO174" s="59">
        <f t="shared" si="144"/>
        <v>364.59164590134498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6.2162029209050722</v>
      </c>
      <c r="AV174" s="21">
        <f>EXP(-LN(2)/25)*AV173+(1-EXP(-LN(2)/25))/(LN(2)/25)*Calculateur!AQ174*Calculateur!AS174*VLOOKUP('Données projet'!$B$10,Paramètres!$A$1:$I$89,3,0)*0.475*44/12</f>
        <v>0.39121786633850913</v>
      </c>
      <c r="AW174" s="21">
        <f>EXP(-LN(2)/2)*AW173+(1-EXP(-LN(2)/2))/(LN(2)/2)*AQ174*AT174*VLOOKUP('Données projet'!$B$10,Paramètres!$A$1:$I$89,3,0)*0.475*44/12</f>
        <v>3.5896547923976549E-22</v>
      </c>
      <c r="AX174" s="21">
        <f t="shared" si="166"/>
        <v>6.6074207872435817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149.5086927376081</v>
      </c>
      <c r="T175" s="59">
        <f t="shared" si="142"/>
        <v>364.59164590134498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6.0943069731355246</v>
      </c>
      <c r="AA175" s="21">
        <f>EXP(-LN(2)/25)*AA174+(1-EXP(-LN(2)/25))/(LN(2)/25)*Calculateur!V175*Calculateur!X175*VLOOKUP('Données projet'!$B$9,Paramètres!$A$1:$I$89,3,0)*0.475*44/12</f>
        <v>0.38051999321022917</v>
      </c>
      <c r="AB175" s="21">
        <f>EXP(-LN(2)/2)*AB174+(1-EXP(-LN(2)/2))/(LN(2)/2)*V175*Y175*VLOOKUP('Données projet'!$B$9,Paramètres!$A$1:$I$89,3,0)*0.475*44/12</f>
        <v>2.5382692458231702E-22</v>
      </c>
      <c r="AC175" s="22">
        <f t="shared" si="163"/>
        <v>6.4748269663457538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149.5086927376081</v>
      </c>
      <c r="AO175" s="59">
        <f t="shared" si="144"/>
        <v>364.59164590134498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6.0943069731355246</v>
      </c>
      <c r="AV175" s="21">
        <f>EXP(-LN(2)/25)*AV174+(1-EXP(-LN(2)/25))/(LN(2)/25)*Calculateur!AQ175*Calculateur!AS175*VLOOKUP('Données projet'!$B$10,Paramètres!$A$1:$I$89,3,0)*0.475*44/12</f>
        <v>0.38051999321022917</v>
      </c>
      <c r="AW175" s="21">
        <f>EXP(-LN(2)/2)*AW174+(1-EXP(-LN(2)/2))/(LN(2)/2)*AQ175*AT175*VLOOKUP('Données projet'!$B$10,Paramètres!$A$1:$I$89,3,0)*0.475*44/12</f>
        <v>2.5382692458231702E-22</v>
      </c>
      <c r="AX175" s="21">
        <f t="shared" si="166"/>
        <v>6.4748269663457538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149.5086927376081</v>
      </c>
      <c r="T176" s="59">
        <f t="shared" si="142"/>
        <v>364.59164590134498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5.9748013305525518</v>
      </c>
      <c r="AA176" s="21">
        <f>EXP(-LN(2)/25)*AA175+(1-EXP(-LN(2)/25))/(LN(2)/25)*Calculateur!V176*Calculateur!X176*VLOOKUP('Données projet'!$B$9,Paramètres!$A$1:$I$89,3,0)*0.475*44/12</f>
        <v>0.3701146539852187</v>
      </c>
      <c r="AB176" s="21">
        <f>EXP(-LN(2)/2)*AB175+(1-EXP(-LN(2)/2))/(LN(2)/2)*V176*Y176*VLOOKUP('Données projet'!$B$9,Paramètres!$A$1:$I$89,3,0)*0.475*44/12</f>
        <v>1.7948273961988275E-22</v>
      </c>
      <c r="AC176" s="22">
        <f t="shared" si="163"/>
        <v>6.3449159845377707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149.5086927376081</v>
      </c>
      <c r="AO176" s="59">
        <f t="shared" si="144"/>
        <v>364.59164590134498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5.9748013305525518</v>
      </c>
      <c r="AV176" s="21">
        <f>EXP(-LN(2)/25)*AV175+(1-EXP(-LN(2)/25))/(LN(2)/25)*Calculateur!AQ176*Calculateur!AS176*VLOOKUP('Données projet'!$B$10,Paramètres!$A$1:$I$89,3,0)*0.475*44/12</f>
        <v>0.3701146539852187</v>
      </c>
      <c r="AW176" s="21">
        <f>EXP(-LN(2)/2)*AW175+(1-EXP(-LN(2)/2))/(LN(2)/2)*AQ176*AT176*VLOOKUP('Données projet'!$B$10,Paramètres!$A$1:$I$89,3,0)*0.475*44/12</f>
        <v>1.7948273961988275E-22</v>
      </c>
      <c r="AX176" s="21">
        <f t="shared" si="166"/>
        <v>6.3449159845377707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149.5086927376081</v>
      </c>
      <c r="T177" s="59">
        <f t="shared" si="142"/>
        <v>364.59164590134498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5.8576391207293863</v>
      </c>
      <c r="AA177" s="21">
        <f>EXP(-LN(2)/25)*AA176+(1-EXP(-LN(2)/25))/(LN(2)/25)*Calculateur!V177*Calculateur!X177*VLOOKUP('Données projet'!$B$9,Paramètres!$A$1:$I$89,3,0)*0.475*44/12</f>
        <v>0.35999384930850914</v>
      </c>
      <c r="AB177" s="21">
        <f>EXP(-LN(2)/2)*AB176+(1-EXP(-LN(2)/2))/(LN(2)/2)*V177*Y177*VLOOKUP('Données projet'!$B$9,Paramètres!$A$1:$I$89,3,0)*0.475*44/12</f>
        <v>1.2691346229115851E-22</v>
      </c>
      <c r="AC177" s="22">
        <f t="shared" si="163"/>
        <v>6.2176329700378954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149.5086927376081</v>
      </c>
      <c r="AO177" s="59">
        <f t="shared" si="144"/>
        <v>364.59164590134498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5.8576391207293863</v>
      </c>
      <c r="AV177" s="21">
        <f>EXP(-LN(2)/25)*AV176+(1-EXP(-LN(2)/25))/(LN(2)/25)*Calculateur!AQ177*Calculateur!AS177*VLOOKUP('Données projet'!$B$10,Paramètres!$A$1:$I$89,3,0)*0.475*44/12</f>
        <v>0.35999384930850914</v>
      </c>
      <c r="AW177" s="21">
        <f>EXP(-LN(2)/2)*AW176+(1-EXP(-LN(2)/2))/(LN(2)/2)*AQ177*AT177*VLOOKUP('Données projet'!$B$10,Paramètres!$A$1:$I$89,3,0)*0.475*44/12</f>
        <v>1.2691346229115851E-22</v>
      </c>
      <c r="AX177" s="21">
        <f t="shared" si="166"/>
        <v>6.2176329700378954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149.5086927376081</v>
      </c>
      <c r="T178" s="59">
        <f t="shared" si="142"/>
        <v>364.59164590134498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5.742774390378961</v>
      </c>
      <c r="AA178" s="21">
        <f>EXP(-LN(2)/25)*AA177+(1-EXP(-LN(2)/25))/(LN(2)/25)*Calculateur!V178*Calculateur!X178*VLOOKUP('Données projet'!$B$9,Paramètres!$A$1:$I$89,3,0)*0.475*44/12</f>
        <v>0.35014979856791417</v>
      </c>
      <c r="AB178" s="21">
        <f>EXP(-LN(2)/2)*AB177+(1-EXP(-LN(2)/2))/(LN(2)/2)*V178*Y178*VLOOKUP('Données projet'!$B$9,Paramètres!$A$1:$I$89,3,0)*0.475*44/12</f>
        <v>8.9741369809941373E-23</v>
      </c>
      <c r="AC178" s="22">
        <f t="shared" si="163"/>
        <v>6.092924188946875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149.5086927376081</v>
      </c>
      <c r="AO178" s="59">
        <f t="shared" si="144"/>
        <v>364.59164590134498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5.742774390378961</v>
      </c>
      <c r="AV178" s="21">
        <f>EXP(-LN(2)/25)*AV177+(1-EXP(-LN(2)/25))/(LN(2)/25)*Calculateur!AQ178*Calculateur!AS178*VLOOKUP('Données projet'!$B$10,Paramètres!$A$1:$I$89,3,0)*0.475*44/12</f>
        <v>0.35014979856791417</v>
      </c>
      <c r="AW178" s="21">
        <f>EXP(-LN(2)/2)*AW177+(1-EXP(-LN(2)/2))/(LN(2)/2)*AQ178*AT178*VLOOKUP('Données projet'!$B$10,Paramètres!$A$1:$I$89,3,0)*0.475*44/12</f>
        <v>8.9741369809941373E-23</v>
      </c>
      <c r="AX178" s="21">
        <f t="shared" si="166"/>
        <v>6.092924188946875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149.5086927376081</v>
      </c>
      <c r="T179" s="59">
        <f t="shared" si="142"/>
        <v>364.59164590134498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5.6301620873301399</v>
      </c>
      <c r="AA179" s="21">
        <f>EXP(-LN(2)/25)*AA178+(1-EXP(-LN(2)/25))/(LN(2)/25)*Calculateur!V179*Calculateur!X179*VLOOKUP('Données projet'!$B$9,Paramètres!$A$1:$I$89,3,0)*0.475*44/12</f>
        <v>0.34057493391249694</v>
      </c>
      <c r="AB179" s="21">
        <f>EXP(-LN(2)/2)*AB178+(1-EXP(-LN(2)/2))/(LN(2)/2)*V179*Y179*VLOOKUP('Données projet'!$B$9,Paramètres!$A$1:$I$89,3,0)*0.475*44/12</f>
        <v>6.3456731145579256E-23</v>
      </c>
      <c r="AC179" s="22">
        <f t="shared" si="163"/>
        <v>5.9707370212426367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149.5086927376081</v>
      </c>
      <c r="AO179" s="59">
        <f t="shared" si="144"/>
        <v>364.59164590134498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5.6301620873301399</v>
      </c>
      <c r="AV179" s="21">
        <f>EXP(-LN(2)/25)*AV178+(1-EXP(-LN(2)/25))/(LN(2)/25)*Calculateur!AQ179*Calculateur!AS179*VLOOKUP('Données projet'!$B$10,Paramètres!$A$1:$I$89,3,0)*0.475*44/12</f>
        <v>0.34057493391249694</v>
      </c>
      <c r="AW179" s="21">
        <f>EXP(-LN(2)/2)*AW178+(1-EXP(-LN(2)/2))/(LN(2)/2)*AQ179*AT179*VLOOKUP('Données projet'!$B$10,Paramètres!$A$1:$I$89,3,0)*0.475*44/12</f>
        <v>6.3456731145579256E-23</v>
      </c>
      <c r="AX179" s="21">
        <f t="shared" si="166"/>
        <v>5.9707370212426367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149.5086927376081</v>
      </c>
      <c r="T180" s="59">
        <f t="shared" si="142"/>
        <v>364.59164590134498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5.5197580428573838</v>
      </c>
      <c r="AA180" s="21">
        <f>EXP(-LN(2)/25)*AA179+(1-EXP(-LN(2)/25))/(LN(2)/25)*Calculateur!V180*Calculateur!X180*VLOOKUP('Données projet'!$B$9,Paramètres!$A$1:$I$89,3,0)*0.475*44/12</f>
        <v>0.3312618944346023</v>
      </c>
      <c r="AB180" s="21">
        <f>EXP(-LN(2)/2)*AB179+(1-EXP(-LN(2)/2))/(LN(2)/2)*V180*Y180*VLOOKUP('Données projet'!$B$9,Paramètres!$A$1:$I$89,3,0)*0.475*44/12</f>
        <v>4.4870684904970687E-23</v>
      </c>
      <c r="AC180" s="22">
        <f t="shared" si="163"/>
        <v>5.8510199372919862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149.5086927376081</v>
      </c>
      <c r="AO180" s="59">
        <f t="shared" si="144"/>
        <v>364.59164590134498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5.5197580428573838</v>
      </c>
      <c r="AV180" s="21">
        <f>EXP(-LN(2)/25)*AV179+(1-EXP(-LN(2)/25))/(LN(2)/25)*Calculateur!AQ180*Calculateur!AS180*VLOOKUP('Données projet'!$B$10,Paramètres!$A$1:$I$89,3,0)*0.475*44/12</f>
        <v>0.3312618944346023</v>
      </c>
      <c r="AW180" s="21">
        <f>EXP(-LN(2)/2)*AW179+(1-EXP(-LN(2)/2))/(LN(2)/2)*AQ180*AT180*VLOOKUP('Données projet'!$B$10,Paramètres!$A$1:$I$89,3,0)*0.475*44/12</f>
        <v>4.4870684904970687E-23</v>
      </c>
      <c r="AX180" s="21">
        <f t="shared" si="166"/>
        <v>5.8510199372919862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149.5086927376081</v>
      </c>
      <c r="T181" s="59">
        <f t="shared" si="142"/>
        <v>364.59164590134498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5.4115189543569207</v>
      </c>
      <c r="AA181" s="21">
        <f>EXP(-LN(2)/25)*AA180+(1-EXP(-LN(2)/25))/(LN(2)/25)*Calculateur!V181*Calculateur!X181*VLOOKUP('Données projet'!$B$9,Paramètres!$A$1:$I$89,3,0)*0.475*44/12</f>
        <v>0.32220352051098217</v>
      </c>
      <c r="AB181" s="21">
        <f>EXP(-LN(2)/2)*AB180+(1-EXP(-LN(2)/2))/(LN(2)/2)*V181*Y181*VLOOKUP('Données projet'!$B$9,Paramètres!$A$1:$I$89,3,0)*0.475*44/12</f>
        <v>3.1728365572789628E-23</v>
      </c>
      <c r="AC181" s="22">
        <f t="shared" si="163"/>
        <v>5.7337224748679025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149.5086927376081</v>
      </c>
      <c r="AO181" s="59">
        <f t="shared" si="144"/>
        <v>364.59164590134498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5.4115189543569207</v>
      </c>
      <c r="AV181" s="21">
        <f>EXP(-LN(2)/25)*AV180+(1-EXP(-LN(2)/25))/(LN(2)/25)*Calculateur!AQ181*Calculateur!AS181*VLOOKUP('Données projet'!$B$10,Paramètres!$A$1:$I$89,3,0)*0.475*44/12</f>
        <v>0.32220352051098217</v>
      </c>
      <c r="AW181" s="21">
        <f>EXP(-LN(2)/2)*AW180+(1-EXP(-LN(2)/2))/(LN(2)/2)*AQ181*AT181*VLOOKUP('Données projet'!$B$10,Paramètres!$A$1:$I$89,3,0)*0.475*44/12</f>
        <v>3.1728365572789628E-23</v>
      </c>
      <c r="AX181" s="21">
        <f t="shared" si="166"/>
        <v>5.7337224748679025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149.5086927376081</v>
      </c>
      <c r="T182" s="59">
        <f t="shared" si="142"/>
        <v>364.59164590134498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5.3054023683626266</v>
      </c>
      <c r="AA182" s="21">
        <f>EXP(-LN(2)/25)*AA181+(1-EXP(-LN(2)/25))/(LN(2)/25)*Calculateur!V182*Calculateur!X182*VLOOKUP('Données projet'!$B$9,Paramètres!$A$1:$I$89,3,0)*0.475*44/12</f>
        <v>0.3133928482986626</v>
      </c>
      <c r="AB182" s="21">
        <f>EXP(-LN(2)/2)*AB181+(1-EXP(-LN(2)/2))/(LN(2)/2)*V182*Y182*VLOOKUP('Données projet'!$B$9,Paramètres!$A$1:$I$89,3,0)*0.475*44/12</f>
        <v>2.2435342452485343E-23</v>
      </c>
      <c r="AC182" s="22">
        <f t="shared" si="163"/>
        <v>5.6187952166612893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149.5086927376081</v>
      </c>
      <c r="AO182" s="59">
        <f t="shared" si="144"/>
        <v>364.59164590134498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5.3054023683626266</v>
      </c>
      <c r="AV182" s="21">
        <f>EXP(-LN(2)/25)*AV181+(1-EXP(-LN(2)/25))/(LN(2)/25)*Calculateur!AQ182*Calculateur!AS182*VLOOKUP('Données projet'!$B$10,Paramètres!$A$1:$I$89,3,0)*0.475*44/12</f>
        <v>0.3133928482986626</v>
      </c>
      <c r="AW182" s="21">
        <f>EXP(-LN(2)/2)*AW181+(1-EXP(-LN(2)/2))/(LN(2)/2)*AQ182*AT182*VLOOKUP('Données projet'!$B$10,Paramètres!$A$1:$I$89,3,0)*0.475*44/12</f>
        <v>2.2435342452485343E-23</v>
      </c>
      <c r="AX182" s="21">
        <f t="shared" si="166"/>
        <v>5.6187952166612893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149.5086927376081</v>
      </c>
      <c r="T183" s="59">
        <f t="shared" si="142"/>
        <v>364.59164590134498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5.2013666638949543</v>
      </c>
      <c r="AA183" s="21">
        <f>EXP(-LN(2)/25)*AA182+(1-EXP(-LN(2)/25))/(LN(2)/25)*Calculateur!V183*Calculateur!X183*VLOOKUP('Données projet'!$B$9,Paramètres!$A$1:$I$89,3,0)*0.475*44/12</f>
        <v>0.30482310438132204</v>
      </c>
      <c r="AB183" s="21">
        <f>EXP(-LN(2)/2)*AB182+(1-EXP(-LN(2)/2))/(LN(2)/2)*V183*Y183*VLOOKUP('Données projet'!$B$9,Paramètres!$A$1:$I$89,3,0)*0.475*44/12</f>
        <v>1.5864182786394814E-23</v>
      </c>
      <c r="AC183" s="22">
        <f t="shared" si="163"/>
        <v>5.5061897682762764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149.5086927376081</v>
      </c>
      <c r="AO183" s="59">
        <f t="shared" si="144"/>
        <v>364.59164590134498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5.2013666638949543</v>
      </c>
      <c r="AV183" s="21">
        <f>EXP(-LN(2)/25)*AV182+(1-EXP(-LN(2)/25))/(LN(2)/25)*Calculateur!AQ183*Calculateur!AS183*VLOOKUP('Données projet'!$B$10,Paramètres!$A$1:$I$89,3,0)*0.475*44/12</f>
        <v>0.30482310438132204</v>
      </c>
      <c r="AW183" s="21">
        <f>EXP(-LN(2)/2)*AW182+(1-EXP(-LN(2)/2))/(LN(2)/2)*AQ183*AT183*VLOOKUP('Données projet'!$B$10,Paramètres!$A$1:$I$89,3,0)*0.475*44/12</f>
        <v>1.5864182786394814E-23</v>
      </c>
      <c r="AX183" s="21">
        <f t="shared" si="166"/>
        <v>5.5061897682762764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149.5086927376081</v>
      </c>
      <c r="T184" s="59">
        <f t="shared" si="142"/>
        <v>364.59164590134498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5.0993710361363789</v>
      </c>
      <c r="AA184" s="21">
        <f>EXP(-LN(2)/25)*AA183+(1-EXP(-LN(2)/25))/(LN(2)/25)*Calculateur!V184*Calculateur!X184*VLOOKUP('Données projet'!$B$9,Paramètres!$A$1:$I$89,3,0)*0.475*44/12</f>
        <v>0.29648770056206442</v>
      </c>
      <c r="AB184" s="21">
        <f>EXP(-LN(2)/2)*AB183+(1-EXP(-LN(2)/2))/(LN(2)/2)*V184*Y184*VLOOKUP('Données projet'!$B$9,Paramètres!$A$1:$I$89,3,0)*0.475*44/12</f>
        <v>1.1217671226242672E-23</v>
      </c>
      <c r="AC184" s="22">
        <f t="shared" si="163"/>
        <v>5.3958587366984432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149.5086927376081</v>
      </c>
      <c r="AO184" s="59">
        <f t="shared" si="144"/>
        <v>364.59164590134498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5.0993710361363789</v>
      </c>
      <c r="AV184" s="21">
        <f>EXP(-LN(2)/25)*AV183+(1-EXP(-LN(2)/25))/(LN(2)/25)*Calculateur!AQ184*Calculateur!AS184*VLOOKUP('Données projet'!$B$10,Paramètres!$A$1:$I$89,3,0)*0.475*44/12</f>
        <v>0.29648770056206442</v>
      </c>
      <c r="AW184" s="21">
        <f>EXP(-LN(2)/2)*AW183+(1-EXP(-LN(2)/2))/(LN(2)/2)*AQ184*AT184*VLOOKUP('Données projet'!$B$10,Paramètres!$A$1:$I$89,3,0)*0.475*44/12</f>
        <v>1.1217671226242672E-23</v>
      </c>
      <c r="AX184" s="21">
        <f t="shared" si="166"/>
        <v>5.3958587366984432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149.5086927376081</v>
      </c>
      <c r="T185" s="59">
        <f t="shared" si="142"/>
        <v>364.59164590134498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4.9993754804269592</v>
      </c>
      <c r="AA185" s="21">
        <f>EXP(-LN(2)/25)*AA184+(1-EXP(-LN(2)/25))/(LN(2)/25)*Calculateur!V185*Calculateur!X185*VLOOKUP('Données projet'!$B$9,Paramètres!$A$1:$I$89,3,0)*0.475*44/12</f>
        <v>0.28838022879858421</v>
      </c>
      <c r="AB185" s="21">
        <f>EXP(-LN(2)/2)*AB184+(1-EXP(-LN(2)/2))/(LN(2)/2)*V185*Y185*VLOOKUP('Données projet'!$B$9,Paramètres!$A$1:$I$89,3,0)*0.475*44/12</f>
        <v>7.9320913931974069E-24</v>
      </c>
      <c r="AC185" s="22">
        <f t="shared" si="163"/>
        <v>5.2877557092255438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149.5086927376081</v>
      </c>
      <c r="AO185" s="59">
        <f t="shared" si="144"/>
        <v>364.59164590134498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4.9993754804269592</v>
      </c>
      <c r="AV185" s="21">
        <f>EXP(-LN(2)/25)*AV184+(1-EXP(-LN(2)/25))/(LN(2)/25)*Calculateur!AQ185*Calculateur!AS185*VLOOKUP('Données projet'!$B$10,Paramètres!$A$1:$I$89,3,0)*0.475*44/12</f>
        <v>0.28838022879858421</v>
      </c>
      <c r="AW185" s="21">
        <f>EXP(-LN(2)/2)*AW184+(1-EXP(-LN(2)/2))/(LN(2)/2)*AQ185*AT185*VLOOKUP('Données projet'!$B$10,Paramètres!$A$1:$I$89,3,0)*0.475*44/12</f>
        <v>7.9320913931974069E-24</v>
      </c>
      <c r="AX185" s="21">
        <f t="shared" si="166"/>
        <v>5.2877557092255438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149.5086927376081</v>
      </c>
      <c r="T186" s="59">
        <f t="shared" si="142"/>
        <v>364.59164590134498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4.9013407765737345</v>
      </c>
      <c r="AA186" s="21">
        <f>EXP(-LN(2)/25)*AA185+(1-EXP(-LN(2)/25))/(LN(2)/25)*Calculateur!V186*Calculateur!X186*VLOOKUP('Données projet'!$B$9,Paramètres!$A$1:$I$89,3,0)*0.475*44/12</f>
        <v>0.28049445627682978</v>
      </c>
      <c r="AB186" s="21">
        <f>EXP(-LN(2)/2)*AB185+(1-EXP(-LN(2)/2))/(LN(2)/2)*V186*Y186*VLOOKUP('Données projet'!$B$9,Paramètres!$A$1:$I$89,3,0)*0.475*44/12</f>
        <v>5.6088356131213358E-24</v>
      </c>
      <c r="AC186" s="22">
        <f t="shared" si="163"/>
        <v>5.1818352328505641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149.5086927376081</v>
      </c>
      <c r="AO186" s="59">
        <f t="shared" si="144"/>
        <v>364.59164590134498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4.9013407765737345</v>
      </c>
      <c r="AV186" s="21">
        <f>EXP(-LN(2)/25)*AV185+(1-EXP(-LN(2)/25))/(LN(2)/25)*Calculateur!AQ186*Calculateur!AS186*VLOOKUP('Données projet'!$B$10,Paramètres!$A$1:$I$89,3,0)*0.475*44/12</f>
        <v>0.28049445627682978</v>
      </c>
      <c r="AW186" s="21">
        <f>EXP(-LN(2)/2)*AW185+(1-EXP(-LN(2)/2))/(LN(2)/2)*AQ186*AT186*VLOOKUP('Données projet'!$B$10,Paramètres!$A$1:$I$89,3,0)*0.475*44/12</f>
        <v>5.6088356131213358E-24</v>
      </c>
      <c r="AX186" s="21">
        <f t="shared" si="166"/>
        <v>5.1818352328505641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149.5086927376081</v>
      </c>
      <c r="T187" s="59">
        <f t="shared" si="142"/>
        <v>364.59164590134498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4.8052284734678068</v>
      </c>
      <c r="AA187" s="21">
        <f>EXP(-LN(2)/25)*AA186+(1-EXP(-LN(2)/25))/(LN(2)/25)*Calculateur!V187*Calculateur!X187*VLOOKUP('Données projet'!$B$9,Paramètres!$A$1:$I$89,3,0)*0.475*44/12</f>
        <v>0.2728243206193775</v>
      </c>
      <c r="AB187" s="21">
        <f>EXP(-LN(2)/2)*AB186+(1-EXP(-LN(2)/2))/(LN(2)/2)*V187*Y187*VLOOKUP('Données projet'!$B$9,Paramètres!$A$1:$I$89,3,0)*0.475*44/12</f>
        <v>3.9660456965987035E-24</v>
      </c>
      <c r="AC187" s="22">
        <f t="shared" si="163"/>
        <v>5.078052794087184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149.5086927376081</v>
      </c>
      <c r="AO187" s="59">
        <f t="shared" si="144"/>
        <v>364.59164590134498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4.8052284734678068</v>
      </c>
      <c r="AV187" s="21">
        <f>EXP(-LN(2)/25)*AV186+(1-EXP(-LN(2)/25))/(LN(2)/25)*Calculateur!AQ187*Calculateur!AS187*VLOOKUP('Données projet'!$B$10,Paramètres!$A$1:$I$89,3,0)*0.475*44/12</f>
        <v>0.2728243206193775</v>
      </c>
      <c r="AW187" s="21">
        <f>EXP(-LN(2)/2)*AW186+(1-EXP(-LN(2)/2))/(LN(2)/2)*AQ187*AT187*VLOOKUP('Données projet'!$B$10,Paramètres!$A$1:$I$89,3,0)*0.475*44/12</f>
        <v>3.9660456965987035E-24</v>
      </c>
      <c r="AX187" s="21">
        <f t="shared" si="166"/>
        <v>5.078052794087184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149.5086927376081</v>
      </c>
      <c r="T188" s="59">
        <f t="shared" si="142"/>
        <v>364.59164590134498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4.7110008740030693</v>
      </c>
      <c r="AA188" s="21">
        <f>EXP(-LN(2)/25)*AA187+(1-EXP(-LN(2)/25))/(LN(2)/25)*Calculateur!V188*Calculateur!X188*VLOOKUP('Données projet'!$B$9,Paramètres!$A$1:$I$89,3,0)*0.475*44/12</f>
        <v>0.26536392522483315</v>
      </c>
      <c r="AB188" s="21">
        <f>EXP(-LN(2)/2)*AB187+(1-EXP(-LN(2)/2))/(LN(2)/2)*V188*Y188*VLOOKUP('Données projet'!$B$9,Paramètres!$A$1:$I$89,3,0)*0.475*44/12</f>
        <v>2.8044178065606679E-24</v>
      </c>
      <c r="AC188" s="22">
        <f t="shared" si="163"/>
        <v>4.9763647992279028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149.5086927376081</v>
      </c>
      <c r="AO188" s="59">
        <f t="shared" si="144"/>
        <v>364.59164590134498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4.7110008740030693</v>
      </c>
      <c r="AV188" s="21">
        <f>EXP(-LN(2)/25)*AV187+(1-EXP(-LN(2)/25))/(LN(2)/25)*Calculateur!AQ188*Calculateur!AS188*VLOOKUP('Données projet'!$B$10,Paramètres!$A$1:$I$89,3,0)*0.475*44/12</f>
        <v>0.26536392522483315</v>
      </c>
      <c r="AW188" s="21">
        <f>EXP(-LN(2)/2)*AW187+(1-EXP(-LN(2)/2))/(LN(2)/2)*AQ188*AT188*VLOOKUP('Données projet'!$B$10,Paramètres!$A$1:$I$89,3,0)*0.475*44/12</f>
        <v>2.8044178065606679E-24</v>
      </c>
      <c r="AX188" s="21">
        <f t="shared" si="166"/>
        <v>4.9763647992279028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149.5086927376081</v>
      </c>
      <c r="T189" s="59">
        <f t="shared" si="142"/>
        <v>364.59164590134498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4.618621020290675</v>
      </c>
      <c r="AA189" s="21">
        <f>EXP(-LN(2)/25)*AA188+(1-EXP(-LN(2)/25))/(LN(2)/25)*Calculateur!V189*Calculateur!X189*VLOOKUP('Données projet'!$B$9,Paramètres!$A$1:$I$89,3,0)*0.475*44/12</f>
        <v>0.25810753473467773</v>
      </c>
      <c r="AB189" s="21">
        <f>EXP(-LN(2)/2)*AB188+(1-EXP(-LN(2)/2))/(LN(2)/2)*V189*Y189*VLOOKUP('Données projet'!$B$9,Paramètres!$A$1:$I$89,3,0)*0.475*44/12</f>
        <v>1.9830228482993517E-24</v>
      </c>
      <c r="AC189" s="22">
        <f t="shared" si="163"/>
        <v>4.8767285550253527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149.5086927376081</v>
      </c>
      <c r="AO189" s="59">
        <f t="shared" si="144"/>
        <v>364.59164590134498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4.618621020290675</v>
      </c>
      <c r="AV189" s="21">
        <f>EXP(-LN(2)/25)*AV188+(1-EXP(-LN(2)/25))/(LN(2)/25)*Calculateur!AQ189*Calculateur!AS189*VLOOKUP('Données projet'!$B$10,Paramètres!$A$1:$I$89,3,0)*0.475*44/12</f>
        <v>0.25810753473467773</v>
      </c>
      <c r="AW189" s="21">
        <f>EXP(-LN(2)/2)*AW188+(1-EXP(-LN(2)/2))/(LN(2)/2)*AQ189*AT189*VLOOKUP('Données projet'!$B$10,Paramètres!$A$1:$I$89,3,0)*0.475*44/12</f>
        <v>1.9830228482993517E-24</v>
      </c>
      <c r="AX189" s="21">
        <f t="shared" si="166"/>
        <v>4.8767285550253527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149.5086927376081</v>
      </c>
      <c r="T190" s="59">
        <f t="shared" si="142"/>
        <v>364.59164590134498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4.5280526791634337</v>
      </c>
      <c r="AA190" s="21">
        <f>EXP(-LN(2)/25)*AA189+(1-EXP(-LN(2)/25))/(LN(2)/25)*Calculateur!V190*Calculateur!X190*VLOOKUP('Données projet'!$B$9,Paramètres!$A$1:$I$89,3,0)*0.475*44/12</f>
        <v>0.25104957062407263</v>
      </c>
      <c r="AB190" s="21">
        <f>EXP(-LN(2)/2)*AB189+(1-EXP(-LN(2)/2))/(LN(2)/2)*V190*Y190*VLOOKUP('Données projet'!$B$9,Paramètres!$A$1:$I$89,3,0)*0.475*44/12</f>
        <v>1.402208903280334E-24</v>
      </c>
      <c r="AC190" s="22">
        <f t="shared" si="163"/>
        <v>4.7791022497875062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149.5086927376081</v>
      </c>
      <c r="AO190" s="59">
        <f t="shared" si="144"/>
        <v>364.59164590134498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4.5280526791634337</v>
      </c>
      <c r="AV190" s="21">
        <f>EXP(-LN(2)/25)*AV189+(1-EXP(-LN(2)/25))/(LN(2)/25)*Calculateur!AQ190*Calculateur!AS190*VLOOKUP('Données projet'!$B$10,Paramètres!$A$1:$I$89,3,0)*0.475*44/12</f>
        <v>0.25104957062407263</v>
      </c>
      <c r="AW190" s="21">
        <f>EXP(-LN(2)/2)*AW189+(1-EXP(-LN(2)/2))/(LN(2)/2)*AQ190*AT190*VLOOKUP('Données projet'!$B$10,Paramètres!$A$1:$I$89,3,0)*0.475*44/12</f>
        <v>1.402208903280334E-24</v>
      </c>
      <c r="AX190" s="21">
        <f t="shared" si="166"/>
        <v>4.7791022497875062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149.5086927376081</v>
      </c>
      <c r="T191" s="59">
        <f t="shared" si="142"/>
        <v>364.59164590134498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4.4392603279644645</v>
      </c>
      <c r="AA191" s="21">
        <f>EXP(-LN(2)/25)*AA190+(1-EXP(-LN(2)/25))/(LN(2)/25)*Calculateur!V191*Calculateur!X191*VLOOKUP('Données projet'!$B$9,Paramètres!$A$1:$I$89,3,0)*0.475*44/12</f>
        <v>0.24418460691323424</v>
      </c>
      <c r="AB191" s="21">
        <f>EXP(-LN(2)/2)*AB190+(1-EXP(-LN(2)/2))/(LN(2)/2)*V191*Y191*VLOOKUP('Données projet'!$B$9,Paramètres!$A$1:$I$89,3,0)*0.475*44/12</f>
        <v>9.9151142414967587E-25</v>
      </c>
      <c r="AC191" s="22">
        <f t="shared" si="163"/>
        <v>4.6834449348776985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149.5086927376081</v>
      </c>
      <c r="AO191" s="59">
        <f t="shared" si="144"/>
        <v>364.59164590134498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4.4392603279644645</v>
      </c>
      <c r="AV191" s="21">
        <f>EXP(-LN(2)/25)*AV190+(1-EXP(-LN(2)/25))/(LN(2)/25)*Calculateur!AQ191*Calculateur!AS191*VLOOKUP('Données projet'!$B$10,Paramètres!$A$1:$I$89,3,0)*0.475*44/12</f>
        <v>0.24418460691323424</v>
      </c>
      <c r="AW191" s="21">
        <f>EXP(-LN(2)/2)*AW190+(1-EXP(-LN(2)/2))/(LN(2)/2)*AQ191*AT191*VLOOKUP('Données projet'!$B$10,Paramètres!$A$1:$I$89,3,0)*0.475*44/12</f>
        <v>9.9151142414967587E-25</v>
      </c>
      <c r="AX191" s="21">
        <f t="shared" si="166"/>
        <v>4.6834449348776985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149.5086927376081</v>
      </c>
      <c r="T192" s="59">
        <f t="shared" si="142"/>
        <v>364.59164590134498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4.3522091406145202</v>
      </c>
      <c r="AA192" s="21">
        <f>EXP(-LN(2)/25)*AA191+(1-EXP(-LN(2)/25))/(LN(2)/25)*Calculateur!V192*Calculateur!X192*VLOOKUP('Données projet'!$B$9,Paramètres!$A$1:$I$89,3,0)*0.475*44/12</f>
        <v>0.23750736599608147</v>
      </c>
      <c r="AB192" s="21">
        <f>EXP(-LN(2)/2)*AB191+(1-EXP(-LN(2)/2))/(LN(2)/2)*V192*Y192*VLOOKUP('Données projet'!$B$9,Paramètres!$A$1:$I$89,3,0)*0.475*44/12</f>
        <v>7.0110445164016698E-25</v>
      </c>
      <c r="AC192" s="22">
        <f t="shared" si="163"/>
        <v>4.5897165066106016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149.5086927376081</v>
      </c>
      <c r="AO192" s="59">
        <f t="shared" si="144"/>
        <v>364.59164590134498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4.3522091406145202</v>
      </c>
      <c r="AV192" s="21">
        <f>EXP(-LN(2)/25)*AV191+(1-EXP(-LN(2)/25))/(LN(2)/25)*Calculateur!AQ192*Calculateur!AS192*VLOOKUP('Données projet'!$B$10,Paramètres!$A$1:$I$89,3,0)*0.475*44/12</f>
        <v>0.23750736599608147</v>
      </c>
      <c r="AW192" s="21">
        <f>EXP(-LN(2)/2)*AW191+(1-EXP(-LN(2)/2))/(LN(2)/2)*AQ192*AT192*VLOOKUP('Données projet'!$B$10,Paramètres!$A$1:$I$89,3,0)*0.475*44/12</f>
        <v>7.0110445164016698E-25</v>
      </c>
      <c r="AX192" s="21">
        <f t="shared" si="166"/>
        <v>4.5897165066106016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149.5086927376081</v>
      </c>
      <c r="T193" s="59">
        <f t="shared" si="142"/>
        <v>364.59164590134498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4.2668649739525266</v>
      </c>
      <c r="AA193" s="21">
        <f>EXP(-LN(2)/25)*AA192+(1-EXP(-LN(2)/25))/(LN(2)/25)*Calculateur!V193*Calculateur!X193*VLOOKUP('Données projet'!$B$9,Paramètres!$A$1:$I$89,3,0)*0.475*44/12</f>
        <v>0.23101271458294906</v>
      </c>
      <c r="AB193" s="21">
        <f>EXP(-LN(2)/2)*AB192+(1-EXP(-LN(2)/2))/(LN(2)/2)*V193*Y193*VLOOKUP('Données projet'!$B$9,Paramètres!$A$1:$I$89,3,0)*0.475*44/12</f>
        <v>4.9575571207483793E-25</v>
      </c>
      <c r="AC193" s="22">
        <f t="shared" si="163"/>
        <v>4.4978776885354756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149.5086927376081</v>
      </c>
      <c r="AO193" s="59">
        <f t="shared" si="144"/>
        <v>364.59164590134498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4.2668649739525266</v>
      </c>
      <c r="AV193" s="21">
        <f>EXP(-LN(2)/25)*AV192+(1-EXP(-LN(2)/25))/(LN(2)/25)*Calculateur!AQ193*Calculateur!AS193*VLOOKUP('Données projet'!$B$10,Paramètres!$A$1:$I$89,3,0)*0.475*44/12</f>
        <v>0.23101271458294906</v>
      </c>
      <c r="AW193" s="21">
        <f>EXP(-LN(2)/2)*AW192+(1-EXP(-LN(2)/2))/(LN(2)/2)*AQ193*AT193*VLOOKUP('Données projet'!$B$10,Paramètres!$A$1:$I$89,3,0)*0.475*44/12</f>
        <v>4.9575571207483793E-25</v>
      </c>
      <c r="AX193" s="21">
        <f t="shared" si="166"/>
        <v>4.4978776885354756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149.5086927376081</v>
      </c>
      <c r="T194" s="59">
        <f t="shared" si="142"/>
        <v>364.59164590134498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4.1831943543439731</v>
      </c>
      <c r="AA194" s="21">
        <f>EXP(-LN(2)/25)*AA193+(1-EXP(-LN(2)/25))/(LN(2)/25)*Calculateur!V194*Calculateur!X194*VLOOKUP('Données projet'!$B$9,Paramètres!$A$1:$I$89,3,0)*0.475*44/12</f>
        <v>0.22469565975424766</v>
      </c>
      <c r="AB194" s="21">
        <f>EXP(-LN(2)/2)*AB193+(1-EXP(-LN(2)/2))/(LN(2)/2)*V194*Y194*VLOOKUP('Données projet'!$B$9,Paramètres!$A$1:$I$89,3,0)*0.475*44/12</f>
        <v>3.5055222582008349E-25</v>
      </c>
      <c r="AC194" s="22">
        <f t="shared" si="163"/>
        <v>4.4078900140982205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149.5086927376081</v>
      </c>
      <c r="AO194" s="59">
        <f t="shared" si="144"/>
        <v>364.59164590134498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4.1831943543439731</v>
      </c>
      <c r="AV194" s="21">
        <f>EXP(-LN(2)/25)*AV193+(1-EXP(-LN(2)/25))/(LN(2)/25)*Calculateur!AQ194*Calculateur!AS194*VLOOKUP('Données projet'!$B$10,Paramètres!$A$1:$I$89,3,0)*0.475*44/12</f>
        <v>0.22469565975424766</v>
      </c>
      <c r="AW194" s="21">
        <f>EXP(-LN(2)/2)*AW193+(1-EXP(-LN(2)/2))/(LN(2)/2)*AQ194*AT194*VLOOKUP('Données projet'!$B$10,Paramètres!$A$1:$I$89,3,0)*0.475*44/12</f>
        <v>3.5055222582008349E-25</v>
      </c>
      <c r="AX194" s="21">
        <f t="shared" si="166"/>
        <v>4.4078900140982205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149.5086927376081</v>
      </c>
      <c r="T195" s="59">
        <f t="shared" si="142"/>
        <v>364.59164590134498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4.1011644645519043</v>
      </c>
      <c r="AA195" s="21">
        <f>EXP(-LN(2)/25)*AA194+(1-EXP(-LN(2)/25))/(LN(2)/25)*Calculateur!V195*Calculateur!X195*VLOOKUP('Données projet'!$B$9,Paramètres!$A$1:$I$89,3,0)*0.475*44/12</f>
        <v>0.21855134512203656</v>
      </c>
      <c r="AB195" s="21">
        <f>EXP(-LN(2)/2)*AB194+(1-EXP(-LN(2)/2))/(LN(2)/2)*V195*Y195*VLOOKUP('Données projet'!$B$9,Paramètres!$A$1:$I$89,3,0)*0.475*44/12</f>
        <v>2.4787785603741897E-25</v>
      </c>
      <c r="AC195" s="22">
        <f t="shared" si="163"/>
        <v>4.3197158096739408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149.5086927376081</v>
      </c>
      <c r="AO195" s="59">
        <f t="shared" si="144"/>
        <v>364.59164590134498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4.1011644645519043</v>
      </c>
      <c r="AV195" s="21">
        <f>EXP(-LN(2)/25)*AV194+(1-EXP(-LN(2)/25))/(LN(2)/25)*Calculateur!AQ195*Calculateur!AS195*VLOOKUP('Données projet'!$B$10,Paramètres!$A$1:$I$89,3,0)*0.475*44/12</f>
        <v>0.21855134512203656</v>
      </c>
      <c r="AW195" s="21">
        <f>EXP(-LN(2)/2)*AW194+(1-EXP(-LN(2)/2))/(LN(2)/2)*AQ195*AT195*VLOOKUP('Données projet'!$B$10,Paramètres!$A$1:$I$89,3,0)*0.475*44/12</f>
        <v>2.4787785603741897E-25</v>
      </c>
      <c r="AX195" s="21">
        <f t="shared" si="166"/>
        <v>4.3197158096739408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149.5086927376081</v>
      </c>
      <c r="T196" s="59">
        <f t="shared" si="142"/>
        <v>364.59164590134498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4.0207431308653661</v>
      </c>
      <c r="AA196" s="21">
        <f>EXP(-LN(2)/25)*AA195+(1-EXP(-LN(2)/25))/(LN(2)/25)*Calculateur!V196*Calculateur!X196*VLOOKUP('Données projet'!$B$9,Paramètres!$A$1:$I$89,3,0)*0.475*44/12</f>
        <v>0.21257504709655872</v>
      </c>
      <c r="AB196" s="21">
        <f>EXP(-LN(2)/2)*AB195+(1-EXP(-LN(2)/2))/(LN(2)/2)*V196*Y196*VLOOKUP('Données projet'!$B$9,Paramètres!$A$1:$I$89,3,0)*0.475*44/12</f>
        <v>1.7527611291004174E-25</v>
      </c>
      <c r="AC196" s="22">
        <f t="shared" si="163"/>
        <v>4.2333181779619249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149.5086927376081</v>
      </c>
      <c r="AO196" s="59">
        <f t="shared" si="144"/>
        <v>364.59164590134498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4.0207431308653661</v>
      </c>
      <c r="AV196" s="21">
        <f>EXP(-LN(2)/25)*AV195+(1-EXP(-LN(2)/25))/(LN(2)/25)*Calculateur!AQ196*Calculateur!AS196*VLOOKUP('Données projet'!$B$10,Paramètres!$A$1:$I$89,3,0)*0.475*44/12</f>
        <v>0.21257504709655872</v>
      </c>
      <c r="AW196" s="21">
        <f>EXP(-LN(2)/2)*AW195+(1-EXP(-LN(2)/2))/(LN(2)/2)*AQ196*AT196*VLOOKUP('Données projet'!$B$10,Paramètres!$A$1:$I$89,3,0)*0.475*44/12</f>
        <v>1.7527611291004174E-25</v>
      </c>
      <c r="AX196" s="21">
        <f t="shared" si="166"/>
        <v>4.2333181779619249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149.5086927376081</v>
      </c>
      <c r="T197" s="59">
        <f t="shared" ref="T197:T203" si="204">$T$3</f>
        <v>364.59164590134498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3.9418988104802506</v>
      </c>
      <c r="AA197" s="21">
        <f>EXP(-LN(2)/25)*AA196+(1-EXP(-LN(2)/25))/(LN(2)/25)*Calculateur!V197*Calculateur!X197*VLOOKUP('Données projet'!$B$9,Paramètres!$A$1:$I$89,3,0)*0.475*44/12</f>
        <v>0.20676217125486746</v>
      </c>
      <c r="AB197" s="21">
        <f>EXP(-LN(2)/2)*AB196+(1-EXP(-LN(2)/2))/(LN(2)/2)*V197*Y197*VLOOKUP('Données projet'!$B$9,Paramètres!$A$1:$I$89,3,0)*0.475*44/12</f>
        <v>1.2393892801870948E-25</v>
      </c>
      <c r="AC197" s="22">
        <f t="shared" si="163"/>
        <v>4.1486609817351177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149.5086927376081</v>
      </c>
      <c r="AO197" s="59">
        <f t="shared" ref="AO197:AO203" si="205">$AO$3</f>
        <v>364.59164590134498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3.9418988104802506</v>
      </c>
      <c r="AV197" s="21">
        <f>EXP(-LN(2)/25)*AV196+(1-EXP(-LN(2)/25))/(LN(2)/25)*Calculateur!AQ197*Calculateur!AS197*VLOOKUP('Données projet'!$B$10,Paramètres!$A$1:$I$89,3,0)*0.475*44/12</f>
        <v>0.20676217125486746</v>
      </c>
      <c r="AW197" s="21">
        <f>EXP(-LN(2)/2)*AW196+(1-EXP(-LN(2)/2))/(LN(2)/2)*AQ197*AT197*VLOOKUP('Données projet'!$B$10,Paramètres!$A$1:$I$89,3,0)*0.475*44/12</f>
        <v>1.2393892801870948E-25</v>
      </c>
      <c r="AX197" s="21">
        <f t="shared" si="166"/>
        <v>4.1486609817351177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149.5086927376081</v>
      </c>
      <c r="T198" s="59">
        <f t="shared" si="204"/>
        <v>364.59164590134498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3.8646005791276004</v>
      </c>
      <c r="AA198" s="21">
        <f>EXP(-LN(2)/25)*AA197+(1-EXP(-LN(2)/25))/(LN(2)/25)*Calculateur!V198*Calculateur!X198*VLOOKUP('Données projet'!$B$9,Paramètres!$A$1:$I$89,3,0)*0.475*44/12</f>
        <v>0.20110824880875308</v>
      </c>
      <c r="AB198" s="21">
        <f>EXP(-LN(2)/2)*AB197+(1-EXP(-LN(2)/2))/(LN(2)/2)*V198*Y198*VLOOKUP('Données projet'!$B$9,Paramètres!$A$1:$I$89,3,0)*0.475*44/12</f>
        <v>8.7638056455020872E-26</v>
      </c>
      <c r="AC198" s="22">
        <f t="shared" si="163"/>
        <v>4.0657088279363531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149.5086927376081</v>
      </c>
      <c r="AO198" s="59">
        <f t="shared" si="205"/>
        <v>364.59164590134498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3.8646005791276004</v>
      </c>
      <c r="AV198" s="21">
        <f>EXP(-LN(2)/25)*AV197+(1-EXP(-LN(2)/25))/(LN(2)/25)*Calculateur!AQ198*Calculateur!AS198*VLOOKUP('Données projet'!$B$10,Paramètres!$A$1:$I$89,3,0)*0.475*44/12</f>
        <v>0.20110824880875308</v>
      </c>
      <c r="AW198" s="21">
        <f>EXP(-LN(2)/2)*AW197+(1-EXP(-LN(2)/2))/(LN(2)/2)*AQ198*AT198*VLOOKUP('Données projet'!$B$10,Paramètres!$A$1:$I$89,3,0)*0.475*44/12</f>
        <v>8.7638056455020872E-26</v>
      </c>
      <c r="AX198" s="21">
        <f t="shared" si="166"/>
        <v>4.0657088279363531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149.5086927376081</v>
      </c>
      <c r="T199" s="59">
        <f t="shared" si="204"/>
        <v>364.59164590134498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3.7888181189445098</v>
      </c>
      <c r="AA199" s="21">
        <f>EXP(-LN(2)/25)*AA198+(1-EXP(-LN(2)/25))/(LN(2)/25)*Calculateur!V199*Calculateur!X199*VLOOKUP('Données projet'!$B$9,Paramètres!$A$1:$I$89,3,0)*0.475*44/12</f>
        <v>0.19560893316925457</v>
      </c>
      <c r="AB199" s="21">
        <f>EXP(-LN(2)/2)*AB198+(1-EXP(-LN(2)/2))/(LN(2)/2)*V199*Y199*VLOOKUP('Données projet'!$B$9,Paramètres!$A$1:$I$89,3,0)*0.475*44/12</f>
        <v>6.1969464009354742E-26</v>
      </c>
      <c r="AC199" s="22">
        <f t="shared" si="163"/>
        <v>3.9844270521137646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149.5086927376081</v>
      </c>
      <c r="AO199" s="59">
        <f t="shared" si="205"/>
        <v>364.59164590134498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3.7888181189445098</v>
      </c>
      <c r="AV199" s="21">
        <f>EXP(-LN(2)/25)*AV198+(1-EXP(-LN(2)/25))/(LN(2)/25)*Calculateur!AQ199*Calculateur!AS199*VLOOKUP('Données projet'!$B$10,Paramètres!$A$1:$I$89,3,0)*0.475*44/12</f>
        <v>0.19560893316925457</v>
      </c>
      <c r="AW199" s="21">
        <f>EXP(-LN(2)/2)*AW198+(1-EXP(-LN(2)/2))/(LN(2)/2)*AQ199*AT199*VLOOKUP('Données projet'!$B$10,Paramètres!$A$1:$I$89,3,0)*0.475*44/12</f>
        <v>6.1969464009354742E-26</v>
      </c>
      <c r="AX199" s="21">
        <f t="shared" si="166"/>
        <v>3.9844270521137646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149.5086927376081</v>
      </c>
      <c r="T200" s="59">
        <f t="shared" si="204"/>
        <v>364.59164590134498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3.7145217065828731</v>
      </c>
      <c r="AA200" s="21">
        <f>EXP(-LN(2)/25)*AA199+(1-EXP(-LN(2)/25))/(LN(2)/25)*Calculateur!V200*Calculateur!X200*VLOOKUP('Données projet'!$B$9,Paramètres!$A$1:$I$89,3,0)*0.475*44/12</f>
        <v>0.19025999660511458</v>
      </c>
      <c r="AB200" s="21">
        <f>EXP(-LN(2)/2)*AB199+(1-EXP(-LN(2)/2))/(LN(2)/2)*V200*Y200*VLOOKUP('Données projet'!$B$9,Paramètres!$A$1:$I$89,3,0)*0.475*44/12</f>
        <v>4.3819028227510436E-26</v>
      </c>
      <c r="AC200" s="22">
        <f t="shared" si="163"/>
        <v>3.9047817031879877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149.5086927376081</v>
      </c>
      <c r="AO200" s="59">
        <f t="shared" si="205"/>
        <v>364.59164590134498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3.7145217065828731</v>
      </c>
      <c r="AV200" s="21">
        <f>EXP(-LN(2)/25)*AV199+(1-EXP(-LN(2)/25))/(LN(2)/25)*Calculateur!AQ200*Calculateur!AS200*VLOOKUP('Données projet'!$B$10,Paramètres!$A$1:$I$89,3,0)*0.475*44/12</f>
        <v>0.19025999660511458</v>
      </c>
      <c r="AW200" s="21">
        <f>EXP(-LN(2)/2)*AW199+(1-EXP(-LN(2)/2))/(LN(2)/2)*AQ200*AT200*VLOOKUP('Données projet'!$B$10,Paramètres!$A$1:$I$89,3,0)*0.475*44/12</f>
        <v>4.3819028227510436E-26</v>
      </c>
      <c r="AX200" s="21">
        <f t="shared" si="166"/>
        <v>3.9047817031879877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149.5086927376081</v>
      </c>
      <c r="T201" s="59">
        <f t="shared" si="204"/>
        <v>364.59164590134498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3.6416822015513111</v>
      </c>
      <c r="AA201" s="21">
        <f>EXP(-LN(2)/25)*AA200+(1-EXP(-LN(2)/25))/(LN(2)/25)*Calculateur!V201*Calculateur!X201*VLOOKUP('Données projet'!$B$9,Paramètres!$A$1:$I$89,3,0)*0.475*44/12</f>
        <v>0.18505732699260935</v>
      </c>
      <c r="AB201" s="21">
        <f>EXP(-LN(2)/2)*AB200+(1-EXP(-LN(2)/2))/(LN(2)/2)*V201*Y201*VLOOKUP('Données projet'!$B$9,Paramètres!$A$1:$I$89,3,0)*0.475*44/12</f>
        <v>3.0984732004677371E-26</v>
      </c>
      <c r="AC201" s="22">
        <f t="shared" si="163"/>
        <v>3.8267395285439205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149.5086927376081</v>
      </c>
      <c r="AO201" s="59">
        <f t="shared" si="205"/>
        <v>364.59164590134498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3.6416822015513111</v>
      </c>
      <c r="AV201" s="21">
        <f>EXP(-LN(2)/25)*AV200+(1-EXP(-LN(2)/25))/(LN(2)/25)*Calculateur!AQ201*Calculateur!AS201*VLOOKUP('Données projet'!$B$10,Paramètres!$A$1:$I$89,3,0)*0.475*44/12</f>
        <v>0.18505732699260935</v>
      </c>
      <c r="AW201" s="21">
        <f>EXP(-LN(2)/2)*AW200+(1-EXP(-LN(2)/2))/(LN(2)/2)*AQ201*AT201*VLOOKUP('Données projet'!$B$10,Paramètres!$A$1:$I$89,3,0)*0.475*44/12</f>
        <v>3.0984732004677371E-26</v>
      </c>
      <c r="AX201" s="21">
        <f t="shared" si="166"/>
        <v>3.8267395285439205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149.5086927376081</v>
      </c>
      <c r="T202" s="59">
        <f t="shared" si="204"/>
        <v>364.59164590134498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3.5702710347857067</v>
      </c>
      <c r="AA202" s="21">
        <f>EXP(-LN(2)/25)*AA201+(1-EXP(-LN(2)/25))/(LN(2)/25)*Calculateur!V202*Calculateur!X202*VLOOKUP('Données projet'!$B$9,Paramètres!$A$1:$I$89,3,0)*0.475*44/12</f>
        <v>0.17999692465425457</v>
      </c>
      <c r="AB202" s="21">
        <f>EXP(-LN(2)/2)*AB201+(1-EXP(-LN(2)/2))/(LN(2)/2)*V202*Y202*VLOOKUP('Données projet'!$B$9,Paramètres!$A$1:$I$89,3,0)*0.475*44/12</f>
        <v>2.1909514113755218E-26</v>
      </c>
      <c r="AC202" s="22">
        <f t="shared" si="163"/>
        <v>3.7502679594399613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149.5086927376081</v>
      </c>
      <c r="AO202" s="59">
        <f t="shared" si="205"/>
        <v>364.59164590134498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3.5702710347857067</v>
      </c>
      <c r="AV202" s="21">
        <f>EXP(-LN(2)/25)*AV201+(1-EXP(-LN(2)/25))/(LN(2)/25)*Calculateur!AQ202*Calculateur!AS202*VLOOKUP('Données projet'!$B$10,Paramètres!$A$1:$I$89,3,0)*0.475*44/12</f>
        <v>0.17999692465425457</v>
      </c>
      <c r="AW202" s="21">
        <f>EXP(-LN(2)/2)*AW201+(1-EXP(-LN(2)/2))/(LN(2)/2)*AQ202*AT202*VLOOKUP('Données projet'!$B$10,Paramètres!$A$1:$I$89,3,0)*0.475*44/12</f>
        <v>2.1909514113755218E-26</v>
      </c>
      <c r="AX202" s="21">
        <f t="shared" si="166"/>
        <v>3.7502679594399613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149.5086927376081</v>
      </c>
      <c r="T203" s="59">
        <f t="shared" si="204"/>
        <v>364.59164590134498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3.5002601974438652</v>
      </c>
      <c r="AA203" s="21">
        <f>EXP(-LN(2)/25)*AA202+(1-EXP(-LN(2)/25))/(LN(2)/25)*Calculateur!V203*Calculateur!X203*VLOOKUP('Données projet'!$B$9,Paramètres!$A$1:$I$89,3,0)*0.475*44/12</f>
        <v>0.17507489928395709</v>
      </c>
      <c r="AB203" s="21">
        <f>EXP(-LN(2)/2)*AB202+(1-EXP(-LN(2)/2))/(LN(2)/2)*V203*Y203*VLOOKUP('Données projet'!$B$9,Paramètres!$A$1:$I$89,3,0)*0.475*44/12</f>
        <v>1.5492366002338685E-26</v>
      </c>
      <c r="AC203" s="22">
        <f t="shared" si="163"/>
        <v>3.6753350967278222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149.5086927376081</v>
      </c>
      <c r="AO203" s="59">
        <f t="shared" si="205"/>
        <v>364.59164590134498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3.5002601974438652</v>
      </c>
      <c r="AV203" s="21">
        <f>EXP(-LN(2)/25)*AV202+(1-EXP(-LN(2)/25))/(LN(2)/25)*Calculateur!AQ203*Calculateur!AS203*VLOOKUP('Données projet'!$B$10,Paramètres!$A$1:$I$89,3,0)*0.475*44/12</f>
        <v>0.17507489928395709</v>
      </c>
      <c r="AW203" s="21">
        <f>EXP(-LN(2)/2)*AW202+(1-EXP(-LN(2)/2))/(LN(2)/2)*AQ203*AT203*VLOOKUP('Données projet'!$B$10,Paramètres!$A$1:$I$89,3,0)*0.475*44/12</f>
        <v>1.5492366002338685E-26</v>
      </c>
      <c r="AX203" s="21">
        <f t="shared" si="166"/>
        <v>3.6753350967278222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1.4749438547769935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1.4749438547769935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41" zoomScaleNormal="90" workbookViewId="0">
      <selection activeCell="B5" sqref="B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18.152100000000001</v>
      </c>
      <c r="C6" s="147">
        <f ca="1">IF(OR('Données projet'!B9="",'Données projet'!C9="",'Données projet'!C9=0%),0,Calculateur!S3)</f>
        <v>149.5086927376081</v>
      </c>
      <c r="D6" s="147">
        <f>IF(OR('Données projet'!B9="",'Données projet'!C9="",'Données projet'!C9=0%),0,Calculateur!T3)</f>
        <v>364.59164590134498</v>
      </c>
      <c r="E6" s="147">
        <f ca="1">MIN(C6,D6)</f>
        <v>149.5086927376081</v>
      </c>
      <c r="F6" s="147">
        <f ca="1">E6*B6</f>
        <v>2713.896741442336</v>
      </c>
      <c r="G6" s="147">
        <f ca="1">F6*(100%-'Données projet'!$C$24)*(100%-'Données projet'!$C$25)*(100%-'Données projet'!$C$26)*(100%-'Données projet'!$C$27)</f>
        <v>2076.1310072033871</v>
      </c>
      <c r="H6" s="148">
        <f>IF(OR('Données projet'!B9="",'Données projet'!C9="",'Données projet'!C9=0%),0,AVERAGE(Calculateur!$AC$3:$AC$33)*B6)</f>
        <v>290.70749989174476</v>
      </c>
      <c r="I6" s="149">
        <f>H6*(100%-'Données projet'!$C$24)*(100%-'Données projet'!$C$25)*(100%-'Données projet'!$C$26)*(100%-'Données projet'!$C$27)</f>
        <v>222.39123741718473</v>
      </c>
      <c r="J6" s="150">
        <f>IF(OR('Données projet'!B9="",'Données projet'!C9="",'Données projet'!C9=0%),0,SUM(Calculateur!$V$3:$V$33)*VLOOKUP('Données projet'!$B$9,Paramètres!$A$1:$I$89,9,0)*B6)</f>
        <v>4733.7046380000002</v>
      </c>
      <c r="K6" s="151">
        <f>J6*(100%-'Données projet'!$C$24)*(100%-'Données projet'!$C$25)*(100%-'Données projet'!$C$26)*(100%-'Données projet'!$C$27)</f>
        <v>3621.2840480700002</v>
      </c>
      <c r="L6" s="152">
        <f ca="1">G6+I6+K6</f>
        <v>5919.8062926905714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taeda</v>
      </c>
      <c r="B7" s="154">
        <f>'Données projet'!D10</f>
        <v>3.7179000000000006</v>
      </c>
      <c r="C7" s="147">
        <f ca="1">IF(OR('Données projet'!B10="",'Données projet'!C10="",'Données projet'!C10=0%),0,Calculateur!AN3)</f>
        <v>149.5086927376081</v>
      </c>
      <c r="D7" s="147">
        <f>IF(OR('Données projet'!B10="",'Données projet'!C10="",'Données projet'!C10=0%),0,Calculateur!AO3)</f>
        <v>364.59164590134498</v>
      </c>
      <c r="E7" s="147">
        <f t="shared" ref="E7:E15" ca="1" si="0">MIN(C7,D7)</f>
        <v>149.5086927376081</v>
      </c>
      <c r="F7" s="147">
        <f t="shared" ref="F7:F15" ca="1" si="1">E7*B7</f>
        <v>555.8583687291532</v>
      </c>
      <c r="G7" s="147">
        <f ca="1">F7*(100%-'Données projet'!$C$24)*(100%-'Données projet'!$C$25)*(100%-'Données projet'!$C$26)*(100%-'Données projet'!$C$27)</f>
        <v>425.23165207780221</v>
      </c>
      <c r="H7" s="155">
        <f>IF(OR('Données projet'!B10="",'Données projet'!C10="",'Données projet'!C10=0%),0,AVERAGE(Calculateur!$AX$3:$AX$33)*B7)</f>
        <v>59.542499977827248</v>
      </c>
      <c r="I7" s="149">
        <f>H7*(100%-'Données projet'!$C$24)*(100%-'Données projet'!$C$25)*(100%-'Données projet'!$C$26)*(100%-'Données projet'!$C$27)</f>
        <v>45.550012483037847</v>
      </c>
      <c r="J7" s="150">
        <f>IF(OR('Données projet'!B10="",'Données projet'!C10="",'Données projet'!C10=0%),0,SUM(Calculateur!$AQ$3:$AQ$33)*VLOOKUP('Données projet'!$B$10,Paramètres!$A$1:$I$89,9,0)*B7)</f>
        <v>706.62407400000018</v>
      </c>
      <c r="K7" s="151">
        <f>J7*(100%-'Données projet'!$C$24)*(100%-'Données projet'!$C$25)*(100%-'Données projet'!$C$26)*(100%-'Données projet'!$C$27)</f>
        <v>540.56741661000012</v>
      </c>
      <c r="L7" s="152">
        <f t="shared" ref="L7:L15" ca="1" si="2">G7+I7+K7</f>
        <v>1011.3490811708402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3269.7551101714889</v>
      </c>
      <c r="G16" s="166">
        <f t="shared" ca="1" si="3"/>
        <v>2501.3626592811893</v>
      </c>
      <c r="H16" s="167">
        <f t="shared" si="3"/>
        <v>350.24999986957198</v>
      </c>
      <c r="I16" s="167">
        <f t="shared" si="3"/>
        <v>267.9412499002226</v>
      </c>
      <c r="J16" s="168">
        <f t="shared" si="3"/>
        <v>5440.3287120000005</v>
      </c>
      <c r="K16" s="168">
        <f t="shared" si="3"/>
        <v>4161.8514646800004</v>
      </c>
      <c r="L16" s="169">
        <f t="shared" ca="1" si="3"/>
        <v>6931.1553738614111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125" zoomScaleNormal="80" workbookViewId="0">
      <selection activeCell="F11" sqref="F1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542.96132613455802</v>
      </c>
      <c r="U10" s="178">
        <f>'Données projet'!D9</f>
        <v>18.152100000000001</v>
      </c>
      <c r="V10" s="177">
        <f>U10*T10</f>
        <v>9855.8882881271111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-762.6666654611513</v>
      </c>
      <c r="U11" s="178">
        <f>'Données projet'!D10</f>
        <v>3.7179000000000006</v>
      </c>
      <c r="V11" s="177">
        <f t="shared" ref="V11" si="0">U11*T11</f>
        <v>-2835.518395518015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>
        <v>0</v>
      </c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676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v>960</v>
      </c>
      <c r="F18" s="230">
        <v>285</v>
      </c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>
        <v>1038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499.99999999999966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>
        <v>805</v>
      </c>
      <c r="F20" s="230"/>
      <c r="G20" s="303"/>
      <c r="H20" s="190">
        <v>0</v>
      </c>
      <c r="I20" s="191">
        <v>5249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>
        <v>475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>
        <v>475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34</v>
      </c>
      <c r="C23" s="193">
        <v>10</v>
      </c>
      <c r="D23" s="182">
        <f>B23*C23</f>
        <v>340</v>
      </c>
      <c r="E23" s="193">
        <f>D23*0.07</f>
        <v>23.8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-139151.36822829535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17</v>
      </c>
      <c r="B24" s="181">
        <f>'Données projet'!D37</f>
        <v>43</v>
      </c>
      <c r="C24" s="193">
        <v>18</v>
      </c>
      <c r="D24" s="182">
        <f t="shared" ref="D24:D42" si="2">B24*C24</f>
        <v>774</v>
      </c>
      <c r="E24" s="193">
        <f t="shared" ref="E24:E26" si="3">D24*0.07</f>
        <v>54.180000000000007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1210.6100223744056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22</v>
      </c>
      <c r="B25" s="181">
        <f>'Données projet'!D38</f>
        <v>56</v>
      </c>
      <c r="C25" s="193">
        <v>30</v>
      </c>
      <c r="D25" s="182">
        <f t="shared" si="2"/>
        <v>1680</v>
      </c>
      <c r="E25" s="193">
        <f t="shared" si="3"/>
        <v>117.60000000000001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-140361.97825066975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309</v>
      </c>
      <c r="C26" s="193">
        <v>45</v>
      </c>
      <c r="D26" s="182">
        <f t="shared" si="2"/>
        <v>13905</v>
      </c>
      <c r="E26" s="193">
        <f t="shared" si="3"/>
        <v>973.35000000000014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3460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676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960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1038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>
        <v>805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475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475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12</v>
      </c>
      <c r="B54" s="181">
        <f>'Données projet'!D62</f>
        <v>34</v>
      </c>
      <c r="C54" s="191">
        <v>10</v>
      </c>
      <c r="D54" s="179">
        <f>B54*C54</f>
        <v>340</v>
      </c>
      <c r="E54" s="193">
        <f>D54*0.07</f>
        <v>23.8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17</v>
      </c>
      <c r="B55" s="181">
        <f>'Données projet'!D63</f>
        <v>43</v>
      </c>
      <c r="C55" s="191">
        <v>15</v>
      </c>
      <c r="D55" s="179">
        <f t="shared" ref="D55:D73" si="5">B55*C55</f>
        <v>645</v>
      </c>
      <c r="E55" s="193">
        <f t="shared" ref="E55:E57" si="6">D55*0.07</f>
        <v>45.150000000000006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22</v>
      </c>
      <c r="B56" s="181">
        <f>'Données projet'!D64</f>
        <v>56</v>
      </c>
      <c r="C56" s="191">
        <v>20</v>
      </c>
      <c r="D56" s="179">
        <f t="shared" si="5"/>
        <v>1120</v>
      </c>
      <c r="E56" s="193">
        <f t="shared" si="6"/>
        <v>78.400000000000006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309</v>
      </c>
      <c r="C57" s="191">
        <v>35</v>
      </c>
      <c r="D57" s="179">
        <f t="shared" si="5"/>
        <v>10815</v>
      </c>
      <c r="E57" s="193">
        <f t="shared" si="6"/>
        <v>757.05000000000007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7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7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7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7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7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7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7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7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7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7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7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7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7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7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7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7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7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7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7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8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8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8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8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9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9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0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10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10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10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10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10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10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10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10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10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10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10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10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10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10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10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10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10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10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2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2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2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2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2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2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2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2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2025-03-12T13:25:27Z</dcterms:modified>
</cp:coreProperties>
</file>