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cueil" sheetId="1" r:id="rId4"/>
    <sheet state="visible" name="Eligibilité_projet" sheetId="2" r:id="rId5"/>
    <sheet state="visible" name="RECeff + REIamont (1)" sheetId="3" r:id="rId6"/>
    <sheet state="visible" name="RECeff + REIamont (2)" sheetId="4" r:id="rId7"/>
    <sheet state="visible" name="REIaval" sheetId="5" r:id="rId8"/>
    <sheet state="visible" name="RECant_biom" sheetId="6" r:id="rId9"/>
    <sheet state="visible" name="RECant_sol" sheetId="7" r:id="rId10"/>
    <sheet state="visible" name="RE" sheetId="8" r:id="rId11"/>
    <sheet state="hidden" name="(ne pas modifier) BDD_REF" sheetId="9" r:id="rId12"/>
    <sheet state="hidden" name="(ne pas modifier) LISTES" sheetId="10" r:id="rId13"/>
  </sheets>
  <definedNames/>
  <calcPr/>
  <extLst>
    <ext uri="GoogleSheetsCustomDataVersion2">
      <go:sheetsCustomData xmlns:go="http://customooxmlschemas.google.com/" r:id="rId14" roundtripDataChecksum="5hzyUUo0OqO9PFMg/gDOnlFPdLpv1hyKK78wcXrhEl0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215">
      <text>
        <t xml:space="preserve">======
ID#AAAA1do9Sa8
MYNARD Louise    (2023-07-21 07:50:27)
MYNARD Louise
attente de la modif texte méthode pour préciser unités</t>
      </text>
    </comment>
  </commentList>
  <extLst>
    <ext uri="GoogleSheetsCustomDataVersion2">
      <go:sheetsCustomData xmlns:go="http://customooxmlschemas.google.com/" r:id="rId1" roundtripDataSignature="AMtx7mjPDSH+h9j9as7CrnfSX/RdeK9daw=="/>
    </ext>
  </extLst>
</comments>
</file>

<file path=xl/sharedStrings.xml><?xml version="1.0" encoding="utf-8"?>
<sst xmlns="http://schemas.openxmlformats.org/spreadsheetml/2006/main" count="902" uniqueCount="357">
  <si>
    <t>V. 27/02/2023</t>
  </si>
  <si>
    <t>Les cellules à remplir sont indiquées en jaune (si vous ne parvenez pas à supprimer une donnée, tappez sur Suppr)</t>
  </si>
  <si>
    <t>Ce calculateur a été élaboré par le Minitère de la Transition Ecologique et permet notamment de calculer les réductions d'émissions associés aux projets suivant la méthode "Plantation de vergers".</t>
  </si>
  <si>
    <r>
      <rPr>
        <rFont val="Calibri"/>
        <color theme="1"/>
        <sz val="14.0"/>
      </rPr>
      <t xml:space="preserve">Tout projet demandant le label bas-carbone au titre de la méthode "Plantation de vergers" devra utiliser ce calculateur. Il se compose de 7 onglets.
</t>
    </r>
    <r>
      <rPr>
        <rFont val="Symbol"/>
        <color theme="1"/>
        <sz val="14.0"/>
      </rPr>
      <t>®</t>
    </r>
    <r>
      <rPr>
        <rFont val="Calibri"/>
        <color theme="1"/>
        <sz val="14.0"/>
      </rPr>
      <t xml:space="preserve"> </t>
    </r>
    <r>
      <rPr>
        <rFont val="Calibri"/>
        <color theme="1"/>
        <sz val="14.0"/>
      </rPr>
      <t xml:space="preserve">un onglet </t>
    </r>
    <r>
      <rPr>
        <rFont val="Calibri"/>
        <b/>
        <color theme="1"/>
        <sz val="14.0"/>
      </rPr>
      <t xml:space="preserve">Eligibilité_projet </t>
    </r>
    <r>
      <rPr>
        <rFont val="Calibri"/>
        <color theme="1"/>
        <sz val="14.0"/>
      </rPr>
      <t xml:space="preserve">où le porteur de projet </t>
    </r>
    <r>
      <rPr>
        <rFont val="Calibri"/>
        <color theme="1"/>
        <sz val="14.0"/>
        <u/>
      </rPr>
      <t>doit renseigner</t>
    </r>
    <r>
      <rPr>
        <rFont val="Calibri"/>
        <color theme="1"/>
        <sz val="14.0"/>
      </rPr>
      <t xml:space="preserve"> les principales informations du projet afin s'il est éligible ou non.</t>
    </r>
    <r>
      <rPr>
        <rFont val="Calibri"/>
        <color theme="1"/>
        <sz val="14.0"/>
      </rPr>
      <t xml:space="preserve">
</t>
    </r>
    <r>
      <rPr>
        <rFont val="Symbol"/>
        <color theme="1"/>
        <sz val="14.0"/>
      </rPr>
      <t xml:space="preserve">® </t>
    </r>
    <r>
      <rPr>
        <rFont val="Calibri"/>
        <color theme="1"/>
        <sz val="14.0"/>
      </rPr>
      <t xml:space="preserve">un onglet </t>
    </r>
    <r>
      <rPr>
        <rFont val="Calibri"/>
        <b/>
        <color theme="1"/>
        <sz val="14.0"/>
      </rPr>
      <t>RECeff + REIamont (1)</t>
    </r>
    <r>
      <rPr>
        <rFont val="Calibri"/>
        <color theme="1"/>
        <sz val="12.0"/>
      </rPr>
      <t xml:space="preserve"> </t>
    </r>
    <r>
      <rPr>
        <rFont val="Calibri"/>
        <color theme="1"/>
        <sz val="14.0"/>
      </rPr>
      <t xml:space="preserve">que le porteur de projet </t>
    </r>
    <r>
      <rPr>
        <rFont val="Calibri"/>
        <color theme="1"/>
        <sz val="14.0"/>
        <u/>
      </rPr>
      <t>n'a pas à remplir</t>
    </r>
    <r>
      <rPr>
        <rFont val="Calibri"/>
        <color theme="1"/>
        <sz val="14.0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rFont val="Calibri"/>
        <color theme="1"/>
        <sz val="14.0"/>
        <u/>
      </rPr>
      <t xml:space="preserve">S'il choisit cette option, l'onglet suivant, </t>
    </r>
    <r>
      <rPr>
        <rFont val="Calibri"/>
        <b/>
        <color theme="1"/>
        <sz val="14.0"/>
        <u/>
      </rPr>
      <t>RECeff + REIamont (2)</t>
    </r>
    <r>
      <rPr>
        <rFont val="Calibri"/>
        <color theme="1"/>
        <sz val="14.0"/>
        <u/>
      </rPr>
      <t xml:space="preserve"> n'est pas à compléter</t>
    </r>
    <r>
      <rPr>
        <rFont val="Calibri"/>
        <color theme="1"/>
        <sz val="14.0"/>
      </rPr>
      <t xml:space="preserve">. </t>
    </r>
    <r>
      <rPr>
        <rFont val="Symbol"/>
        <color theme="1"/>
        <sz val="14.0"/>
      </rPr>
      <t xml:space="preserve">
® </t>
    </r>
    <r>
      <rPr>
        <rFont val="Calibri"/>
        <color theme="1"/>
        <sz val="14.0"/>
      </rPr>
      <t xml:space="preserve">un onglet </t>
    </r>
    <r>
      <rPr>
        <rFont val="Calibri"/>
        <b/>
        <color theme="1"/>
        <sz val="14.0"/>
      </rPr>
      <t>RECeff + REIamont (2)</t>
    </r>
    <r>
      <rPr>
        <rFont val="Calibri"/>
        <color theme="1"/>
        <sz val="14.0"/>
      </rPr>
      <t xml:space="preserve"> dans lequel le porteur de projet </t>
    </r>
    <r>
      <rPr>
        <rFont val="Calibri"/>
        <color theme="1"/>
        <sz val="14.0"/>
        <u/>
      </rPr>
      <t>doit renseigner</t>
    </r>
    <r>
      <rPr>
        <rFont val="Calibri"/>
        <color theme="1"/>
        <sz val="14.0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rFont val="Symbol"/>
        <color theme="1"/>
        <sz val="14.0"/>
      </rPr>
      <t xml:space="preserve">
® </t>
    </r>
    <r>
      <rPr>
        <rFont val="Calibri"/>
        <color theme="1"/>
        <sz val="14.0"/>
      </rPr>
      <t xml:space="preserve">un onglet </t>
    </r>
    <r>
      <rPr>
        <rFont val="Calibri"/>
        <b/>
        <color theme="1"/>
        <sz val="14.0"/>
      </rPr>
      <t>REIaval</t>
    </r>
    <r>
      <rPr>
        <rFont val="Calibri"/>
        <color theme="1"/>
        <sz val="14.0"/>
      </rPr>
      <t xml:space="preserve"> que le porteur de projet </t>
    </r>
    <r>
      <rPr>
        <rFont val="Calibri"/>
        <color theme="1"/>
        <sz val="14.0"/>
        <u/>
      </rPr>
      <t>peut choisir de remplir ou non</t>
    </r>
    <r>
      <rPr>
        <rFont val="Calibri"/>
        <color theme="1"/>
        <sz val="14.0"/>
      </rPr>
      <t xml:space="preserve"> s'il fait le choix de valoriser des coproduits du verger en énergie.</t>
    </r>
    <r>
      <rPr>
        <rFont val="Symbol"/>
        <color theme="1"/>
        <sz val="14.0"/>
      </rPr>
      <t xml:space="preserve">
® </t>
    </r>
    <r>
      <rPr>
        <rFont val="Calibri"/>
        <color theme="1"/>
        <sz val="14.0"/>
      </rPr>
      <t xml:space="preserve">un onglet </t>
    </r>
    <r>
      <rPr>
        <rFont val="Calibri"/>
        <b/>
        <color theme="1"/>
        <sz val="14.0"/>
      </rPr>
      <t>RECant_biom</t>
    </r>
    <r>
      <rPr>
        <rFont val="Calibri"/>
        <color theme="1"/>
        <sz val="14.0"/>
      </rPr>
      <t xml:space="preserve"> qui permet de calculter les réductions d’émissions anticipées liées au stockage du carbone dans la biomasse. Le porteur de projet </t>
    </r>
    <r>
      <rPr>
        <rFont val="Calibri"/>
        <color theme="1"/>
        <sz val="14.0"/>
        <u/>
      </rPr>
      <t>n'a pas à remplir</t>
    </r>
    <r>
      <rPr>
        <rFont val="Calibri"/>
        <color theme="1"/>
        <sz val="14.0"/>
      </rPr>
      <t xml:space="preserve"> cet onglet, le calcul est automatisé. </t>
    </r>
    <r>
      <rPr>
        <rFont val="Symbol"/>
        <color theme="1"/>
        <sz val="14.0"/>
      </rPr>
      <t xml:space="preserve">
® </t>
    </r>
    <r>
      <rPr>
        <rFont val="Calibri"/>
        <color theme="1"/>
        <sz val="14.0"/>
      </rPr>
      <t>un onglet</t>
    </r>
    <r>
      <rPr>
        <rFont val="Calibri"/>
        <b/>
        <color theme="1"/>
        <sz val="14.0"/>
      </rPr>
      <t xml:space="preserve"> RECant_sol</t>
    </r>
    <r>
      <rPr>
        <rFont val="Calibri"/>
        <color theme="1"/>
        <sz val="14.0"/>
      </rPr>
      <t xml:space="preserve"> qui permet de calculter les réductions d’émissions liées au stockage du carbone dans le sol. Le porteur de projet </t>
    </r>
    <r>
      <rPr>
        <rFont val="Calibri"/>
        <color theme="1"/>
        <sz val="14.0"/>
        <u/>
      </rPr>
      <t>n'a pas à remplir</t>
    </r>
    <r>
      <rPr>
        <rFont val="Calibri"/>
        <color theme="1"/>
        <sz val="14.0"/>
      </rPr>
      <t xml:space="preserve"> cet onglet, le calcul est automatisé.</t>
    </r>
    <r>
      <rPr>
        <rFont val="Symbol"/>
        <color theme="1"/>
        <sz val="14.0"/>
      </rPr>
      <t xml:space="preserve">
®</t>
    </r>
    <r>
      <rPr>
        <rFont val="Calibri"/>
        <color theme="1"/>
        <sz val="14.0"/>
      </rPr>
      <t xml:space="preserve"> un onglet </t>
    </r>
    <r>
      <rPr>
        <rFont val="Calibri"/>
        <b/>
        <color theme="1"/>
        <sz val="14.0"/>
      </rPr>
      <t>RE</t>
    </r>
    <r>
      <rPr>
        <rFont val="Calibri"/>
        <color theme="1"/>
        <sz val="14.0"/>
      </rPr>
      <t xml:space="preserve"> permet de faire la somme des réductions d'émissions du projet et d'affecter les rabais. Le porteur de projet </t>
    </r>
    <r>
      <rPr>
        <rFont val="Calibri"/>
        <color theme="1"/>
        <sz val="14.0"/>
        <u/>
      </rPr>
      <t>n'a pas à remplir</t>
    </r>
    <r>
      <rPr>
        <rFont val="Calibri"/>
        <color theme="1"/>
        <sz val="14.0"/>
      </rPr>
      <t xml:space="preserve"> cet onglet, le calcul est automatisé. Les valeurs finales qui y sont inscrites doivent être retranscrites dans le Document Descriptif de Projet.</t>
    </r>
  </si>
  <si>
    <r>
      <rPr>
        <rFont val="Calibri"/>
        <color theme="1"/>
        <sz val="14.0"/>
      </rPr>
      <t>Pour que le tableur fonctionne correctement, vous devez</t>
    </r>
    <r>
      <rPr>
        <rFont val="Calibri"/>
        <b/>
        <color theme="1"/>
        <sz val="14.0"/>
      </rPr>
      <t xml:space="preserve"> l'enregistrer </t>
    </r>
    <r>
      <rPr>
        <rFont val="Calibri"/>
        <color theme="1"/>
        <sz val="14.0"/>
      </rPr>
      <t>sur votre ordinateur. 
Si vous effectuez des modifications et que vous ne les voyez pas apparaître, tentez de</t>
    </r>
    <r>
      <rPr>
        <rFont val="Calibri"/>
        <b/>
        <color theme="1"/>
        <sz val="14.0"/>
      </rPr>
      <t xml:space="preserve"> l'enregistrer de nouveau</t>
    </r>
    <r>
      <rPr>
        <rFont val="Calibri"/>
        <color theme="1"/>
        <sz val="14.0"/>
      </rPr>
      <t xml:space="preserve"> (CTRL + S).</t>
    </r>
  </si>
  <si>
    <r>
      <rPr>
        <rFont val="Calibri"/>
        <color theme="1"/>
        <sz val="12.0"/>
      </rPr>
      <t xml:space="preserve">Si vous plantez des </t>
    </r>
    <r>
      <rPr>
        <rFont val="Calibri"/>
        <b/>
        <color theme="1"/>
        <sz val="12.0"/>
      </rPr>
      <t>pommiers et/ou des pêchers et/ou des clémentiniers</t>
    </r>
    <r>
      <rPr>
        <rFont val="Calibri"/>
        <color theme="1"/>
        <sz val="12.0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rFont val="Calibri"/>
        <color rgb="FF2F5496"/>
        <sz val="12.0"/>
      </rPr>
      <t>RECeff + REIamont (1)</t>
    </r>
    <r>
      <rPr>
        <rFont val="Calibri"/>
        <color theme="1"/>
        <sz val="12.0"/>
      </rPr>
      <t xml:space="preserve"> et vous n'avez pas à remplir l'onglet </t>
    </r>
    <r>
      <rPr>
        <rFont val="Calibri"/>
        <color rgb="FF2F5496"/>
        <sz val="12.0"/>
      </rPr>
      <t>RECeff + REIamont (2)</t>
    </r>
    <r>
      <rPr>
        <rFont val="Calibri"/>
        <color theme="1"/>
        <sz val="12.0"/>
      </rPr>
      <t xml:space="preserve">
Si non, vous devez remplir l'onflet </t>
    </r>
    <r>
      <rPr>
        <rFont val="Calibri"/>
        <color rgb="FF2F5496"/>
        <sz val="12.0"/>
      </rPr>
      <t>RECeff + REIamont (2)</t>
    </r>
  </si>
  <si>
    <t>NON</t>
  </si>
  <si>
    <t>OUI</t>
  </si>
  <si>
    <t>INFORMATIONS (une seule espèce/parcelle)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</si>
  <si>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</si>
  <si>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</si>
  <si>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</si>
  <si>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</si>
  <si>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</si>
  <si>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</si>
  <si>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</si>
  <si>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</si>
  <si>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</si>
  <si>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</si>
  <si>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TOTAL</t>
  </si>
  <si>
    <t xml:space="preserve">Commune </t>
  </si>
  <si>
    <t>Caillouet Orgeville</t>
  </si>
  <si>
    <t>Surface parcelle (ha)</t>
  </si>
  <si>
    <t>Espèce plantée</t>
  </si>
  <si>
    <t>Pommier</t>
  </si>
  <si>
    <t>Espèce selon référentiel Agribalyse (à compléter si vous souhaitez planter des pommiers/pêchers/clémentiniers)</t>
  </si>
  <si>
    <t>Pomme à cidre, conventionnelle – Moyenne nationale (France)</t>
  </si>
  <si>
    <t>Type de plantation</t>
  </si>
  <si>
    <t>Gobelet</t>
  </si>
  <si>
    <t>Densité objectif de plantation (plants/ha)</t>
  </si>
  <si>
    <t>Climat de la zone de plantation</t>
  </si>
  <si>
    <t>Hors climat Mediterranéen</t>
  </si>
  <si>
    <t>Durée de vie prévue du verger (années)</t>
  </si>
  <si>
    <t>% enherbement prévu</t>
  </si>
  <si>
    <t>Usage de référence</t>
  </si>
  <si>
    <t>Grandes cultures</t>
  </si>
  <si>
    <t>NB : pour le maraichage,
saisir Grandes cultures</t>
  </si>
  <si>
    <r>
      <rPr>
        <rFont val="Calibri"/>
        <b/>
        <color theme="1"/>
        <sz val="10.0"/>
      </rPr>
      <t xml:space="preserve">Culture en place année n-1 </t>
    </r>
    <r>
      <rPr>
        <rFont val="Calibri"/>
        <b val="0"/>
        <color theme="1"/>
        <sz val="10.0"/>
      </rPr>
      <t>(ou culture qui s'en rapproche le plus si elle n'est pas dans la liste, sauf cas extreme, et contacter le service instructeur)</t>
    </r>
  </si>
  <si>
    <t>Blé tendre, conventionnel – Moyenne nationale (France)</t>
  </si>
  <si>
    <r>
      <rPr>
        <rFont val="Calibri"/>
        <b/>
        <color theme="1"/>
        <sz val="10.0"/>
      </rPr>
      <t xml:space="preserve">Culture en place année n-2 </t>
    </r>
    <r>
      <rPr>
        <rFont val="Calibri"/>
        <b val="0"/>
        <color theme="1"/>
        <sz val="10.0"/>
      </rPr>
      <t>(ou culture qui s'en rapproche le plus si elle n'est pas dans la liste, sauf cas extreme, et contacter le service instructeur)</t>
    </r>
  </si>
  <si>
    <t>Pois de printemps, conventionnel, 15% humidité</t>
  </si>
  <si>
    <t>Colza, conventionnel, 9% humidité – Moyenne nationale (France)</t>
  </si>
  <si>
    <r>
      <rPr>
        <rFont val="Calibri"/>
        <b/>
        <color theme="1"/>
        <sz val="10.0"/>
      </rPr>
      <t xml:space="preserve">Culture en place année n-3  </t>
    </r>
    <r>
      <rPr>
        <rFont val="Calibri"/>
        <b val="0"/>
        <color theme="1"/>
        <sz val="10.0"/>
      </rPr>
      <t>(ou culture qui s'en rapproche le plus si elle n'est pas dans la liste, sauf cas extreme, et contacter le service instructeur)</t>
    </r>
  </si>
  <si>
    <r>
      <rPr>
        <rFont val="Calibri"/>
        <b/>
        <color theme="1"/>
        <sz val="11.0"/>
      </rPr>
      <t xml:space="preserve">SAU en cultures fruitières de l'exploitation avant-projet </t>
    </r>
    <r>
      <rPr>
        <rFont val="Calibri"/>
        <b/>
        <i/>
        <color theme="1"/>
        <sz val="10.0"/>
      </rPr>
      <t>(moyenne des 3 dernières années)</t>
    </r>
  </si>
  <si>
    <r>
      <rPr>
        <rFont val="Calibri"/>
        <b/>
        <color theme="1"/>
        <sz val="11.0"/>
      </rPr>
      <t>SAU en culture fruitières à l'échelle de l'exploitation en phase de projet</t>
    </r>
    <r>
      <rPr>
        <rFont val="Calibri"/>
        <b/>
        <i/>
        <color theme="1"/>
        <sz val="10.0"/>
      </rPr>
      <t xml:space="preserve"> (moyenne des 5 années de projet)</t>
    </r>
  </si>
  <si>
    <t>CRITERE D'ELIGIBILITE</t>
  </si>
  <si>
    <t>Critère d'éligibilité 1 - Densité minimale de plants</t>
  </si>
  <si>
    <t>Espèce - Type plantation</t>
  </si>
  <si>
    <t>Densité objectif minimale</t>
  </si>
  <si>
    <r>
      <rPr>
        <rFont val="Calibri"/>
        <b/>
        <color theme="1"/>
        <sz val="11.0"/>
      </rPr>
      <t>Validation critère</t>
    </r>
    <r>
      <rPr>
        <rFont val="Calibri"/>
        <color theme="1"/>
        <sz val="11.0"/>
      </rPr>
      <t xml:space="preserve"> (si le tableur affiche #N/A, la validatation de ce critèrte sera déteminée par le service instructeur)</t>
    </r>
  </si>
  <si>
    <t>Critère d'éligibilité 2 - Augmentation de la surface nette en culture fruitière</t>
  </si>
  <si>
    <t xml:space="preserve">Validation critère </t>
  </si>
  <si>
    <t>Critère d'éligibilité 3 - Augmentation du stock de carbone total</t>
  </si>
  <si>
    <t>Climat-Usage de référence</t>
  </si>
  <si>
    <t>Durée de vie - Usage de référence</t>
  </si>
  <si>
    <t>Estimation REC ANT_SOL (en teqCO2)</t>
  </si>
  <si>
    <t>Estimation REC ANT_BIOM (en teqCO2)</t>
  </si>
  <si>
    <t>Estimation REC ANT_SOL + REC ANT_BIOM (en teq CO2)</t>
  </si>
  <si>
    <t>Critère d'éligibilité 4 - Enherbement du verger sur au moins 50% de sa surface</t>
  </si>
  <si>
    <t>Critère d'éligibilité 5 - Plantation sur prairies selon la zone</t>
  </si>
  <si>
    <t>Rien n'est à compléter</t>
  </si>
  <si>
    <t>Somme des parcelles</t>
  </si>
  <si>
    <t>EGES ref (en teqCO2/ha/an)</t>
  </si>
  <si>
    <t>EGES projet (en teqCO2/ha/an)</t>
  </si>
  <si>
    <t>RE (en teqCO2)</t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</si>
  <si>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</si>
  <si>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EGESref (en teqCO2/ha/an)</t>
  </si>
  <si>
    <t>Année 1</t>
  </si>
  <si>
    <t>QNmin (en kgN/ha/an)</t>
  </si>
  <si>
    <t>QNorg (en kgN/ha/an)</t>
  </si>
  <si>
    <t>QNres (en kgN/ha/an)</t>
  </si>
  <si>
    <t>EN2O dir (kg N20-N/ha)</t>
  </si>
  <si>
    <t>EN2O vol (kg N20-N/ha)</t>
  </si>
  <si>
    <t>EN2O less (kg N20-N/ha)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</si>
  <si>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</si>
  <si>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</si>
  <si>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</si>
  <si>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</si>
  <si>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</si>
  <si>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</si>
  <si>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ECO2e engins (en teqCO2/ha/an)</t>
  </si>
  <si>
    <t>Consommation électricité pour l'irrigation (en kWh/ha/an)</t>
  </si>
  <si>
    <t>ECO2e irrigation (en teqCO2/ha/an)</t>
  </si>
  <si>
    <t>ECO2e energie (en teqCO2/ha/an)</t>
  </si>
  <si>
    <t>QP (en kgP2O5/ha/an)</t>
  </si>
  <si>
    <t>QK (en kgK2O/ha/an)</t>
  </si>
  <si>
    <t>ECO2engrais (en teqCO2/ha/an)</t>
  </si>
  <si>
    <t>ECO2plants</t>
  </si>
  <si>
    <t>MA = Matière Active</t>
  </si>
  <si>
    <t>Quantité MA Fongicides (kg/ha/an)</t>
  </si>
  <si>
    <t>Quantité MA Herbicides (kg/ha/an)</t>
  </si>
  <si>
    <t>Quantité MA Insecticides (kg/ha/an)</t>
  </si>
  <si>
    <t>Quantité MA Autres (kg/ha/an)</t>
  </si>
  <si>
    <t>ECO2phyto (en teqCO2/ha/an)</t>
  </si>
  <si>
    <t>ECO2e intrants (en teqCO2/ha/an)</t>
  </si>
  <si>
    <t>EGESprojet (en teqCO2/ha/an)</t>
  </si>
  <si>
    <t>Année 2</t>
  </si>
  <si>
    <t>attente modif texte méthode</t>
  </si>
  <si>
    <t>Année 3</t>
  </si>
  <si>
    <t>Année 4</t>
  </si>
  <si>
    <t>Année 5</t>
  </si>
  <si>
    <t>EGESprojet sur les 5 ans (en teqCO2/ha)</t>
  </si>
  <si>
    <t>RE sur 5 ans (en teqCO2/ha)</t>
  </si>
  <si>
    <t>EGESprojet sur les 5 ans (en teqCO2)</t>
  </si>
  <si>
    <t>Cet onglet est facultatif et n'est à remplir que si le porteur de projet fait le choix de valoriser des coproduits de son verger en énergie.</t>
  </si>
  <si>
    <t>Projet</t>
  </si>
  <si>
    <t>Pouvoir Calorifique Inférieur (PCI) du coproduit valorisé (en kWh PCI/ tonne)</t>
  </si>
  <si>
    <t>FE de l’énergie fossile substituée (en teq CO2/kWh PCI)</t>
  </si>
  <si>
    <t>EGES transport les émissions associées au transport du coproduit de son lieu de fabrication jusqu’au site énergétique (en teq CO2/tonne)</t>
  </si>
  <si>
    <t>Coefficient de substitution du coproduit du verger valorisé en phase de projet (en teq CO2/tonne)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</si>
  <si>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</si>
  <si>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</si>
  <si>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Référence pour une des 3 années précédant le projet</t>
  </si>
  <si>
    <t>Flux_CP ref, quantité de coproduits valorisées en énergie dans le scénario de référence (en tonnes)</t>
  </si>
  <si>
    <t>REIaval (teq CO2)</t>
  </si>
  <si>
    <t>Anthracite</t>
  </si>
  <si>
    <t>Butane - inclus maritime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</si>
  <si>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</si>
  <si>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</si>
  <si>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</si>
  <si>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</si>
  <si>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</si>
  <si>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</si>
  <si>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</si>
  <si>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</si>
  <si>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domestique</t>
  </si>
  <si>
    <t>Fioul lourd</t>
  </si>
  <si>
    <t>Gaz de cokerie</t>
  </si>
  <si>
    <t>Gaz de haut fourneau</t>
  </si>
  <si>
    <t>Gaz naturel</t>
  </si>
  <si>
    <t>Gazole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</si>
  <si>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</si>
  <si>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</si>
  <si>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</si>
  <si>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</si>
  <si>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</si>
  <si>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</si>
  <si>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</si>
  <si>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</si>
  <si>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</si>
  <si>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</si>
  <si>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</si>
  <si>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</si>
  <si>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</si>
  <si>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 xml:space="preserve">Energie fossile substituée </t>
  </si>
  <si>
    <t>FE (en teq CO2/kWh PCI)</t>
  </si>
  <si>
    <t>Combustibles fossiles liquides usage source fixe</t>
  </si>
  <si>
    <t>Combustible haute viscosité</t>
  </si>
  <si>
    <t>Fioul à base de carbone recyclé - VALORTEC - Basse teneur en soufre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</si>
  <si>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</si>
  <si>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</si>
  <si>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</si>
  <si>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</si>
  <si>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</si>
  <si>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</si>
  <si>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</si>
  <si>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</si>
  <si>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</si>
  <si>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</si>
  <si>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</si>
  <si>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</si>
  <si>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</si>
  <si>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</si>
  <si>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</si>
  <si>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>Combustibles fossiles liquides Usage sources mobiles Usage aérien</t>
  </si>
  <si>
    <t xml:space="preserve">Carbureacteur - large coupe (jet B) </t>
  </si>
  <si>
    <t xml:space="preserve">Essence aviation (AvGas) </t>
  </si>
  <si>
    <t xml:space="preserve">Kérosène - jet A1 ou A </t>
  </si>
  <si>
    <t>Combustibles fossiles liquides Usage sources mobiles autres usages</t>
  </si>
  <si>
    <t xml:space="preserve">Gazole non routier 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</si>
  <si>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</si>
  <si>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</si>
  <si>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</si>
  <si>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</si>
  <si>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</si>
  <si>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Si vous ne trouvez pas le FE correspondant, vous pouvez les retrouver dans le guide GESTIM+ ou la Base Carbone de l'Ademe.</t>
  </si>
  <si>
    <t>Année</t>
  </si>
  <si>
    <t>Stock_biomasse (en tC/ha)</t>
  </si>
  <si>
    <t>Stock_biomasse_projet (en tC/ha)</t>
  </si>
  <si>
    <t>Référence</t>
  </si>
  <si>
    <t>Stock_biomasse_référence (en tC/ha)</t>
  </si>
  <si>
    <t>Durée de vie de l’espèce fruitière + 1 an</t>
  </si>
  <si>
    <t>RECant_biom (teqCO2)</t>
  </si>
  <si>
    <t>Stock sol ref (teq CO2/ha)</t>
  </si>
  <si>
    <t>Stock sol projet (teq CO2/ha)</t>
  </si>
  <si>
    <t>Part enherbée (%)</t>
  </si>
  <si>
    <t>Durée de vie de l'espèce fruitière (années)</t>
  </si>
  <si>
    <t>RECant_sol (teq CO2)</t>
  </si>
  <si>
    <t>Rien n'est à compléter mais certaines valeurs doivent être reprises dans le Document Description de Projet (DDP)</t>
  </si>
  <si>
    <t>Avant rabais</t>
  </si>
  <si>
    <t>Option 1 (si non choisie, ne pas tenir compte du calcul)</t>
  </si>
  <si>
    <t>RECeff + REIamont (teq CO2)</t>
  </si>
  <si>
    <t>Option 2</t>
  </si>
  <si>
    <t>RECant_biom (teq CO2)</t>
  </si>
  <si>
    <t>RE (teq CO2)</t>
  </si>
  <si>
    <t>Après rabais</t>
  </si>
  <si>
    <t>RECant_biom (teq CO2) + RECant_sol (teq CO2)</t>
  </si>
  <si>
    <t>Variable</t>
  </si>
  <si>
    <t>Climat</t>
  </si>
  <si>
    <t>Climat_Usage</t>
  </si>
  <si>
    <t>Valeur</t>
  </si>
  <si>
    <t>Stock C sol (tC/ha)</t>
  </si>
  <si>
    <t>Prairies permanentes</t>
  </si>
  <si>
    <t>Viticulture</t>
  </si>
  <si>
    <t>Vergers</t>
  </si>
  <si>
    <t>Climat Sec Mediterranéen</t>
  </si>
  <si>
    <t>Friche herbacée</t>
  </si>
  <si>
    <t>Variation annuelle (tC/ha/an)</t>
  </si>
  <si>
    <t>Espèce fruitière</t>
  </si>
  <si>
    <t>Espèce - Plantation</t>
  </si>
  <si>
    <t>Densité de plantation minimum admise (arbres/ha)</t>
  </si>
  <si>
    <t>Abricotier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</si>
  <si>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</si>
  <si>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</si>
  <si>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</si>
  <si>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</si>
  <si>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</si>
  <si>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</si>
  <si>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</si>
  <si>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</si>
  <si>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</si>
  <si>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</si>
  <si>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</si>
  <si>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</si>
  <si>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</si>
  <si>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</si>
  <si>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</si>
  <si>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</si>
  <si>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</si>
  <si>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Prunier de table</t>
  </si>
  <si>
    <t>Climat non mediterranéen</t>
  </si>
  <si>
    <t>Année du projet</t>
  </si>
  <si>
    <r>
      <rPr>
        <rFont val="Calibri"/>
        <b/>
        <color rgb="FF000000"/>
        <sz val="12.0"/>
      </rPr>
      <t xml:space="preserve">Stock </t>
    </r>
    <r>
      <rPr>
        <rFont val="Calibri"/>
        <b/>
        <color rgb="FF000000"/>
        <sz val="12.0"/>
        <vertAlign val="subscript"/>
      </rPr>
      <t>biomasse_projet</t>
    </r>
  </si>
  <si>
    <r>
      <rPr>
        <rFont val="Calibri"/>
        <b/>
        <color theme="1"/>
        <sz val="11.0"/>
      </rPr>
      <t xml:space="preserve">Stock </t>
    </r>
    <r>
      <rPr>
        <rFont val="Calibri"/>
        <b/>
        <color theme="1"/>
        <sz val="11.0"/>
        <vertAlign val="subscript"/>
      </rPr>
      <t>biomasse_ref</t>
    </r>
    <r>
      <rPr>
        <rFont val="Calibri"/>
        <b/>
        <color theme="1"/>
        <sz val="11.0"/>
      </rPr>
      <t xml:space="preserve"> (vigne)</t>
    </r>
  </si>
  <si>
    <r>
      <rPr>
        <rFont val="Calibri"/>
        <b/>
        <color theme="1"/>
        <sz val="11.0"/>
      </rPr>
      <t xml:space="preserve">Stock </t>
    </r>
    <r>
      <rPr>
        <rFont val="Calibri"/>
        <b/>
        <color theme="1"/>
        <sz val="11.0"/>
        <vertAlign val="subscript"/>
      </rPr>
      <t>biomasse_projet</t>
    </r>
    <r>
      <rPr>
        <rFont val="Calibri"/>
        <b/>
        <color theme="1"/>
        <sz val="11.0"/>
      </rPr>
      <t xml:space="preserve"> - Stock </t>
    </r>
    <r>
      <rPr>
        <rFont val="Calibri"/>
        <b/>
        <color theme="1"/>
        <sz val="11.0"/>
        <vertAlign val="subscript"/>
      </rPr>
      <t xml:space="preserve">biomasse_ref </t>
    </r>
    <r>
      <rPr>
        <rFont val="Calibri"/>
        <b/>
        <color theme="1"/>
        <sz val="11.0"/>
      </rPr>
      <t>(vigne)</t>
    </r>
  </si>
  <si>
    <r>
      <rPr>
        <rFont val="Calibri"/>
        <b/>
        <color rgb="FF000000"/>
        <sz val="12.0"/>
      </rPr>
      <t xml:space="preserve">Stock </t>
    </r>
    <r>
      <rPr>
        <rFont val="Calibri"/>
        <b/>
        <color rgb="FF000000"/>
        <sz val="12.0"/>
        <vertAlign val="subscript"/>
      </rPr>
      <t>biomasse_projet</t>
    </r>
  </si>
  <si>
    <r>
      <rPr>
        <rFont val="Calibri"/>
        <b/>
        <color theme="1"/>
        <sz val="11.0"/>
      </rPr>
      <t xml:space="preserve">Stock </t>
    </r>
    <r>
      <rPr>
        <rFont val="Calibri"/>
        <b/>
        <color theme="1"/>
        <sz val="11.0"/>
        <vertAlign val="subscript"/>
      </rPr>
      <t>biomasse_ref</t>
    </r>
    <r>
      <rPr>
        <rFont val="Calibri"/>
        <b/>
        <color theme="1"/>
        <sz val="11.0"/>
      </rPr>
      <t xml:space="preserve"> (vigne)</t>
    </r>
  </si>
  <si>
    <r>
      <rPr>
        <rFont val="Calibri"/>
        <b/>
        <color theme="1"/>
        <sz val="11.0"/>
      </rPr>
      <t xml:space="preserve">Stock </t>
    </r>
    <r>
      <rPr>
        <rFont val="Calibri"/>
        <b/>
        <color theme="1"/>
        <sz val="11.0"/>
        <vertAlign val="subscript"/>
      </rPr>
      <t>biomasse_projet</t>
    </r>
    <r>
      <rPr>
        <rFont val="Calibri"/>
        <b/>
        <color theme="1"/>
        <sz val="11.0"/>
      </rPr>
      <t xml:space="preserve"> - Stock </t>
    </r>
    <r>
      <rPr>
        <rFont val="Calibri"/>
        <b/>
        <color theme="1"/>
        <sz val="11.0"/>
        <vertAlign val="subscript"/>
      </rPr>
      <t xml:space="preserve">biomasse_ref </t>
    </r>
    <r>
      <rPr>
        <rFont val="Calibri"/>
        <b/>
        <color theme="1"/>
        <sz val="11.0"/>
      </rPr>
      <t>(vigne)</t>
    </r>
  </si>
  <si>
    <t>Durée de vie de l'espèce fruitière</t>
  </si>
  <si>
    <t>Contexte climatique</t>
  </si>
  <si>
    <t>Durée - Usage ref</t>
  </si>
  <si>
    <t>REC ANT BIOM (tC/ha)</t>
  </si>
  <si>
    <t>Culture</t>
  </si>
  <si>
    <t>kg CO2 eq/ha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</si>
  <si>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</si>
  <si>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</si>
  <si>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</si>
  <si>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</si>
  <si>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</si>
  <si>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</si>
  <si>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Carotte, biologique, premier et deuxième choix, Basse Normandie</t>
  </si>
  <si>
    <t>Carotte, conventionnelle, premier et deuxième choix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</si>
  <si>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</si>
  <si>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</si>
  <si>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</si>
  <si>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</si>
  <si>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</si>
  <si>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</si>
  <si>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</si>
  <si>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</si>
  <si>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</si>
  <si>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</si>
  <si>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</si>
  <si>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</si>
  <si>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</si>
  <si>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</si>
  <si>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</si>
  <si>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</si>
  <si>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</si>
  <si>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</si>
  <si>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</si>
  <si>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</si>
  <si>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</si>
  <si>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</si>
  <si>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</si>
  <si>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</si>
  <si>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</si>
  <si>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Melon conventionnel - Moyenne nationale (France)</t>
  </si>
  <si>
    <t>Orge de brasserie, conventionnelle – Moyenne nationale (France)</t>
  </si>
  <si>
    <t>Orge fourragère, conventionnelle – Moyenne nationale (France)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</si>
  <si>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</si>
  <si>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</si>
  <si>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</si>
  <si>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</si>
  <si>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</si>
  <si>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</si>
  <si>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</si>
  <si>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</si>
  <si>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</si>
  <si>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</si>
  <si>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</si>
  <si>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</si>
  <si>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</si>
  <si>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</si>
  <si>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</si>
  <si>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</si>
  <si>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</si>
  <si>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</si>
  <si>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</si>
  <si>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</si>
  <si>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</si>
  <si>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</si>
  <si>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</si>
  <si>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</si>
  <si>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</si>
  <si>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</si>
  <si>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Facteurs d'émissions (unité)</t>
  </si>
  <si>
    <t>EF1min (en kgN2O-N/kg N)</t>
  </si>
  <si>
    <t>EF1org (kg N2O-N/kg N)</t>
  </si>
  <si>
    <t>EF4 (en kg N2O-N/kg NH3-N + NOx-N)</t>
  </si>
  <si>
    <t>EF5 (en kg N2O-N/kg N lessivé)</t>
  </si>
  <si>
    <t>FE indirect électricité (en kg CO2 eq/kWh)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</si>
  <si>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</si>
  <si>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</si>
  <si>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</si>
  <si>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FE fongicides</t>
  </si>
  <si>
    <t>FE herbicides</t>
  </si>
  <si>
    <t>FE insecticides</t>
  </si>
  <si>
    <t>FE autres</t>
  </si>
  <si>
    <t xml:space="preserve">Frac GASF (en kg NH3-N + NOx-N /kg N apporté) (valeur IPCC 2019 par défaut) </t>
  </si>
  <si>
    <t xml:space="preserve">Frac GASM (en kg NH3-N + NOx-N /kg N apporté) (valeur IPCC 2019 par défaut) </t>
  </si>
  <si>
    <t>Frac LESS (en kg N /kg N apporté) (valeur IPCC 2019 par défaut)</t>
  </si>
  <si>
    <t>Combustible</t>
  </si>
  <si>
    <t>Unité</t>
  </si>
  <si>
    <t>FE (kg eqCO2/unité)</t>
  </si>
  <si>
    <t>FE directes (kg eq CO2/unité)</t>
  </si>
  <si>
    <t>FE indirectes (kg eq CO2/unité)</t>
  </si>
  <si>
    <t>Litres</t>
  </si>
  <si>
    <t>Essence</t>
  </si>
  <si>
    <t>kg</t>
  </si>
  <si>
    <t>kWh</t>
  </si>
  <si>
    <t>Butane/Propane</t>
  </si>
  <si>
    <t>PRG N2O (IPCC 2013)</t>
  </si>
  <si>
    <t>Verger hors climat sec méditerranéen</t>
  </si>
  <si>
    <t xml:space="preserve">Verger en climat Sec Méditerranéen </t>
  </si>
  <si>
    <t xml:space="preserve">Usage de référence </t>
  </si>
  <si>
    <r>
      <rPr>
        <rFont val="Calibri"/>
        <color theme="1"/>
        <sz val="11.0"/>
      </rPr>
      <t xml:space="preserve">Stock </t>
    </r>
    <r>
      <rPr>
        <rFont val="Calibri"/>
        <b/>
        <color theme="1"/>
        <sz val="11.0"/>
        <vertAlign val="subscript"/>
      </rPr>
      <t>biomasse (en tC/ha)</t>
    </r>
  </si>
  <si>
    <t>Sources</t>
  </si>
  <si>
    <r>
      <rPr>
        <rFont val="Calibri"/>
        <color theme="1"/>
        <sz val="11.0"/>
      </rPr>
      <t xml:space="preserve">Stock </t>
    </r>
    <r>
      <rPr>
        <rFont val="Calibri"/>
        <b/>
        <color theme="1"/>
        <sz val="11.0"/>
        <vertAlign val="subscript"/>
      </rPr>
      <t>biomasse (en tC/ha)</t>
    </r>
  </si>
  <si>
    <t>OMINEA, 2020</t>
  </si>
  <si>
    <t>IFN/FCBA/SOLAGRO, 2009</t>
  </si>
  <si>
    <t>Chiti et al., 2018</t>
  </si>
  <si>
    <t>Verger</t>
  </si>
  <si>
    <t>Age</t>
  </si>
  <si>
    <r>
      <rPr>
        <rFont val="Calibri"/>
        <color theme="1"/>
        <sz val="11.0"/>
      </rPr>
      <t xml:space="preserve">Stock </t>
    </r>
    <r>
      <rPr>
        <rFont val="Calibri"/>
        <color theme="1"/>
        <sz val="12.0"/>
        <vertAlign val="subscript"/>
      </rPr>
      <t xml:space="preserve">biomasse_projet </t>
    </r>
    <r>
      <rPr>
        <rFont val="Calibri"/>
        <color theme="1"/>
        <sz val="12.0"/>
      </rPr>
      <t>en tC/ha</t>
    </r>
  </si>
  <si>
    <r>
      <rPr>
        <rFont val="Calibri"/>
        <color theme="1"/>
        <sz val="11.0"/>
      </rPr>
      <t xml:space="preserve">Stock </t>
    </r>
    <r>
      <rPr>
        <rFont val="Calibri"/>
        <color theme="1"/>
        <sz val="12.0"/>
        <vertAlign val="subscript"/>
      </rPr>
      <t xml:space="preserve">biomasse_projet </t>
    </r>
    <r>
      <rPr>
        <rFont val="Calibri"/>
        <color theme="1"/>
        <sz val="12.0"/>
      </rPr>
      <t>en tC/ha</t>
    </r>
  </si>
  <si>
    <t xml:space="preserve">Verger en climat Sec Méditerranéen (en tC/ha) </t>
  </si>
  <si>
    <t>Verger hors climat sec méditerranéen (en tC/ha)</t>
  </si>
  <si>
    <t>Source</t>
  </si>
  <si>
    <t>MediNet</t>
  </si>
  <si>
    <t>GIS Fruits (RMQS)</t>
  </si>
  <si>
    <t>Verger en climat Sec Méditerranéen (en tC/ha)</t>
  </si>
  <si>
    <t>Effenherb (en tC/ha/an)</t>
  </si>
  <si>
    <t>Facteur de conversion GJ en kWh</t>
  </si>
  <si>
    <t>Climats</t>
  </si>
  <si>
    <t>Durée de vie</t>
  </si>
  <si>
    <t xml:space="preserve">Prairies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</si>
</sst>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0\ _€_-;\-* #,##0.00\ _€_-;_-* &quot;-&quot;??\ _€_-;_-@"/>
    <numFmt numFmtId="165" formatCode="_-* #,##0\ _€_-;\-* #,##0\ _€_-;_-* &quot;-&quot;??\ _€_-;_-@"/>
    <numFmt numFmtId="166" formatCode="0.0"/>
    <numFmt numFmtId="167" formatCode="0.000"/>
  </numFmts>
  <fonts count="1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4.0"/>
      <color theme="1"/>
      <name val="Calibri"/>
    </font>
    <font>
      <sz val="12.0"/>
      <color theme="1"/>
      <name val="Calibri"/>
    </font>
    <font>
      <b/>
      <sz val="11.0"/>
      <color theme="1"/>
      <name val="Calibri"/>
    </font>
    <font>
      <b/>
      <sz val="11.0"/>
      <color theme="0"/>
      <name val="Calibri"/>
    </font>
    <font>
      <b/>
      <sz val="10.0"/>
      <color theme="1"/>
      <name val="Calibri"/>
    </font>
    <font>
      <b/>
      <sz val="11.0"/>
      <color rgb="FFFF0000"/>
      <name val="Calibri"/>
    </font>
    <font>
      <b/>
      <sz val="12.0"/>
      <color theme="1"/>
      <name val="Calibri"/>
    </font>
    <font>
      <b/>
      <sz val="12.0"/>
      <color rgb="FF000000"/>
      <name val="Calibri"/>
    </font>
    <font>
      <sz val="10.0"/>
      <color theme="1"/>
      <name val="Calibri"/>
    </font>
    <font>
      <sz val="8.0"/>
      <color rgb="FF00000A"/>
      <name val="Calibri"/>
    </font>
  </fonts>
  <fills count="1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9CC2E5"/>
        <bgColor rgb="FF9CC2E5"/>
      </patternFill>
    </fill>
    <fill>
      <patternFill patternType="solid">
        <fgColor rgb="FF0070C0"/>
        <bgColor rgb="FF0070C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DADADA"/>
        <bgColor rgb="FFDADADA"/>
      </patternFill>
    </fill>
    <fill>
      <patternFill patternType="solid">
        <fgColor rgb="FFF2F2F2"/>
        <bgColor rgb="FFF2F2F2"/>
      </patternFill>
    </fill>
    <fill>
      <patternFill patternType="solid">
        <fgColor rgb="FF2E75B5"/>
        <bgColor rgb="FF2E75B5"/>
      </patternFill>
    </fill>
    <fill>
      <patternFill patternType="solid">
        <fgColor rgb="FF1E4E79"/>
        <bgColor rgb="FF1E4E79"/>
      </patternFill>
    </fill>
    <fill>
      <patternFill patternType="solid">
        <fgColor rgb="FFC55A11"/>
        <bgColor rgb="FFC55A11"/>
      </patternFill>
    </fill>
    <fill>
      <patternFill patternType="solid">
        <fgColor theme="1"/>
        <bgColor theme="1"/>
      </patternFill>
    </fill>
    <fill>
      <patternFill patternType="solid">
        <fgColor rgb="FFA8D08D"/>
        <bgColor rgb="FFA8D08D"/>
      </patternFill>
    </fill>
    <fill>
      <patternFill patternType="solid">
        <fgColor theme="6"/>
        <bgColor theme="6"/>
      </patternFill>
    </fill>
  </fills>
  <borders count="36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7F7F7F"/>
      </left>
      <top/>
      <bottom/>
    </border>
    <border>
      <right/>
      <top/>
      <bottom/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top/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/>
      <bottom/>
    </border>
    <border>
      <left style="thin">
        <color rgb="FF7F7F7F"/>
      </left>
      <right style="thin">
        <color rgb="FF7F7F7F"/>
      </right>
      <top/>
      <bottom/>
    </border>
    <border>
      <right style="thin">
        <color rgb="FF7F7F7F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/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1" fillId="3" fontId="4" numFmtId="0" xfId="0" applyAlignment="1" applyBorder="1" applyFill="1" applyFont="1">
      <alignment horizontal="left" shrinkToFit="0" vertical="center" wrapText="1"/>
    </xf>
    <xf borderId="9" fillId="3" fontId="4" numFmtId="0" xfId="0" applyAlignment="1" applyBorder="1" applyFont="1">
      <alignment horizontal="left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0" fillId="0" fontId="2" numFmtId="0" xfId="0" applyAlignment="1" applyFont="1">
      <alignment horizontal="center" vertical="center"/>
    </xf>
    <xf borderId="0" fillId="0" fontId="2" numFmtId="0" xfId="0" applyFont="1"/>
    <xf borderId="17" fillId="4" fontId="5" numFmtId="0" xfId="0" applyAlignment="1" applyBorder="1" applyFill="1" applyFont="1">
      <alignment horizontal="center" shrinkToFit="0" vertical="center" wrapText="1"/>
    </xf>
    <xf borderId="18" fillId="0" fontId="3" numFmtId="0" xfId="0" applyBorder="1" applyFont="1"/>
    <xf borderId="19" fillId="2" fontId="2" numFmtId="0" xfId="0" applyAlignment="1" applyBorder="1" applyFont="1">
      <alignment horizontal="right"/>
    </xf>
    <xf borderId="20" fillId="5" fontId="6" numFmtId="0" xfId="0" applyAlignment="1" applyBorder="1" applyFill="1" applyFont="1">
      <alignment horizontal="center" shrinkToFit="0" vertical="center" wrapText="1"/>
    </xf>
    <xf borderId="21" fillId="0" fontId="3" numFmtId="0" xfId="0" applyBorder="1" applyFont="1"/>
    <xf borderId="22" fillId="0" fontId="3" numFmtId="0" xfId="0" applyBorder="1" applyFont="1"/>
    <xf borderId="23" fillId="0" fontId="2" numFmtId="0" xfId="0" applyBorder="1" applyFont="1"/>
    <xf borderId="24" fillId="6" fontId="6" numFmtId="0" xfId="0" applyAlignment="1" applyBorder="1" applyFill="1" applyFont="1">
      <alignment horizontal="center" shrinkToFit="0" vertical="center" wrapText="1"/>
    </xf>
    <xf borderId="19" fillId="7" fontId="7" numFmtId="0" xfId="0" applyAlignment="1" applyBorder="1" applyFill="1" applyFont="1">
      <alignment horizontal="center"/>
    </xf>
    <xf borderId="0" fillId="0" fontId="6" numFmtId="0" xfId="0" applyFont="1"/>
    <xf borderId="25" fillId="6" fontId="6" numFmtId="0" xfId="0" applyAlignment="1" applyBorder="1" applyFont="1">
      <alignment shrinkToFit="0" vertical="center" wrapText="1"/>
    </xf>
    <xf borderId="25" fillId="2" fontId="2" numFmtId="0" xfId="0" applyBorder="1" applyFont="1"/>
    <xf borderId="25" fillId="2" fontId="2" numFmtId="2" xfId="0" applyBorder="1" applyFont="1" applyNumberFormat="1"/>
    <xf borderId="19" fillId="8" fontId="6" numFmtId="2" xfId="0" applyBorder="1" applyFill="1" applyFont="1" applyNumberFormat="1"/>
    <xf borderId="25" fillId="0" fontId="2" numFmtId="0" xfId="0" applyBorder="1" applyFont="1"/>
    <xf borderId="25" fillId="2" fontId="2" numFmtId="0" xfId="0" applyAlignment="1" applyBorder="1" applyFont="1">
      <alignment shrinkToFit="0" wrapText="1"/>
    </xf>
    <xf borderId="0" fillId="0" fontId="2" numFmtId="0" xfId="0" applyAlignment="1" applyFont="1">
      <alignment shrinkToFit="0" wrapText="1"/>
    </xf>
    <xf borderId="25" fillId="2" fontId="2" numFmtId="9" xfId="0" applyBorder="1" applyFont="1" applyNumberFormat="1"/>
    <xf borderId="26" fillId="4" fontId="5" numFmtId="0" xfId="0" applyAlignment="1" applyBorder="1" applyFont="1">
      <alignment shrinkToFit="0" vertical="center" wrapText="1"/>
    </xf>
    <xf borderId="25" fillId="6" fontId="8" numFmtId="0" xfId="0" applyAlignment="1" applyBorder="1" applyFont="1">
      <alignment horizontal="left" shrinkToFit="0" vertical="center" wrapText="1"/>
    </xf>
    <xf borderId="25" fillId="2" fontId="2" numFmtId="164" xfId="0" applyAlignment="1" applyBorder="1" applyFont="1" applyNumberFormat="1">
      <alignment readingOrder="0"/>
    </xf>
    <xf borderId="25" fillId="2" fontId="2" numFmtId="164" xfId="0" applyAlignment="1" applyBorder="1" applyFont="1" applyNumberFormat="1">
      <alignment horizontal="center" readingOrder="0"/>
    </xf>
    <xf borderId="19" fillId="9" fontId="2" numFmtId="0" xfId="0" applyBorder="1" applyFill="1" applyFont="1"/>
    <xf borderId="24" fillId="6" fontId="6" numFmtId="0" xfId="0" applyAlignment="1" applyBorder="1" applyFont="1">
      <alignment shrinkToFit="0" vertical="center" wrapText="1"/>
    </xf>
    <xf borderId="19" fillId="9" fontId="2" numFmtId="9" xfId="0" applyBorder="1" applyFont="1" applyNumberFormat="1"/>
    <xf borderId="25" fillId="10" fontId="2" numFmtId="9" xfId="0" applyBorder="1" applyFill="1" applyFont="1" applyNumberFormat="1"/>
    <xf borderId="25" fillId="6" fontId="2" numFmtId="0" xfId="0" applyAlignment="1" applyBorder="1" applyFont="1">
      <alignment shrinkToFit="0" vertical="center" wrapText="1"/>
    </xf>
    <xf borderId="25" fillId="10" fontId="2" numFmtId="165" xfId="0" applyBorder="1" applyFont="1" applyNumberFormat="1"/>
    <xf borderId="25" fillId="10" fontId="2" numFmtId="9" xfId="0" applyAlignment="1" applyBorder="1" applyFont="1" applyNumberFormat="1">
      <alignment horizontal="center"/>
    </xf>
    <xf borderId="19" fillId="9" fontId="2" numFmtId="0" xfId="0" applyAlignment="1" applyBorder="1" applyFont="1">
      <alignment shrinkToFit="0" vertical="center" wrapText="1"/>
    </xf>
    <xf borderId="0" fillId="0" fontId="2" numFmtId="9" xfId="0" applyAlignment="1" applyFont="1" applyNumberFormat="1">
      <alignment horizontal="center"/>
    </xf>
    <xf borderId="25" fillId="10" fontId="2" numFmtId="0" xfId="0" applyAlignment="1" applyBorder="1" applyFont="1">
      <alignment shrinkToFit="0" wrapText="1"/>
    </xf>
    <xf borderId="25" fillId="10" fontId="2" numFmtId="0" xfId="0" applyBorder="1" applyFont="1"/>
    <xf borderId="19" fillId="8" fontId="2" numFmtId="0" xfId="0" applyBorder="1" applyFont="1"/>
    <xf borderId="25" fillId="10" fontId="2" numFmtId="2" xfId="0" applyBorder="1" applyFont="1" applyNumberFormat="1"/>
    <xf borderId="25" fillId="10" fontId="2" numFmtId="164" xfId="0" applyBorder="1" applyFont="1" applyNumberFormat="1"/>
    <xf borderId="19" fillId="8" fontId="2" numFmtId="2" xfId="0" applyBorder="1" applyFont="1" applyNumberFormat="1"/>
    <xf borderId="27" fillId="6" fontId="2" numFmtId="0" xfId="0" applyAlignment="1" applyBorder="1" applyFont="1">
      <alignment shrinkToFit="0" vertical="center" wrapText="1"/>
    </xf>
    <xf borderId="28" fillId="0" fontId="2" numFmtId="0" xfId="0" applyAlignment="1" applyBorder="1" applyFont="1">
      <alignment shrinkToFit="0" vertical="center" wrapText="1"/>
    </xf>
    <xf borderId="25" fillId="10" fontId="9" numFmtId="9" xfId="0" applyAlignment="1" applyBorder="1" applyFont="1" applyNumberFormat="1">
      <alignment horizontal="center" shrinkToFit="0" vertical="center" wrapText="1"/>
    </xf>
    <xf borderId="29" fillId="5" fontId="2" numFmtId="0" xfId="0" applyAlignment="1" applyBorder="1" applyFont="1">
      <alignment horizontal="center"/>
    </xf>
    <xf borderId="30" fillId="0" fontId="3" numFmtId="0" xfId="0" applyBorder="1" applyFont="1"/>
    <xf borderId="31" fillId="0" fontId="3" numFmtId="0" xfId="0" applyBorder="1" applyFont="1"/>
    <xf borderId="25" fillId="6" fontId="6" numFmtId="0" xfId="0" applyAlignment="1" applyBorder="1" applyFont="1">
      <alignment horizontal="center" shrinkToFit="0" vertical="center" wrapText="1"/>
    </xf>
    <xf borderId="25" fillId="11" fontId="2" numFmtId="2" xfId="0" applyAlignment="1" applyBorder="1" applyFill="1" applyFont="1" applyNumberFormat="1">
      <alignment horizontal="right"/>
    </xf>
    <xf borderId="29" fillId="11" fontId="2" numFmtId="0" xfId="0" applyAlignment="1" applyBorder="1" applyFont="1">
      <alignment horizontal="center" shrinkToFit="0" vertical="center" wrapText="1"/>
    </xf>
    <xf borderId="27" fillId="6" fontId="6" numFmtId="0" xfId="0" applyAlignment="1" applyBorder="1" applyFont="1">
      <alignment horizontal="center" shrinkToFit="0" vertical="center" wrapText="1"/>
    </xf>
    <xf borderId="25" fillId="11" fontId="2" numFmtId="0" xfId="0" applyBorder="1" applyFont="1"/>
    <xf borderId="25" fillId="12" fontId="6" numFmtId="0" xfId="0" applyAlignment="1" applyBorder="1" applyFill="1" applyFont="1">
      <alignment shrinkToFit="0" vertical="center" wrapText="1"/>
    </xf>
    <xf borderId="0" fillId="0" fontId="6" numFmtId="0" xfId="0" applyAlignment="1" applyFont="1">
      <alignment horizontal="center" vertical="center"/>
    </xf>
    <xf borderId="25" fillId="11" fontId="6" numFmtId="0" xfId="0" applyBorder="1" applyFont="1"/>
    <xf borderId="0" fillId="0" fontId="2" numFmtId="0" xfId="0" applyAlignment="1" applyFont="1">
      <alignment horizontal="center" shrinkToFit="0" vertical="center" wrapText="1"/>
    </xf>
    <xf borderId="25" fillId="13" fontId="7" numFmtId="0" xfId="0" applyAlignment="1" applyBorder="1" applyFill="1" applyFont="1">
      <alignment shrinkToFit="0" vertical="center" wrapText="1"/>
    </xf>
    <xf borderId="25" fillId="14" fontId="7" numFmtId="0" xfId="0" applyAlignment="1" applyBorder="1" applyFill="1" applyFont="1">
      <alignment shrinkToFit="0" vertical="center" wrapText="1"/>
    </xf>
    <xf borderId="25" fillId="15" fontId="7" numFmtId="0" xfId="0" applyAlignment="1" applyBorder="1" applyFill="1" applyFont="1">
      <alignment shrinkToFit="0" vertical="center" wrapText="1"/>
    </xf>
    <xf borderId="25" fillId="2" fontId="2" numFmtId="164" xfId="0" applyBorder="1" applyFont="1" applyNumberFormat="1"/>
    <xf borderId="25" fillId="11" fontId="2" numFmtId="164" xfId="0" applyBorder="1" applyFont="1" applyNumberFormat="1"/>
    <xf borderId="25" fillId="12" fontId="6" numFmtId="0" xfId="0" applyAlignment="1" applyBorder="1" applyFont="1">
      <alignment horizontal="center" shrinkToFit="0" vertical="center" wrapText="1"/>
    </xf>
    <xf borderId="32" fillId="0" fontId="2" numFmtId="0" xfId="0" applyAlignment="1" applyBorder="1" applyFont="1">
      <alignment shrinkToFit="0" wrapText="1"/>
    </xf>
    <xf borderId="32" fillId="0" fontId="2" numFmtId="166" xfId="0" applyBorder="1" applyFont="1" applyNumberFormat="1"/>
    <xf borderId="33" fillId="15" fontId="7" numFmtId="0" xfId="0" applyAlignment="1" applyBorder="1" applyFont="1">
      <alignment shrinkToFit="0" vertical="center" wrapText="1"/>
    </xf>
    <xf borderId="32" fillId="0" fontId="2" numFmtId="0" xfId="0" applyBorder="1" applyFont="1"/>
    <xf borderId="24" fillId="4" fontId="6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25" fillId="11" fontId="2" numFmtId="165" xfId="0" applyBorder="1" applyFont="1" applyNumberFormat="1"/>
    <xf borderId="25" fillId="15" fontId="7" numFmtId="164" xfId="0" applyAlignment="1" applyBorder="1" applyFont="1" applyNumberFormat="1">
      <alignment shrinkToFit="0" vertical="center" wrapText="1"/>
    </xf>
    <xf borderId="0" fillId="0" fontId="2" numFmtId="164" xfId="0" applyAlignment="1" applyFont="1" applyNumberFormat="1">
      <alignment shrinkToFit="0" wrapText="1"/>
    </xf>
    <xf borderId="0" fillId="0" fontId="2" numFmtId="0" xfId="0" applyAlignment="1" applyFont="1">
      <alignment shrinkToFit="0" vertical="center" wrapText="1"/>
    </xf>
    <xf borderId="34" fillId="6" fontId="6" numFmtId="0" xfId="0" applyAlignment="1" applyBorder="1" applyFont="1">
      <alignment horizontal="center" shrinkToFit="0" vertical="center" wrapText="1"/>
    </xf>
    <xf borderId="35" fillId="0" fontId="3" numFmtId="0" xfId="0" applyBorder="1" applyFont="1"/>
    <xf borderId="0" fillId="0" fontId="6" numFmtId="0" xfId="0" applyAlignment="1" applyFont="1">
      <alignment horizontal="right" shrinkToFit="0" wrapText="1"/>
    </xf>
    <xf borderId="0" fillId="0" fontId="6" numFmtId="0" xfId="0" applyAlignment="1" applyFont="1">
      <alignment horizontal="right"/>
    </xf>
    <xf borderId="25" fillId="12" fontId="6" numFmtId="2" xfId="0" applyAlignment="1" applyBorder="1" applyFont="1" applyNumberFormat="1">
      <alignment shrinkToFit="0" vertical="center" wrapText="1"/>
    </xf>
    <xf borderId="25" fillId="16" fontId="2" numFmtId="2" xfId="0" applyAlignment="1" applyBorder="1" applyFill="1" applyFont="1" applyNumberFormat="1">
      <alignment horizontal="right"/>
    </xf>
    <xf borderId="25" fillId="10" fontId="6" numFmtId="0" xfId="0" applyAlignment="1" applyBorder="1" applyFont="1">
      <alignment shrinkToFit="0" vertical="center" wrapText="1"/>
    </xf>
    <xf borderId="25" fillId="16" fontId="6" numFmtId="2" xfId="0" applyAlignment="1" applyBorder="1" applyFont="1" applyNumberFormat="1">
      <alignment shrinkToFit="0" vertical="center" wrapText="1"/>
    </xf>
    <xf borderId="32" fillId="17" fontId="6" numFmtId="0" xfId="0" applyAlignment="1" applyBorder="1" applyFill="1" applyFont="1">
      <alignment horizontal="left"/>
    </xf>
    <xf borderId="32" fillId="17" fontId="6" numFmtId="0" xfId="0" applyAlignment="1" applyBorder="1" applyFont="1">
      <alignment vertical="center"/>
    </xf>
    <xf borderId="32" fillId="17" fontId="6" numFmtId="0" xfId="0" applyAlignment="1" applyBorder="1" applyFont="1">
      <alignment shrinkToFit="0" wrapText="1"/>
    </xf>
    <xf borderId="32" fillId="0" fontId="2" numFmtId="0" xfId="0" applyAlignment="1" applyBorder="1" applyFont="1">
      <alignment shrinkToFit="0" vertical="center" wrapText="1"/>
    </xf>
    <xf borderId="0" fillId="0" fontId="2" numFmtId="2" xfId="0" applyFont="1" applyNumberFormat="1"/>
    <xf borderId="32" fillId="17" fontId="6" numFmtId="0" xfId="0" applyBorder="1" applyFont="1"/>
    <xf borderId="29" fillId="17" fontId="10" numFmtId="0" xfId="0" applyAlignment="1" applyBorder="1" applyFont="1">
      <alignment horizontal="center"/>
    </xf>
    <xf borderId="32" fillId="17" fontId="11" numFmtId="0" xfId="0" applyAlignment="1" applyBorder="1" applyFont="1">
      <alignment vertical="center"/>
    </xf>
    <xf borderId="32" fillId="17" fontId="11" numFmtId="0" xfId="0" applyAlignment="1" applyBorder="1" applyFont="1">
      <alignment shrinkToFit="0" vertical="center" wrapText="1"/>
    </xf>
    <xf borderId="32" fillId="17" fontId="6" numFmtId="0" xfId="0" applyAlignment="1" applyBorder="1" applyFont="1">
      <alignment shrinkToFit="0" vertical="center" wrapText="1"/>
    </xf>
    <xf borderId="32" fillId="17" fontId="10" numFmtId="0" xfId="0" applyAlignment="1" applyBorder="1" applyFont="1">
      <alignment shrinkToFit="0" vertical="center" wrapText="1"/>
    </xf>
    <xf borderId="32" fillId="0" fontId="2" numFmtId="0" xfId="0" applyAlignment="1" applyBorder="1" applyFont="1">
      <alignment horizontal="left"/>
    </xf>
    <xf borderId="32" fillId="0" fontId="2" numFmtId="2" xfId="0" applyBorder="1" applyFont="1" applyNumberFormat="1"/>
    <xf borderId="0" fillId="0" fontId="2" numFmtId="0" xfId="0" applyAlignment="1" applyFont="1">
      <alignment horizontal="left"/>
    </xf>
    <xf borderId="32" fillId="0" fontId="2" numFmtId="1" xfId="0" applyAlignment="1" applyBorder="1" applyFont="1" applyNumberFormat="1">
      <alignment horizontal="right"/>
    </xf>
    <xf borderId="0" fillId="0" fontId="6" numFmtId="165" xfId="0" applyFont="1" applyNumberFormat="1"/>
    <xf borderId="0" fillId="0" fontId="2" numFmtId="165" xfId="0" applyFont="1" applyNumberFormat="1"/>
    <xf borderId="0" fillId="0" fontId="2" numFmtId="167" xfId="0" applyFont="1" applyNumberFormat="1"/>
    <xf borderId="0" fillId="0" fontId="12" numFmtId="0" xfId="0" applyAlignment="1" applyFont="1">
      <alignment vertical="center"/>
    </xf>
    <xf borderId="0" fillId="0" fontId="12" numFmtId="0" xfId="0" applyFont="1"/>
    <xf borderId="0" fillId="0" fontId="13" numFmtId="0" xfId="0" applyAlignment="1" applyFont="1">
      <alignment vertical="center"/>
    </xf>
    <xf borderId="0" fillId="0" fontId="2" numFmtId="0" xfId="0" applyAlignment="1" applyFont="1">
      <alignment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390525</xdr:colOff>
      <xdr:row>0</xdr:row>
      <xdr:rowOff>114300</xdr:rowOff>
    </xdr:from>
    <xdr:ext cx="2000250" cy="8477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14" width="10.71"/>
    <col customWidth="1" min="15" max="15" width="11.43"/>
    <col customWidth="1" min="16" max="26" width="10.71"/>
  </cols>
  <sheetData>
    <row r="1" ht="14.25" customHeight="1"/>
    <row r="2" ht="14.25" customHeight="1">
      <c r="K2" s="1" t="s">
        <v>0</v>
      </c>
    </row>
    <row r="3" ht="15.0" customHeight="1">
      <c r="K3" s="2" t="s">
        <v>1</v>
      </c>
      <c r="L3" s="3"/>
      <c r="M3" s="3"/>
      <c r="N3" s="3"/>
      <c r="O3" s="3"/>
      <c r="P3" s="4"/>
    </row>
    <row r="4" ht="14.25" customHeight="1">
      <c r="K4" s="5"/>
      <c r="P4" s="6"/>
    </row>
    <row r="5" ht="14.25" customHeight="1">
      <c r="K5" s="7"/>
      <c r="L5" s="8"/>
      <c r="M5" s="8"/>
      <c r="N5" s="8"/>
      <c r="O5" s="8"/>
      <c r="P5" s="9"/>
    </row>
    <row r="6" ht="14.25" customHeight="1"/>
    <row r="7" ht="15.0" customHeight="1">
      <c r="B7" s="10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</row>
    <row r="8" ht="15.0" customHeight="1">
      <c r="B8" s="5"/>
      <c r="P8" s="6"/>
    </row>
    <row r="9" ht="15.0" customHeight="1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</row>
    <row r="10" ht="14.25" customHeight="1"/>
    <row r="11" ht="15.0" customHeight="1">
      <c r="B11" s="11" t="s">
        <v>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3"/>
    </row>
    <row r="12" ht="15.0" customHeight="1">
      <c r="B12" s="14"/>
      <c r="P12" s="15"/>
    </row>
    <row r="13" ht="15.0" customHeight="1">
      <c r="B13" s="14"/>
      <c r="P13" s="15"/>
    </row>
    <row r="14" ht="15.0" customHeight="1">
      <c r="B14" s="14"/>
      <c r="P14" s="15"/>
    </row>
    <row r="15" ht="15.0" customHeight="1">
      <c r="B15" s="14"/>
      <c r="P15" s="15"/>
    </row>
    <row r="16" ht="15.0" customHeight="1">
      <c r="B16" s="14"/>
      <c r="P16" s="15"/>
    </row>
    <row r="17" ht="15.0" customHeight="1">
      <c r="B17" s="14"/>
      <c r="P17" s="15"/>
    </row>
    <row r="18" ht="15.0" customHeight="1">
      <c r="B18" s="14"/>
      <c r="P18" s="15"/>
    </row>
    <row r="19" ht="15.0" customHeight="1">
      <c r="B19" s="14"/>
      <c r="P19" s="15"/>
    </row>
    <row r="20" ht="15.0" customHeight="1">
      <c r="B20" s="14"/>
      <c r="P20" s="15"/>
    </row>
    <row r="21" ht="15.0" customHeight="1">
      <c r="B21" s="14"/>
      <c r="P21" s="15"/>
    </row>
    <row r="22" ht="15.0" customHeight="1">
      <c r="B22" s="14"/>
      <c r="P22" s="15"/>
    </row>
    <row r="23" ht="15.0" customHeight="1">
      <c r="B23" s="14"/>
      <c r="P23" s="15"/>
    </row>
    <row r="24" ht="15.0" customHeight="1">
      <c r="B24" s="14"/>
      <c r="P24" s="15"/>
    </row>
    <row r="25" ht="15.75" customHeight="1">
      <c r="B25" s="14"/>
      <c r="P25" s="15"/>
    </row>
    <row r="26" ht="15.75" customHeight="1">
      <c r="B26" s="14"/>
      <c r="P26" s="15"/>
    </row>
    <row r="27" ht="15.75" customHeight="1">
      <c r="B27" s="14"/>
      <c r="P27" s="15"/>
    </row>
    <row r="28" ht="15.75" customHeight="1">
      <c r="B28" s="14"/>
      <c r="P28" s="15"/>
    </row>
    <row r="29" ht="15.75" customHeight="1">
      <c r="B29" s="14"/>
      <c r="P29" s="15"/>
    </row>
    <row r="30" ht="15.75" customHeight="1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8"/>
    </row>
    <row r="31" ht="14.25" customHeight="1"/>
    <row r="32" ht="22.5" customHeight="1">
      <c r="B32" s="10" t="s">
        <v>4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4"/>
    </row>
    <row r="33" ht="14.25" customHeight="1">
      <c r="B33" s="5"/>
      <c r="P33" s="6"/>
    </row>
    <row r="34" ht="14.25" customHeight="1"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9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K3:P5"/>
    <mergeCell ref="B7:P9"/>
    <mergeCell ref="B11:P30"/>
    <mergeCell ref="B32:P34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20.14"/>
    <col customWidth="1" min="3" max="3" width="15.57"/>
    <col customWidth="1" min="4" max="26" width="11.43"/>
  </cols>
  <sheetData>
    <row r="1" ht="14.25" customHeight="1">
      <c r="A1" s="30" t="s">
        <v>354</v>
      </c>
      <c r="B1" s="30" t="s">
        <v>34</v>
      </c>
      <c r="C1" s="30" t="s">
        <v>208</v>
      </c>
      <c r="D1" s="30" t="s">
        <v>27</v>
      </c>
      <c r="E1" s="30" t="s">
        <v>355</v>
      </c>
      <c r="F1" s="1" t="s">
        <v>242</v>
      </c>
    </row>
    <row r="2" ht="14.25" customHeight="1">
      <c r="A2" s="1" t="s">
        <v>31</v>
      </c>
      <c r="B2" s="1" t="s">
        <v>35</v>
      </c>
      <c r="C2" s="1" t="s">
        <v>211</v>
      </c>
      <c r="D2" s="1" t="s">
        <v>214</v>
      </c>
      <c r="E2" s="110">
        <v>10.0</v>
      </c>
      <c r="F2" s="1" t="s">
        <v>244</v>
      </c>
    </row>
    <row r="3" ht="14.25" customHeight="1">
      <c r="A3" s="1" t="s">
        <v>205</v>
      </c>
      <c r="B3" s="1" t="s">
        <v>356</v>
      </c>
      <c r="C3" s="1" t="s">
        <v>212</v>
      </c>
      <c r="D3" s="1" t="s">
        <v>28</v>
      </c>
      <c r="E3" s="110">
        <v>11.0</v>
      </c>
      <c r="F3" s="1" t="s">
        <v>245</v>
      </c>
    </row>
    <row r="4" ht="14.25" customHeight="1">
      <c r="B4" s="1" t="s">
        <v>203</v>
      </c>
      <c r="C4" s="1" t="s">
        <v>213</v>
      </c>
      <c r="D4" s="1" t="s">
        <v>227</v>
      </c>
      <c r="E4" s="110">
        <v>12.0</v>
      </c>
      <c r="F4" s="1" t="s">
        <v>246</v>
      </c>
    </row>
    <row r="5" ht="14.25" customHeight="1">
      <c r="C5" s="1" t="s">
        <v>215</v>
      </c>
      <c r="D5" s="1" t="s">
        <v>217</v>
      </c>
      <c r="E5" s="110">
        <v>13.0</v>
      </c>
      <c r="F5" s="1" t="s">
        <v>247</v>
      </c>
    </row>
    <row r="6" ht="14.25" customHeight="1">
      <c r="C6" s="1" t="s">
        <v>216</v>
      </c>
      <c r="D6" s="1" t="s">
        <v>222</v>
      </c>
      <c r="E6" s="110">
        <v>14.0</v>
      </c>
      <c r="F6" s="1" t="s">
        <v>248</v>
      </c>
    </row>
    <row r="7" ht="14.25" customHeight="1">
      <c r="C7" s="1" t="s">
        <v>218</v>
      </c>
      <c r="D7" s="1" t="s">
        <v>226</v>
      </c>
      <c r="E7" s="110">
        <v>15.0</v>
      </c>
      <c r="F7" s="1" t="s">
        <v>249</v>
      </c>
    </row>
    <row r="8" ht="14.25" customHeight="1">
      <c r="C8" s="1" t="s">
        <v>219</v>
      </c>
      <c r="E8" s="110">
        <v>16.0</v>
      </c>
      <c r="F8" s="1" t="s">
        <v>38</v>
      </c>
    </row>
    <row r="9" ht="14.25" customHeight="1">
      <c r="C9" s="1" t="s">
        <v>220</v>
      </c>
      <c r="E9" s="110">
        <v>17.0</v>
      </c>
      <c r="F9" s="1" t="s">
        <v>250</v>
      </c>
    </row>
    <row r="10" ht="14.25" customHeight="1">
      <c r="C10" s="1" t="s">
        <v>221</v>
      </c>
      <c r="E10" s="110">
        <v>18.0</v>
      </c>
      <c r="F10" s="1" t="s">
        <v>251</v>
      </c>
    </row>
    <row r="11" ht="14.25" customHeight="1">
      <c r="C11" s="1" t="s">
        <v>223</v>
      </c>
      <c r="E11" s="110">
        <v>19.0</v>
      </c>
      <c r="F11" s="1" t="s">
        <v>41</v>
      </c>
    </row>
    <row r="12" ht="14.25" customHeight="1">
      <c r="C12" s="1" t="s">
        <v>224</v>
      </c>
      <c r="E12" s="110">
        <v>20.0</v>
      </c>
      <c r="F12" s="1" t="s">
        <v>252</v>
      </c>
    </row>
    <row r="13" ht="14.25" customHeight="1">
      <c r="C13" s="1" t="s">
        <v>225</v>
      </c>
      <c r="F13" s="1" t="s">
        <v>253</v>
      </c>
    </row>
    <row r="14" ht="14.25" customHeight="1">
      <c r="C14" s="1" t="s">
        <v>228</v>
      </c>
      <c r="F14" s="1" t="s">
        <v>254</v>
      </c>
    </row>
    <row r="15" ht="14.25" customHeight="1">
      <c r="C15" s="1" t="s">
        <v>24</v>
      </c>
      <c r="F15" s="1" t="s">
        <v>255</v>
      </c>
    </row>
    <row r="16" ht="14.25" customHeight="1">
      <c r="C16" s="1" t="s">
        <v>229</v>
      </c>
      <c r="F16" s="1" t="s">
        <v>256</v>
      </c>
    </row>
    <row r="17" ht="14.25" customHeight="1">
      <c r="F17" s="1" t="s">
        <v>257</v>
      </c>
    </row>
    <row r="18" ht="14.25" customHeight="1">
      <c r="F18" s="1" t="s">
        <v>258</v>
      </c>
    </row>
    <row r="19" ht="14.25" customHeight="1">
      <c r="F19" s="1" t="s">
        <v>259</v>
      </c>
    </row>
    <row r="20" ht="14.25" customHeight="1">
      <c r="F20" s="1" t="s">
        <v>260</v>
      </c>
    </row>
    <row r="21" ht="14.25" customHeight="1">
      <c r="F21" s="1" t="s">
        <v>261</v>
      </c>
    </row>
    <row r="22" ht="14.25" customHeight="1">
      <c r="F22" s="1" t="s">
        <v>262</v>
      </c>
    </row>
    <row r="23" ht="14.25" customHeight="1">
      <c r="F23" s="1" t="s">
        <v>263</v>
      </c>
    </row>
    <row r="24" ht="14.25" customHeight="1">
      <c r="F24" s="1" t="s">
        <v>264</v>
      </c>
    </row>
    <row r="25" ht="14.25" customHeight="1">
      <c r="F25" s="1" t="s">
        <v>265</v>
      </c>
    </row>
    <row r="26" ht="14.25" customHeight="1">
      <c r="F26" s="1" t="s">
        <v>266</v>
      </c>
    </row>
    <row r="27" ht="14.25" customHeight="1">
      <c r="F27" s="1" t="s">
        <v>267</v>
      </c>
    </row>
    <row r="28" ht="14.25" customHeight="1">
      <c r="F28" s="1" t="s">
        <v>268</v>
      </c>
    </row>
    <row r="29" ht="14.25" customHeight="1">
      <c r="F29" s="1" t="s">
        <v>269</v>
      </c>
    </row>
    <row r="30" ht="14.25" customHeight="1">
      <c r="F30" s="1" t="s">
        <v>270</v>
      </c>
    </row>
    <row r="31" ht="14.25" customHeight="1">
      <c r="F31" s="1" t="s">
        <v>271</v>
      </c>
    </row>
    <row r="32" ht="14.25" customHeight="1">
      <c r="F32" s="1" t="s">
        <v>272</v>
      </c>
    </row>
    <row r="33" ht="14.25" customHeight="1">
      <c r="F33" s="1" t="s">
        <v>273</v>
      </c>
    </row>
    <row r="34" ht="14.25" customHeight="1">
      <c r="F34" s="1" t="s">
        <v>274</v>
      </c>
    </row>
    <row r="35" ht="14.25" customHeight="1">
      <c r="F35" s="1" t="s">
        <v>275</v>
      </c>
    </row>
    <row r="36" ht="14.25" customHeight="1">
      <c r="F36" s="1" t="s">
        <v>276</v>
      </c>
    </row>
    <row r="37" ht="14.25" customHeight="1">
      <c r="F37" s="1" t="s">
        <v>277</v>
      </c>
    </row>
    <row r="38" ht="14.25" customHeight="1">
      <c r="F38" s="1" t="s">
        <v>278</v>
      </c>
    </row>
    <row r="39" ht="14.25" customHeight="1">
      <c r="F39" s="1" t="s">
        <v>279</v>
      </c>
    </row>
    <row r="40" ht="14.25" customHeight="1">
      <c r="F40" s="1" t="s">
        <v>40</v>
      </c>
    </row>
    <row r="41" ht="14.25" customHeight="1">
      <c r="F41" s="1" t="s">
        <v>280</v>
      </c>
    </row>
    <row r="42" ht="14.25" customHeight="1">
      <c r="F42" s="1" t="s">
        <v>281</v>
      </c>
    </row>
    <row r="43" ht="14.25" customHeight="1">
      <c r="F43" s="1" t="s">
        <v>282</v>
      </c>
    </row>
    <row r="44" ht="14.25" customHeight="1">
      <c r="F44" s="1" t="s">
        <v>283</v>
      </c>
    </row>
    <row r="45" ht="14.25" customHeight="1">
      <c r="F45" s="1" t="s">
        <v>284</v>
      </c>
    </row>
    <row r="46" ht="14.25" customHeight="1">
      <c r="F46" s="1" t="s">
        <v>285</v>
      </c>
    </row>
    <row r="47" ht="14.25" customHeight="1">
      <c r="F47" s="1" t="s">
        <v>286</v>
      </c>
    </row>
    <row r="48" ht="14.25" customHeight="1">
      <c r="F48" s="1" t="s">
        <v>287</v>
      </c>
    </row>
    <row r="49" ht="14.25" customHeight="1">
      <c r="F49" s="1" t="s">
        <v>288</v>
      </c>
    </row>
    <row r="50" ht="14.25" customHeight="1">
      <c r="F50" s="1" t="s">
        <v>289</v>
      </c>
    </row>
    <row r="51" ht="14.25" customHeight="1">
      <c r="F51" s="1" t="s">
        <v>290</v>
      </c>
    </row>
    <row r="52" ht="14.25" customHeight="1">
      <c r="F52" s="1" t="s">
        <v>291</v>
      </c>
    </row>
    <row r="53" ht="14.25" customHeight="1">
      <c r="F53" s="1" t="s">
        <v>292</v>
      </c>
    </row>
    <row r="54" ht="14.25" customHeight="1">
      <c r="F54" s="1" t="s">
        <v>293</v>
      </c>
    </row>
    <row r="55" ht="14.25" customHeight="1">
      <c r="F55" s="1" t="s">
        <v>294</v>
      </c>
    </row>
    <row r="56" ht="14.25" customHeight="1">
      <c r="F56" s="1" t="s">
        <v>295</v>
      </c>
    </row>
    <row r="57" ht="14.25" customHeight="1">
      <c r="F57" s="1" t="s">
        <v>296</v>
      </c>
    </row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1.29"/>
    <col customWidth="1" min="2" max="2" width="16.43"/>
    <col customWidth="1" min="3" max="3" width="14.71"/>
    <col customWidth="1" min="4" max="4" width="17.0"/>
    <col customWidth="1" min="5" max="5" width="15.0"/>
    <col customWidth="1" min="6" max="6" width="16.14"/>
    <col customWidth="1" min="7" max="7" width="16.29"/>
    <col customWidth="1" min="8" max="8" width="18.0"/>
    <col customWidth="1" min="9" max="10" width="15.71"/>
    <col customWidth="1" min="11" max="11" width="16.0"/>
    <col customWidth="1" min="12" max="12" width="24.57"/>
    <col customWidth="1" min="13" max="52" width="11.43"/>
  </cols>
  <sheetData>
    <row r="1" ht="12.0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</row>
    <row r="2" ht="114.75" customHeight="1">
      <c r="A2" s="21" t="s">
        <v>5</v>
      </c>
      <c r="B2" s="22"/>
      <c r="C2" s="23" t="s">
        <v>6</v>
      </c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 t="s">
        <v>7</v>
      </c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</row>
    <row r="3" ht="14.2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 t="s">
        <v>6</v>
      </c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</row>
    <row r="4" ht="14.25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</row>
    <row r="5" ht="22.5" customHeight="1">
      <c r="A5" s="24" t="s">
        <v>8</v>
      </c>
      <c r="B5" s="25"/>
      <c r="C5" s="25"/>
      <c r="D5" s="25"/>
      <c r="E5" s="25"/>
      <c r="F5" s="25"/>
      <c r="G5" s="25"/>
      <c r="H5" s="25"/>
      <c r="I5" s="25"/>
      <c r="J5" s="25"/>
      <c r="K5" s="26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ht="14.25" customHeight="1">
      <c r="A6" s="27"/>
      <c r="B6" s="28" t="s">
        <v>9</v>
      </c>
      <c r="C6" s="28" t="s">
        <v>10</v>
      </c>
      <c r="D6" s="28" t="s">
        <v>11</v>
      </c>
      <c r="E6" s="28" t="s">
        <v>12</v>
      </c>
      <c r="F6" s="28" t="s">
        <v>13</v>
      </c>
      <c r="G6" s="28" t="s">
        <v>14</v>
      </c>
      <c r="H6" s="28" t="s">
        <v>15</v>
      </c>
      <c r="I6" s="28" t="s">
        <v>16</v>
      </c>
      <c r="J6" s="28" t="s">
        <v>17</v>
      </c>
      <c r="K6" s="28" t="s">
        <v>18</v>
      </c>
      <c r="L6" s="29" t="s">
        <v>19</v>
      </c>
      <c r="M6" s="30"/>
      <c r="N6" s="30"/>
      <c r="O6" s="30"/>
      <c r="P6" s="30"/>
      <c r="Q6" s="30"/>
      <c r="R6" s="30"/>
      <c r="S6" s="30"/>
      <c r="T6" s="30"/>
      <c r="U6" s="30"/>
      <c r="V6" s="30"/>
    </row>
    <row r="7" ht="14.25" customHeight="1">
      <c r="A7" s="31" t="s">
        <v>20</v>
      </c>
      <c r="B7" s="32" t="s">
        <v>21</v>
      </c>
      <c r="C7" s="32" t="s">
        <v>21</v>
      </c>
      <c r="D7" s="32"/>
      <c r="E7" s="32"/>
      <c r="F7" s="32"/>
      <c r="G7" s="32"/>
      <c r="H7" s="32"/>
      <c r="I7" s="32"/>
      <c r="J7" s="32"/>
      <c r="K7" s="32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ht="14.25" customHeight="1">
      <c r="A8" s="31" t="s">
        <v>22</v>
      </c>
      <c r="B8" s="33">
        <v>11.0</v>
      </c>
      <c r="C8" s="33">
        <v>7.0</v>
      </c>
      <c r="D8" s="33"/>
      <c r="E8" s="33"/>
      <c r="F8" s="33"/>
      <c r="G8" s="33"/>
      <c r="H8" s="33"/>
      <c r="I8" s="33"/>
      <c r="J8" s="33"/>
      <c r="K8" s="33"/>
      <c r="L8" s="34">
        <f>SUM(B8:K8)</f>
        <v>18</v>
      </c>
      <c r="M8" s="30"/>
      <c r="N8" s="30"/>
      <c r="O8" s="30"/>
      <c r="P8" s="30"/>
      <c r="Q8" s="30"/>
      <c r="R8" s="30"/>
      <c r="S8" s="30"/>
      <c r="T8" s="30"/>
      <c r="U8" s="30"/>
      <c r="V8" s="3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ht="14.25" customHeight="1">
      <c r="A9" s="31" t="s">
        <v>23</v>
      </c>
      <c r="B9" s="32" t="s">
        <v>24</v>
      </c>
      <c r="C9" s="32" t="s">
        <v>24</v>
      </c>
      <c r="D9" s="32"/>
      <c r="E9" s="32"/>
      <c r="F9" s="32"/>
      <c r="G9" s="32"/>
      <c r="H9" s="32"/>
      <c r="I9" s="32"/>
      <c r="J9" s="32"/>
      <c r="K9" s="32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ht="14.25" customHeight="1">
      <c r="A10" s="31" t="s">
        <v>25</v>
      </c>
      <c r="B10" s="35" t="s">
        <v>26</v>
      </c>
      <c r="C10" s="35" t="s">
        <v>26</v>
      </c>
      <c r="D10" s="35"/>
      <c r="E10" s="35"/>
      <c r="F10" s="35"/>
      <c r="G10" s="35"/>
      <c r="H10" s="35"/>
      <c r="I10" s="35"/>
      <c r="J10" s="35"/>
      <c r="K10" s="35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ht="14.25" customHeight="1">
      <c r="A11" s="31" t="s">
        <v>27</v>
      </c>
      <c r="B11" s="32" t="s">
        <v>28</v>
      </c>
      <c r="C11" s="32" t="s">
        <v>28</v>
      </c>
      <c r="D11" s="32"/>
      <c r="E11" s="32"/>
      <c r="F11" s="32"/>
      <c r="G11" s="32"/>
      <c r="H11" s="32"/>
      <c r="I11" s="32"/>
      <c r="J11" s="32"/>
      <c r="K11" s="32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ht="14.25" customHeight="1">
      <c r="A12" s="31" t="s">
        <v>29</v>
      </c>
      <c r="B12" s="32">
        <v>650.0</v>
      </c>
      <c r="C12" s="32">
        <v>650.0</v>
      </c>
      <c r="D12" s="32"/>
      <c r="E12" s="32"/>
      <c r="F12" s="32"/>
      <c r="G12" s="32"/>
      <c r="H12" s="32"/>
      <c r="I12" s="32"/>
      <c r="J12" s="32"/>
      <c r="K12" s="32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ht="30.75" customHeight="1">
      <c r="A13" s="31" t="s">
        <v>30</v>
      </c>
      <c r="B13" s="36" t="s">
        <v>31</v>
      </c>
      <c r="C13" s="36" t="s">
        <v>31</v>
      </c>
      <c r="D13" s="36"/>
      <c r="E13" s="36"/>
      <c r="F13" s="36"/>
      <c r="G13" s="36"/>
      <c r="H13" s="36"/>
      <c r="I13" s="36"/>
      <c r="J13" s="36"/>
      <c r="K13" s="36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ht="14.25" customHeight="1">
      <c r="A14" s="31" t="s">
        <v>32</v>
      </c>
      <c r="B14" s="32">
        <v>20.0</v>
      </c>
      <c r="C14" s="32">
        <v>19.0</v>
      </c>
      <c r="D14" s="32"/>
      <c r="E14" s="32"/>
      <c r="F14" s="32"/>
      <c r="G14" s="32"/>
      <c r="H14" s="32"/>
      <c r="I14" s="32"/>
      <c r="J14" s="32"/>
      <c r="K14" s="32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ht="14.25" customHeight="1">
      <c r="A15" s="31" t="s">
        <v>33</v>
      </c>
      <c r="B15" s="38">
        <v>1.0</v>
      </c>
      <c r="C15" s="38">
        <v>1.0</v>
      </c>
      <c r="D15" s="38"/>
      <c r="E15" s="38"/>
      <c r="F15" s="38"/>
      <c r="G15" s="38"/>
      <c r="H15" s="38"/>
      <c r="I15" s="38"/>
      <c r="J15" s="38"/>
      <c r="K15" s="38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ht="14.25" customHeight="1">
      <c r="A16" s="31" t="s">
        <v>34</v>
      </c>
      <c r="B16" s="32" t="s">
        <v>35</v>
      </c>
      <c r="C16" s="32" t="s">
        <v>35</v>
      </c>
      <c r="D16" s="32"/>
      <c r="E16" s="32"/>
      <c r="F16" s="32"/>
      <c r="G16" s="32"/>
      <c r="H16" s="32"/>
      <c r="I16" s="32"/>
      <c r="J16" s="32"/>
      <c r="K16" s="32"/>
      <c r="L16" s="39" t="s">
        <v>36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ht="14.25" customHeight="1">
      <c r="A17" s="40" t="s">
        <v>37</v>
      </c>
      <c r="B17" s="32" t="s">
        <v>38</v>
      </c>
      <c r="C17" s="32" t="s">
        <v>38</v>
      </c>
      <c r="D17" s="32"/>
      <c r="E17" s="32"/>
      <c r="F17" s="32"/>
      <c r="G17" s="32"/>
      <c r="H17" s="32"/>
      <c r="I17" s="32"/>
      <c r="J17" s="32"/>
      <c r="K17" s="32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ht="14.25" customHeight="1">
      <c r="A18" s="40" t="s">
        <v>39</v>
      </c>
      <c r="B18" s="32" t="s">
        <v>40</v>
      </c>
      <c r="C18" s="32" t="s">
        <v>41</v>
      </c>
      <c r="D18" s="32"/>
      <c r="E18" s="32"/>
      <c r="F18" s="32"/>
      <c r="G18" s="32"/>
      <c r="H18" s="32"/>
      <c r="I18" s="32"/>
      <c r="J18" s="32"/>
      <c r="K18" s="32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ht="14.25" customHeight="1">
      <c r="A19" s="40" t="s">
        <v>42</v>
      </c>
      <c r="B19" s="32" t="s">
        <v>38</v>
      </c>
      <c r="C19" s="32" t="s">
        <v>38</v>
      </c>
      <c r="D19" s="32"/>
      <c r="E19" s="32"/>
      <c r="F19" s="32"/>
      <c r="G19" s="32"/>
      <c r="H19" s="32"/>
      <c r="I19" s="32"/>
      <c r="J19" s="32"/>
      <c r="K19" s="32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ht="14.25" customHeight="1">
      <c r="A20" s="31" t="s">
        <v>43</v>
      </c>
      <c r="B20" s="41">
        <v>4.5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ht="14.25" customHeight="1">
      <c r="A21" s="31" t="s">
        <v>44</v>
      </c>
      <c r="B21" s="42">
        <v>22.5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ht="14.25" customHeight="1">
      <c r="A22" s="30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30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/>
      </c>
      <c r="C22" s="30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30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30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30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30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30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30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30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30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30" t="str">
        <f>IF(AND($B$8&gt;0,$B20=""),"Il manque des données ligne 20","")</f>
        <v/>
      </c>
      <c r="M22" s="30" t="str">
        <f>IF(AND($B$8&gt;0,$B21=""),"Il manque des données ligne 21","")</f>
        <v/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ht="14.2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ht="14.25" customHeight="1">
      <c r="A24" s="24" t="s">
        <v>45</v>
      </c>
      <c r="B24" s="25"/>
      <c r="C24" s="25"/>
      <c r="D24" s="25"/>
      <c r="E24" s="25"/>
      <c r="F24" s="25"/>
      <c r="G24" s="25"/>
      <c r="H24" s="25"/>
      <c r="I24" s="25"/>
      <c r="J24" s="25"/>
      <c r="K24" s="26"/>
      <c r="L24" s="43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ht="14.25" customHeight="1">
      <c r="A25" s="44" t="s">
        <v>46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ht="14.25" hidden="1" customHeight="1">
      <c r="A26" s="44" t="s">
        <v>47</v>
      </c>
      <c r="B26" s="46" t="str">
        <f t="shared" ref="B26:K26" si="1">CONCATENATE(B9," - ",B11)</f>
        <v>Pommier - Gobelet</v>
      </c>
      <c r="C26" s="46" t="str">
        <f t="shared" si="1"/>
        <v>Pommier - Gobelet</v>
      </c>
      <c r="D26" s="46" t="str">
        <f t="shared" si="1"/>
        <v> - </v>
      </c>
      <c r="E26" s="46" t="str">
        <f t="shared" si="1"/>
        <v> - </v>
      </c>
      <c r="F26" s="46" t="str">
        <f t="shared" si="1"/>
        <v> - </v>
      </c>
      <c r="G26" s="46" t="str">
        <f t="shared" si="1"/>
        <v> - </v>
      </c>
      <c r="H26" s="46" t="str">
        <f t="shared" si="1"/>
        <v> - </v>
      </c>
      <c r="I26" s="46" t="str">
        <f t="shared" si="1"/>
        <v> - </v>
      </c>
      <c r="J26" s="46" t="str">
        <f t="shared" si="1"/>
        <v> - </v>
      </c>
      <c r="K26" s="46" t="str">
        <f t="shared" si="1"/>
        <v> - 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ht="14.25" customHeight="1">
      <c r="A27" s="47" t="s">
        <v>48</v>
      </c>
      <c r="B27" s="48">
        <f>IF(B12="","",VLOOKUP(B26,'(ne pas modifier) BDD_REF'!$C$21:$D$42,2,FALSE))</f>
        <v>300</v>
      </c>
      <c r="C27" s="48">
        <f>IF(C12="","",VLOOKUP(C26,'(ne pas modifier) BDD_REF'!$C$21:$D$42,2,FALSE))</f>
        <v>300</v>
      </c>
      <c r="D27" s="48" t="str">
        <f>IF(D12="","",VLOOKUP(D26,'(ne pas modifier) BDD_REF'!$C$21:$D$42,2,FALSE))</f>
        <v/>
      </c>
      <c r="E27" s="48" t="str">
        <f>IF(E12="","",VLOOKUP(E26,'(ne pas modifier) BDD_REF'!$C$21:$D$42,2,FALSE))</f>
        <v/>
      </c>
      <c r="F27" s="48" t="str">
        <f>IF(F12="","",VLOOKUP(F26,'(ne pas modifier) BDD_REF'!$C$21:$D$42,2,FALSE))</f>
        <v/>
      </c>
      <c r="G27" s="48" t="str">
        <f>IF(G12="","",VLOOKUP(G26,'(ne pas modifier) BDD_REF'!$C$21:$D$42,2,FALSE))</f>
        <v/>
      </c>
      <c r="H27" s="48" t="str">
        <f>IF(H12="","",VLOOKUP(H26,'(ne pas modifier) BDD_REF'!$C$21:$D$42,2,FALSE))</f>
        <v/>
      </c>
      <c r="I27" s="48" t="str">
        <f>IF(I12="","",VLOOKUP(I26,'(ne pas modifier) BDD_REF'!$C$21:$D$42,2,FALSE))</f>
        <v/>
      </c>
      <c r="J27" s="48" t="str">
        <f>IF(J12="","",VLOOKUP(J26,'(ne pas modifier) BDD_REF'!$C$21:$D$42,2,FALSE))</f>
        <v/>
      </c>
      <c r="K27" s="48" t="str">
        <f>IF(K12="","",VLOOKUP(K26,'(ne pas modifier) BDD_REF'!$C$21:$D$42,2,FALSE))</f>
        <v/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ht="14.25" customHeight="1">
      <c r="A28" s="47" t="s">
        <v>49</v>
      </c>
      <c r="B28" s="49" t="str">
        <f t="shared" ref="B28:K28" si="2">IF(B12="","",IF(B12&gt;=B27,"OUI","NON"))</f>
        <v>OUI</v>
      </c>
      <c r="C28" s="49" t="str">
        <f t="shared" si="2"/>
        <v>OUI</v>
      </c>
      <c r="D28" s="49" t="str">
        <f t="shared" si="2"/>
        <v/>
      </c>
      <c r="E28" s="49" t="str">
        <f t="shared" si="2"/>
        <v/>
      </c>
      <c r="F28" s="49" t="str">
        <f t="shared" si="2"/>
        <v/>
      </c>
      <c r="G28" s="49" t="str">
        <f t="shared" si="2"/>
        <v/>
      </c>
      <c r="H28" s="49" t="str">
        <f t="shared" si="2"/>
        <v/>
      </c>
      <c r="I28" s="49" t="str">
        <f t="shared" si="2"/>
        <v/>
      </c>
      <c r="J28" s="49" t="str">
        <f t="shared" si="2"/>
        <v/>
      </c>
      <c r="K28" s="49" t="str">
        <f t="shared" si="2"/>
        <v/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ht="14.25" customHeight="1">
      <c r="A29" s="50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ht="14.25" customHeight="1">
      <c r="A30" s="44" t="s">
        <v>50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ht="15.0" customHeight="1">
      <c r="A31" s="47" t="s">
        <v>51</v>
      </c>
      <c r="B31" s="49" t="str">
        <f t="shared" ref="B31:K31" si="3">IF(B21="","",IF(B21&gt;=B20,"OUI","NON"))</f>
        <v>OUI</v>
      </c>
      <c r="C31" s="51" t="str">
        <f t="shared" si="3"/>
        <v/>
      </c>
      <c r="D31" s="51" t="str">
        <f t="shared" si="3"/>
        <v/>
      </c>
      <c r="E31" s="51" t="str">
        <f t="shared" si="3"/>
        <v/>
      </c>
      <c r="F31" s="51" t="str">
        <f t="shared" si="3"/>
        <v/>
      </c>
      <c r="G31" s="51" t="str">
        <f t="shared" si="3"/>
        <v/>
      </c>
      <c r="H31" s="51" t="str">
        <f t="shared" si="3"/>
        <v/>
      </c>
      <c r="I31" s="51" t="str">
        <f t="shared" si="3"/>
        <v/>
      </c>
      <c r="J31" s="51" t="str">
        <f t="shared" si="3"/>
        <v/>
      </c>
      <c r="K31" s="51" t="str">
        <f t="shared" si="3"/>
        <v/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ht="14.25" customHeight="1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ht="14.25" customHeight="1">
      <c r="A33" s="44" t="s">
        <v>52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9" t="s">
        <v>19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ht="14.25" hidden="1" customHeight="1">
      <c r="A34" s="47" t="s">
        <v>53</v>
      </c>
      <c r="B34" s="52" t="str">
        <f>CONCATENATE('Eligibilité_projet'!B13," - ",'Eligibilité_projet'!B16)</f>
        <v>Hors climat Mediterranéen - Grandes cultures</v>
      </c>
      <c r="C34" s="52" t="str">
        <f>CONCATENATE('Eligibilité_projet'!C13," - ",'Eligibilité_projet'!C16)</f>
        <v>Hors climat Mediterranéen - Grandes cultures</v>
      </c>
      <c r="D34" s="52" t="str">
        <f>CONCATENATE('Eligibilité_projet'!D13," - ",'Eligibilité_projet'!D16)</f>
        <v> - </v>
      </c>
      <c r="E34" s="52" t="str">
        <f>CONCATENATE('Eligibilité_projet'!E13," - ",'Eligibilité_projet'!E16)</f>
        <v> - </v>
      </c>
      <c r="F34" s="52" t="str">
        <f>CONCATENATE('Eligibilité_projet'!F13," - ",'Eligibilité_projet'!F16)</f>
        <v> - </v>
      </c>
      <c r="G34" s="52" t="str">
        <f>CONCATENATE('Eligibilité_projet'!G13," - ",'Eligibilité_projet'!G16)</f>
        <v> - </v>
      </c>
      <c r="H34" s="52" t="str">
        <f>CONCATENATE('Eligibilité_projet'!H13," - ",'Eligibilité_projet'!H16)</f>
        <v> - </v>
      </c>
      <c r="I34" s="52" t="str">
        <f>CONCATENATE('Eligibilité_projet'!I13," - ",'Eligibilité_projet'!I16)</f>
        <v> - </v>
      </c>
      <c r="J34" s="52" t="str">
        <f>CONCATENATE('Eligibilité_projet'!J13," - ",'Eligibilité_projet'!J16)</f>
        <v> - </v>
      </c>
      <c r="K34" s="52" t="str">
        <f>CONCATENATE('Eligibilité_projet'!K13," - ",'Eligibilité_projet'!K16)</f>
        <v> - 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ht="14.25" hidden="1" customHeight="1">
      <c r="A35" s="47" t="s">
        <v>54</v>
      </c>
      <c r="B35" s="52" t="str">
        <f>CONCATENATE('Eligibilité_projet'!B14," - ",'Eligibilité_projet'!B16,"-",'Eligibilité_projet'!B13)</f>
        <v>20 - Grandes cultures-Hors climat Mediterranéen</v>
      </c>
      <c r="C35" s="52" t="str">
        <f>CONCATENATE('Eligibilité_projet'!C14," - ",'Eligibilité_projet'!C16,"-",'Eligibilité_projet'!C13)</f>
        <v>19 - Grandes cultures-Hors climat Mediterranéen</v>
      </c>
      <c r="D35" s="52" t="str">
        <f>CONCATENATE('Eligibilité_projet'!D14," - ",'Eligibilité_projet'!D16,"-",'Eligibilité_projet'!D13)</f>
        <v> - -</v>
      </c>
      <c r="E35" s="52" t="str">
        <f>CONCATENATE('Eligibilité_projet'!E14," - ",'Eligibilité_projet'!E16,"-",'Eligibilité_projet'!E13)</f>
        <v> - -</v>
      </c>
      <c r="F35" s="52" t="str">
        <f>CONCATENATE('Eligibilité_projet'!F14," - ",'Eligibilité_projet'!F16,"-",'Eligibilité_projet'!F13)</f>
        <v> - -</v>
      </c>
      <c r="G35" s="52" t="str">
        <f>CONCATENATE('Eligibilité_projet'!G14," - ",'Eligibilité_projet'!G16,"-",'Eligibilité_projet'!G13)</f>
        <v> - -</v>
      </c>
      <c r="H35" s="52" t="str">
        <f>CONCATENATE('Eligibilité_projet'!H14," - ",'Eligibilité_projet'!H16,"-",'Eligibilité_projet'!H13)</f>
        <v> - -</v>
      </c>
      <c r="I35" s="52" t="str">
        <f>CONCATENATE('Eligibilité_projet'!I14," - ",'Eligibilité_projet'!I16,"-",'Eligibilité_projet'!I13)</f>
        <v> - -</v>
      </c>
      <c r="J35" s="52" t="str">
        <f>CONCATENATE('Eligibilité_projet'!J14," - ",'Eligibilité_projet'!J16,"-",'Eligibilité_projet'!J13)</f>
        <v> - -</v>
      </c>
      <c r="K35" s="52" t="str">
        <f>CONCATENATE('Eligibilité_projet'!K14," - ",'Eligibilité_projet'!K16,"-",'Eligibilité_projet'!K13)</f>
        <v> - -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ht="14.25" customHeight="1">
      <c r="A36" s="47" t="s">
        <v>55</v>
      </c>
      <c r="B36" s="53">
        <f>RECant_sol!C9</f>
        <v>193.6</v>
      </c>
      <c r="C36" s="53">
        <f>RECant_sol!D9</f>
        <v>110.6233333</v>
      </c>
      <c r="D36" s="53">
        <f>RECant_sol!E9</f>
        <v>0</v>
      </c>
      <c r="E36" s="53">
        <f>RECant_sol!F9</f>
        <v>0</v>
      </c>
      <c r="F36" s="53">
        <f>RECant_sol!G9</f>
        <v>0</v>
      </c>
      <c r="G36" s="53">
        <f>RECant_sol!H9</f>
        <v>0</v>
      </c>
      <c r="H36" s="53">
        <f>RECant_sol!I9</f>
        <v>0</v>
      </c>
      <c r="I36" s="53">
        <f>RECant_sol!J9</f>
        <v>0</v>
      </c>
      <c r="J36" s="53">
        <f>RECant_sol!K9</f>
        <v>0</v>
      </c>
      <c r="K36" s="53">
        <f>RECant_sol!L9</f>
        <v>0</v>
      </c>
      <c r="L36" s="54">
        <f t="shared" ref="L36:L38" si="4">SUM(B36:K36)</f>
        <v>304.2233333</v>
      </c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ht="14.25" customHeight="1">
      <c r="A37" s="47" t="s">
        <v>56</v>
      </c>
      <c r="B37" s="55">
        <f>RECant_biom!C28</f>
        <v>451.1571429</v>
      </c>
      <c r="C37" s="55">
        <f>RECant_biom!D28</f>
        <v>280.9216667</v>
      </c>
      <c r="D37" s="56">
        <f>RECant_biom!E28</f>
        <v>0</v>
      </c>
      <c r="E37" s="56">
        <f>RECant_biom!F28</f>
        <v>0</v>
      </c>
      <c r="F37" s="56">
        <f>RECant_biom!G28</f>
        <v>0</v>
      </c>
      <c r="G37" s="56">
        <f>RECant_biom!H28</f>
        <v>0</v>
      </c>
      <c r="H37" s="56">
        <f>RECant_biom!I28</f>
        <v>0</v>
      </c>
      <c r="I37" s="56">
        <f>RECant_biom!J28</f>
        <v>0</v>
      </c>
      <c r="J37" s="56">
        <f>RECant_biom!K28</f>
        <v>0</v>
      </c>
      <c r="K37" s="56">
        <f>RECant_biom!L28</f>
        <v>0</v>
      </c>
      <c r="L37" s="57">
        <f t="shared" si="4"/>
        <v>732.0788095</v>
      </c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ht="14.25" customHeight="1">
      <c r="A38" s="58" t="s">
        <v>57</v>
      </c>
      <c r="B38" s="55">
        <f t="shared" ref="B38:K38" si="5">IF(B36="","",B36+B37)</f>
        <v>644.7571429</v>
      </c>
      <c r="C38" s="55">
        <f t="shared" si="5"/>
        <v>391.545</v>
      </c>
      <c r="D38" s="56">
        <f t="shared" si="5"/>
        <v>0</v>
      </c>
      <c r="E38" s="56">
        <f t="shared" si="5"/>
        <v>0</v>
      </c>
      <c r="F38" s="56">
        <f t="shared" si="5"/>
        <v>0</v>
      </c>
      <c r="G38" s="56">
        <f t="shared" si="5"/>
        <v>0</v>
      </c>
      <c r="H38" s="56">
        <f t="shared" si="5"/>
        <v>0</v>
      </c>
      <c r="I38" s="56">
        <f t="shared" si="5"/>
        <v>0</v>
      </c>
      <c r="J38" s="56">
        <f t="shared" si="5"/>
        <v>0</v>
      </c>
      <c r="K38" s="56">
        <f t="shared" si="5"/>
        <v>0</v>
      </c>
      <c r="L38" s="57">
        <f t="shared" si="4"/>
        <v>1036.302143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ht="14.25" customHeight="1">
      <c r="A39" s="47" t="s">
        <v>51</v>
      </c>
      <c r="B39" s="49" t="str">
        <f t="shared" ref="B39:K39" si="6">IF(AND(B36=0,B37=0),"",IF(B38&gt;0,"OUI","NON"))</f>
        <v>OUI</v>
      </c>
      <c r="C39" s="49" t="str">
        <f t="shared" si="6"/>
        <v>OUI</v>
      </c>
      <c r="D39" s="49" t="str">
        <f t="shared" si="6"/>
        <v/>
      </c>
      <c r="E39" s="49" t="str">
        <f t="shared" si="6"/>
        <v/>
      </c>
      <c r="F39" s="49" t="str">
        <f t="shared" si="6"/>
        <v/>
      </c>
      <c r="G39" s="49" t="str">
        <f t="shared" si="6"/>
        <v/>
      </c>
      <c r="H39" s="49" t="str">
        <f t="shared" si="6"/>
        <v/>
      </c>
      <c r="I39" s="49" t="str">
        <f t="shared" si="6"/>
        <v/>
      </c>
      <c r="J39" s="49" t="str">
        <f t="shared" si="6"/>
        <v/>
      </c>
      <c r="K39" s="49" t="str">
        <f t="shared" si="6"/>
        <v/>
      </c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ht="14.25" customHeight="1">
      <c r="A40" s="59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ht="14.25" customHeight="1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ht="14.25" customHeight="1">
      <c r="A42" s="44" t="s">
        <v>58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  <row r="43" ht="14.25" customHeight="1">
      <c r="A43" s="47" t="s">
        <v>51</v>
      </c>
      <c r="B43" s="49" t="str">
        <f t="shared" ref="B43:K43" si="7">IF(B15="","",IF(B15&gt;=0.5,"OUI","NON"))</f>
        <v>OUI</v>
      </c>
      <c r="C43" s="49" t="str">
        <f t="shared" si="7"/>
        <v>OUI</v>
      </c>
      <c r="D43" s="49" t="str">
        <f t="shared" si="7"/>
        <v/>
      </c>
      <c r="E43" s="49" t="str">
        <f t="shared" si="7"/>
        <v/>
      </c>
      <c r="F43" s="49" t="str">
        <f t="shared" si="7"/>
        <v/>
      </c>
      <c r="G43" s="49" t="str">
        <f t="shared" si="7"/>
        <v/>
      </c>
      <c r="H43" s="49" t="str">
        <f t="shared" si="7"/>
        <v/>
      </c>
      <c r="I43" s="49" t="str">
        <f t="shared" si="7"/>
        <v/>
      </c>
      <c r="J43" s="49" t="str">
        <f t="shared" si="7"/>
        <v/>
      </c>
      <c r="K43" s="49" t="str">
        <f t="shared" si="7"/>
        <v/>
      </c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</row>
    <row r="44" ht="14.2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</row>
    <row r="45" ht="14.25" customHeight="1">
      <c r="A45" s="44" t="s">
        <v>59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</row>
    <row r="46" ht="45.75" customHeight="1">
      <c r="A46" s="47" t="s">
        <v>51</v>
      </c>
      <c r="B46" s="60" t="str">
        <f t="shared" ref="B46:K46" si="8">IF(B13="","",IF(AND(B13="Hors climat Mediterranéen",B16="Prairies "),"Parcelle non éligible", "OUI"))</f>
        <v>OUI</v>
      </c>
      <c r="C46" s="60" t="str">
        <f t="shared" si="8"/>
        <v>OUI</v>
      </c>
      <c r="D46" s="60" t="str">
        <f t="shared" si="8"/>
        <v/>
      </c>
      <c r="E46" s="49" t="str">
        <f t="shared" si="8"/>
        <v/>
      </c>
      <c r="F46" s="49" t="str">
        <f t="shared" si="8"/>
        <v/>
      </c>
      <c r="G46" s="49" t="str">
        <f t="shared" si="8"/>
        <v/>
      </c>
      <c r="H46" s="49" t="str">
        <f t="shared" si="8"/>
        <v/>
      </c>
      <c r="I46" s="49" t="str">
        <f t="shared" si="8"/>
        <v/>
      </c>
      <c r="J46" s="49" t="str">
        <f t="shared" si="8"/>
        <v/>
      </c>
      <c r="K46" s="49" t="str">
        <f t="shared" si="8"/>
        <v/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</row>
    <row r="47" ht="14.2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</row>
    <row r="48" ht="14.2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</row>
    <row r="49" ht="14.2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</row>
    <row r="50" ht="14.2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</row>
    <row r="51" ht="14.2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</row>
    <row r="52" ht="14.2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</row>
    <row r="53" ht="14.2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</row>
    <row r="54" ht="14.2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</row>
    <row r="55" ht="14.2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</row>
    <row r="56" ht="14.2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</row>
    <row r="57" ht="14.2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</row>
    <row r="58" ht="14.2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</row>
    <row r="59" ht="14.2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</row>
    <row r="60" ht="14.2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</row>
    <row r="61" ht="14.2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</row>
    <row r="62" ht="14.2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</row>
    <row r="63" ht="14.2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</row>
    <row r="64" ht="14.2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</row>
    <row r="65" ht="14.25" customHeight="1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</row>
    <row r="66" ht="14.25" customHeight="1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</row>
    <row r="67" ht="14.25" customHeight="1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</row>
    <row r="68" ht="14.25" customHeight="1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</row>
    <row r="69" ht="14.25" customHeight="1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</row>
    <row r="70" ht="14.25" customHeight="1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</row>
    <row r="71" ht="14.25" customHeight="1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</row>
    <row r="72" ht="14.25" customHeight="1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</row>
    <row r="73" ht="14.25" customHeight="1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</row>
    <row r="74" ht="14.25" customHeight="1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</row>
    <row r="75" ht="14.25" customHeight="1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</row>
    <row r="76" ht="14.25" customHeight="1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</row>
    <row r="77" ht="14.25" customHeight="1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</row>
    <row r="78" ht="14.25" customHeight="1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</row>
    <row r="79" ht="14.25" customHeight="1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</row>
    <row r="80" ht="14.25" customHeight="1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</row>
    <row r="81" ht="14.25" customHeight="1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</row>
    <row r="82" ht="14.25" customHeight="1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</row>
    <row r="83" ht="14.25" customHeight="1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</row>
    <row r="84" ht="14.25" customHeight="1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</row>
    <row r="85" ht="14.25" customHeight="1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</row>
    <row r="86" ht="14.25" customHeight="1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</row>
    <row r="87" ht="14.25" customHeight="1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</row>
    <row r="88" ht="14.25" customHeight="1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</row>
    <row r="89" ht="14.25" customHeight="1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</row>
    <row r="90" ht="14.25" customHeight="1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</row>
    <row r="91" ht="14.25" customHeight="1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</row>
    <row r="92" ht="14.25" customHeight="1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</row>
    <row r="93" ht="14.25" customHeight="1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</row>
    <row r="94" ht="14.25" customHeight="1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</row>
    <row r="95" ht="14.25" customHeight="1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</row>
    <row r="96" ht="14.25" customHeight="1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</row>
    <row r="97" ht="14.25" customHeight="1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</row>
    <row r="98" ht="14.25" customHeight="1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</row>
    <row r="99" ht="14.25" customHeight="1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</row>
    <row r="100" ht="14.25" customHeight="1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</row>
    <row r="101" ht="14.25" customHeight="1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</row>
    <row r="102" ht="14.25" customHeight="1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</row>
    <row r="103" ht="14.25" customHeight="1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</row>
    <row r="104" ht="14.25" customHeight="1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</row>
    <row r="105" ht="14.25" customHeight="1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</row>
    <row r="106" ht="14.25" customHeight="1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</row>
    <row r="107" ht="14.25" customHeight="1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</row>
    <row r="108" ht="14.25" customHeight="1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</row>
    <row r="109" ht="14.25" customHeight="1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</row>
    <row r="110" ht="14.25" customHeight="1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</row>
    <row r="111" ht="14.25" customHeight="1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</row>
    <row r="112" ht="14.25" customHeight="1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</row>
    <row r="113" ht="14.25" customHeight="1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</row>
    <row r="114" ht="14.25" customHeight="1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</row>
    <row r="115" ht="14.25" customHeight="1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</row>
    <row r="116" ht="14.25" customHeight="1"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</row>
    <row r="117" ht="14.25" customHeight="1"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</row>
    <row r="118" ht="14.25" customHeight="1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</row>
    <row r="119" ht="14.25" customHeight="1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</row>
    <row r="120" ht="14.25" customHeight="1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</row>
    <row r="121" ht="14.25" customHeight="1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</row>
    <row r="122" ht="14.25" customHeight="1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</row>
    <row r="123" ht="14.25" customHeight="1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</row>
    <row r="124" ht="14.25" customHeight="1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</row>
    <row r="125" ht="14.25" customHeight="1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</row>
    <row r="126" ht="14.25" customHeight="1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</row>
    <row r="127" ht="14.25" customHeight="1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</row>
    <row r="128" ht="14.25" customHeight="1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</row>
    <row r="129" ht="14.25" customHeight="1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</row>
    <row r="130" ht="14.25" customHeight="1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</row>
    <row r="131" ht="14.25" customHeight="1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</row>
    <row r="132" ht="14.25" customHeight="1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</row>
    <row r="133" ht="14.25" customHeight="1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</row>
    <row r="134" ht="14.25" customHeight="1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</row>
    <row r="135" ht="14.25" customHeight="1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</row>
    <row r="136" ht="14.25" customHeight="1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</row>
    <row r="137" ht="14.25" customHeight="1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</row>
    <row r="138" ht="14.25" customHeight="1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</row>
    <row r="139" ht="14.25" customHeight="1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</row>
    <row r="140" ht="14.25" customHeight="1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</row>
    <row r="141" ht="14.25" customHeight="1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</row>
    <row r="142" ht="14.25" customHeight="1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</row>
    <row r="143" ht="14.25" customHeight="1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</row>
    <row r="144" ht="14.25" customHeight="1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</row>
    <row r="145" ht="14.25" customHeight="1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</row>
    <row r="146" ht="14.25" customHeight="1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</row>
    <row r="147" ht="14.25" customHeight="1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</row>
    <row r="148" ht="14.25" customHeight="1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</row>
    <row r="149" ht="14.25" customHeight="1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</row>
    <row r="150" ht="14.25" customHeight="1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</row>
    <row r="151" ht="14.25" customHeight="1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</row>
    <row r="152" ht="14.25" customHeight="1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</row>
    <row r="153" ht="14.25" customHeight="1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</row>
    <row r="154" ht="14.25" customHeight="1"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</row>
    <row r="155" ht="14.25" customHeight="1"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</row>
    <row r="156" ht="14.25" customHeight="1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</row>
    <row r="157" ht="14.25" customHeight="1"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</row>
    <row r="158" ht="14.25" customHeight="1"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</row>
    <row r="159" ht="14.25" customHeight="1"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</row>
    <row r="160" ht="14.25" customHeight="1"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</row>
    <row r="161" ht="14.25" customHeight="1"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</row>
    <row r="162" ht="14.25" customHeight="1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</row>
    <row r="163" ht="14.25" customHeight="1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</row>
    <row r="164" ht="14.25" customHeight="1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</row>
    <row r="165" ht="14.25" customHeight="1"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</row>
    <row r="166" ht="14.25" customHeight="1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</row>
    <row r="167" ht="14.25" customHeight="1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</row>
    <row r="168" ht="14.25" customHeight="1"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</row>
    <row r="169" ht="14.25" customHeight="1"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</row>
    <row r="170" ht="14.25" customHeight="1"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</row>
    <row r="171" ht="14.25" customHeight="1"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</row>
    <row r="172" ht="14.25" customHeight="1"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</row>
    <row r="173" ht="14.25" customHeight="1"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</row>
    <row r="174" ht="14.25" customHeight="1"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</row>
    <row r="175" ht="14.25" customHeight="1"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</row>
    <row r="176" ht="14.25" customHeight="1"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</row>
    <row r="177" ht="14.25" customHeight="1"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</row>
    <row r="178" ht="14.25" customHeight="1"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</row>
    <row r="179" ht="14.25" customHeight="1"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</row>
    <row r="180" ht="14.25" customHeight="1"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</row>
    <row r="181" ht="14.25" customHeight="1"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</row>
    <row r="182" ht="14.25" customHeight="1"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</row>
    <row r="183" ht="14.25" customHeight="1"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</row>
    <row r="184" ht="14.25" customHeight="1"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</row>
    <row r="185" ht="14.25" customHeight="1"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</row>
    <row r="186" ht="14.25" customHeight="1"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</row>
    <row r="187" ht="14.25" customHeight="1"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</row>
    <row r="188" ht="14.25" customHeight="1"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</row>
    <row r="189" ht="14.25" customHeight="1"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</row>
    <row r="190" ht="14.25" customHeight="1"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</row>
    <row r="191" ht="14.25" customHeight="1"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</row>
    <row r="192" ht="14.25" customHeight="1"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</row>
    <row r="193" ht="14.25" customHeight="1"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</row>
    <row r="194" ht="14.25" customHeight="1"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</row>
    <row r="195" ht="14.25" customHeight="1"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</row>
    <row r="196" ht="14.25" customHeight="1"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</row>
    <row r="197" ht="14.25" customHeight="1"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</row>
    <row r="198" ht="14.25" customHeight="1"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</row>
    <row r="199" ht="14.25" customHeight="1"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</row>
    <row r="200" ht="14.25" customHeight="1"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</row>
    <row r="201" ht="14.25" customHeight="1"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</row>
    <row r="202" ht="14.25" customHeight="1"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</row>
    <row r="203" ht="14.25" customHeight="1"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</row>
    <row r="204" ht="14.25" customHeight="1"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</row>
    <row r="205" ht="14.25" customHeight="1"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</row>
    <row r="206" ht="14.25" customHeight="1"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</row>
    <row r="207" ht="14.25" customHeight="1"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</row>
    <row r="208" ht="14.25" customHeight="1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</row>
    <row r="209" ht="14.25" customHeight="1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</row>
    <row r="210" ht="14.25" customHeight="1"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</row>
    <row r="211" ht="14.25" customHeight="1"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</row>
    <row r="212" ht="14.25" customHeight="1"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</row>
    <row r="213" ht="14.25" customHeight="1"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</row>
    <row r="214" ht="14.25" customHeight="1"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</row>
    <row r="215" ht="14.25" customHeight="1"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</row>
    <row r="216" ht="14.25" customHeight="1"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</row>
    <row r="217" ht="14.25" customHeight="1"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</row>
    <row r="218" ht="14.25" customHeight="1"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</row>
    <row r="219" ht="14.25" customHeight="1"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</row>
    <row r="220" ht="14.25" customHeight="1"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</row>
    <row r="221" ht="14.25" customHeight="1"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</row>
    <row r="222" ht="14.25" customHeight="1"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</row>
    <row r="223" ht="14.25" customHeight="1"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</row>
    <row r="224" ht="14.25" customHeight="1"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</row>
    <row r="225" ht="14.25" customHeight="1"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</row>
    <row r="226" ht="14.25" customHeight="1"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</row>
    <row r="227" ht="14.25" customHeight="1"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</row>
    <row r="228" ht="14.25" customHeight="1"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</row>
    <row r="229" ht="14.25" customHeight="1"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</row>
    <row r="230" ht="14.25" customHeight="1"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</row>
    <row r="231" ht="14.25" customHeight="1"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</row>
    <row r="232" ht="14.25" customHeight="1"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</row>
    <row r="233" ht="14.25" customHeight="1"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</row>
    <row r="234" ht="14.25" customHeight="1"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</row>
    <row r="235" ht="14.25" customHeight="1"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</row>
    <row r="236" ht="14.25" customHeight="1"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</row>
    <row r="237" ht="14.25" customHeight="1"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</row>
    <row r="238" ht="14.25" customHeight="1"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</row>
    <row r="239" ht="14.25" customHeight="1"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</row>
    <row r="240" ht="14.25" customHeight="1"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</row>
    <row r="241" ht="14.25" customHeight="1"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</row>
    <row r="242" ht="14.25" customHeight="1"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</row>
    <row r="243" ht="14.25" customHeight="1"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</row>
    <row r="244" ht="14.25" customHeight="1"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</row>
    <row r="245" ht="14.25" customHeight="1"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</row>
    <row r="246" ht="14.25" customHeight="1"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</row>
    <row r="247" ht="14.25" customHeight="1"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</row>
    <row r="248" ht="14.25" customHeight="1"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</row>
    <row r="249" ht="14.25" customHeight="1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</row>
    <row r="250" ht="14.25" customHeight="1"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</row>
    <row r="251" ht="14.25" customHeight="1"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</row>
    <row r="252" ht="14.25" customHeight="1"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</row>
    <row r="253" ht="14.25" customHeight="1"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</row>
    <row r="254" ht="14.25" customHeight="1"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</row>
    <row r="255" ht="14.25" customHeight="1"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</row>
    <row r="256" ht="14.25" customHeight="1"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</row>
    <row r="257" ht="14.25" customHeight="1"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</row>
    <row r="258" ht="14.25" customHeight="1"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</row>
    <row r="259" ht="14.25" customHeight="1"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</row>
    <row r="260" ht="14.25" customHeight="1"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</row>
    <row r="261" ht="14.25" customHeight="1"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</row>
    <row r="262" ht="14.25" customHeight="1"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</row>
    <row r="263" ht="14.25" customHeight="1"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</row>
    <row r="264" ht="14.25" customHeight="1"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</row>
    <row r="265" ht="14.25" customHeight="1"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</row>
    <row r="266" ht="14.25" customHeight="1"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</row>
    <row r="267" ht="14.25" customHeight="1"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</row>
    <row r="268" ht="14.25" customHeight="1"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</row>
    <row r="269" ht="14.25" customHeight="1"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</row>
    <row r="270" ht="14.25" customHeight="1"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</row>
    <row r="271" ht="14.25" customHeight="1"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</row>
    <row r="272" ht="14.25" customHeight="1"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</row>
    <row r="273" ht="14.25" customHeight="1"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</row>
    <row r="274" ht="14.25" customHeight="1"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</row>
    <row r="275" ht="14.25" customHeight="1"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</row>
    <row r="276" ht="14.25" customHeight="1"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</row>
    <row r="277" ht="14.25" customHeight="1"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</row>
    <row r="278" ht="14.25" customHeight="1"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</row>
    <row r="279" ht="14.25" customHeight="1"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</row>
    <row r="280" ht="14.25" customHeight="1"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</row>
    <row r="281" ht="14.25" customHeight="1"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</row>
    <row r="282" ht="14.25" customHeight="1"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</row>
    <row r="283" ht="14.25" customHeight="1"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</row>
    <row r="284" ht="14.25" customHeight="1"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</row>
    <row r="285" ht="14.25" customHeight="1"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</row>
    <row r="286" ht="14.25" customHeight="1"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</row>
    <row r="287" ht="14.25" customHeight="1"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</row>
    <row r="288" ht="14.25" customHeight="1"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</row>
    <row r="289" ht="14.25" customHeight="1"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</row>
    <row r="290" ht="14.25" customHeight="1"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</row>
    <row r="291" ht="14.25" customHeight="1"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</row>
    <row r="292" ht="14.25" customHeight="1"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</row>
    <row r="293" ht="14.25" customHeight="1"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</row>
    <row r="294" ht="14.25" customHeight="1"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</row>
    <row r="295" ht="14.25" customHeight="1"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</row>
    <row r="296" ht="14.25" customHeight="1"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</row>
    <row r="297" ht="14.25" customHeight="1"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</row>
    <row r="298" ht="14.25" customHeight="1"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</row>
    <row r="299" ht="14.25" customHeight="1"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</row>
    <row r="300" ht="14.25" customHeight="1"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</row>
    <row r="301" ht="14.25" customHeight="1"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</row>
    <row r="302" ht="14.25" customHeight="1"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</row>
    <row r="303" ht="14.25" customHeight="1"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</row>
    <row r="304" ht="14.25" customHeight="1"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</row>
    <row r="305" ht="14.25" customHeight="1"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</row>
    <row r="306" ht="14.25" customHeight="1"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</row>
    <row r="307" ht="14.25" customHeight="1"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</row>
    <row r="308" ht="14.25" customHeight="1"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</row>
    <row r="309" ht="14.25" customHeight="1"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</row>
    <row r="310" ht="14.25" customHeight="1"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</row>
    <row r="311" ht="14.25" customHeight="1"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</row>
    <row r="312" ht="14.25" customHeight="1"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</row>
    <row r="313" ht="14.25" customHeight="1"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</row>
    <row r="314" ht="14.25" customHeight="1"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</row>
    <row r="315" ht="14.25" customHeight="1"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</row>
    <row r="316" ht="14.25" customHeight="1"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</row>
    <row r="317" ht="14.25" customHeight="1"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</row>
    <row r="318" ht="14.25" customHeight="1"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</row>
    <row r="319" ht="14.25" customHeight="1"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</row>
    <row r="320" ht="14.25" customHeight="1"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</row>
    <row r="321" ht="14.25" customHeight="1"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</row>
    <row r="322" ht="14.25" customHeight="1"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</row>
    <row r="323" ht="14.25" customHeight="1"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</row>
    <row r="324" ht="14.25" customHeight="1"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</row>
    <row r="325" ht="14.25" customHeight="1"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</row>
    <row r="326" ht="14.25" customHeight="1"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</row>
    <row r="327" ht="14.25" customHeight="1"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</row>
    <row r="328" ht="14.25" customHeight="1"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</row>
    <row r="329" ht="14.25" customHeight="1"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</row>
    <row r="330" ht="14.25" customHeight="1"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</row>
    <row r="331" ht="14.25" customHeight="1"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</row>
    <row r="332" ht="14.25" customHeight="1"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</row>
    <row r="333" ht="14.25" customHeight="1"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</row>
    <row r="334" ht="14.25" customHeight="1"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</row>
    <row r="335" ht="14.25" customHeight="1"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</row>
    <row r="336" ht="14.25" customHeight="1"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</row>
    <row r="337" ht="14.25" customHeight="1"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</row>
    <row r="338" ht="14.25" customHeight="1"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</row>
    <row r="339" ht="14.25" customHeight="1"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</row>
    <row r="340" ht="14.25" customHeight="1"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</row>
    <row r="341" ht="14.25" customHeight="1"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</row>
    <row r="342" ht="14.25" customHeight="1"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</row>
    <row r="343" ht="14.25" customHeight="1"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</row>
    <row r="344" ht="14.25" customHeight="1"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</row>
    <row r="345" ht="14.25" customHeight="1"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</row>
    <row r="346" ht="14.25" customHeight="1"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</row>
    <row r="347" ht="14.25" customHeight="1"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</row>
    <row r="348" ht="14.25" customHeight="1"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</row>
    <row r="349" ht="14.25" customHeight="1"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</row>
    <row r="350" ht="14.25" customHeight="1"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</row>
    <row r="351" ht="14.25" customHeight="1"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</row>
    <row r="352" ht="14.25" customHeight="1"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</row>
    <row r="353" ht="14.25" customHeight="1"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</row>
    <row r="354" ht="14.25" customHeight="1"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</row>
    <row r="355" ht="14.25" customHeight="1"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</row>
    <row r="356" ht="14.25" customHeight="1"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</row>
    <row r="357" ht="14.25" customHeight="1"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</row>
    <row r="358" ht="14.25" customHeight="1"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</row>
    <row r="359" ht="14.25" customHeight="1"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</row>
    <row r="360" ht="14.25" customHeight="1"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</row>
    <row r="361" ht="14.25" customHeight="1"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</row>
    <row r="362" ht="14.25" customHeight="1"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</row>
    <row r="363" ht="14.25" customHeight="1"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</row>
    <row r="364" ht="14.25" customHeight="1"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</row>
    <row r="365" ht="14.25" customHeight="1"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</row>
    <row r="366" ht="14.25" customHeight="1"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</row>
    <row r="367" ht="14.25" customHeight="1"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</row>
    <row r="368" ht="14.25" customHeight="1"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</row>
    <row r="369" ht="14.25" customHeight="1"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</row>
    <row r="370" ht="14.25" customHeight="1"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</row>
    <row r="371" ht="14.25" customHeight="1"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</row>
    <row r="372" ht="14.25" customHeight="1"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</row>
    <row r="373" ht="14.25" customHeight="1"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</row>
    <row r="374" ht="14.25" customHeight="1"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</row>
    <row r="375" ht="14.25" customHeight="1"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</row>
    <row r="376" ht="14.25" customHeight="1"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</row>
    <row r="377" ht="14.25" customHeight="1"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</row>
    <row r="378" ht="14.25" customHeight="1"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</row>
    <row r="379" ht="14.25" customHeight="1"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</row>
    <row r="380" ht="14.25" customHeight="1"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</row>
    <row r="381" ht="14.25" customHeight="1"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</row>
    <row r="382" ht="14.25" customHeight="1"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</row>
    <row r="383" ht="14.25" customHeight="1"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</row>
    <row r="384" ht="14.25" customHeight="1"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</row>
    <row r="385" ht="14.25" customHeight="1"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</row>
    <row r="386" ht="14.25" customHeight="1"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</row>
    <row r="387" ht="14.25" customHeight="1"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</row>
    <row r="388" ht="14.25" customHeight="1"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</row>
    <row r="389" ht="14.25" customHeight="1"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</row>
    <row r="390" ht="14.25" customHeight="1"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</row>
    <row r="391" ht="14.25" customHeight="1"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</row>
    <row r="392" ht="14.25" customHeight="1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</row>
    <row r="393" ht="14.25" customHeight="1"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</row>
    <row r="394" ht="14.25" customHeight="1"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</row>
    <row r="395" ht="14.25" customHeight="1"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</row>
    <row r="396" ht="14.25" customHeight="1"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</row>
    <row r="397" ht="14.25" customHeight="1"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</row>
    <row r="398" ht="14.25" customHeight="1"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</row>
    <row r="399" ht="14.25" customHeight="1"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</row>
    <row r="400" ht="14.25" customHeight="1"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</row>
    <row r="401" ht="14.25" customHeight="1"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</row>
    <row r="402" ht="14.25" customHeight="1"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</row>
    <row r="403" ht="14.25" customHeight="1"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</row>
    <row r="404" ht="14.25" customHeight="1"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</row>
    <row r="405" ht="14.25" customHeight="1"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</row>
    <row r="406" ht="14.25" customHeight="1"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</row>
    <row r="407" ht="14.25" customHeight="1"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</row>
    <row r="408" ht="14.25" customHeight="1"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</row>
    <row r="409" ht="14.25" customHeight="1"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</row>
    <row r="410" ht="14.25" customHeight="1"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</row>
    <row r="411" ht="14.25" customHeight="1"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</row>
    <row r="412" ht="14.25" customHeight="1"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</row>
    <row r="413" ht="14.25" customHeight="1"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</row>
    <row r="414" ht="14.25" customHeight="1"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</row>
    <row r="415" ht="14.25" customHeight="1"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</row>
    <row r="416" ht="14.25" customHeight="1"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</row>
    <row r="417" ht="14.25" customHeight="1"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</row>
    <row r="418" ht="14.25" customHeight="1"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</row>
    <row r="419" ht="14.25" customHeight="1"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</row>
    <row r="420" ht="14.25" customHeight="1"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</row>
    <row r="421" ht="14.25" customHeight="1"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</row>
    <row r="422" ht="14.25" customHeight="1"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</row>
    <row r="423" ht="14.25" customHeight="1"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</row>
    <row r="424" ht="14.25" customHeight="1"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</row>
    <row r="425" ht="14.25" customHeight="1"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</row>
    <row r="426" ht="14.25" customHeight="1"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</row>
    <row r="427" ht="14.25" customHeight="1"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</row>
    <row r="428" ht="14.25" customHeight="1"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</row>
    <row r="429" ht="14.25" customHeight="1"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</row>
    <row r="430" ht="14.25" customHeight="1"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</row>
    <row r="431" ht="14.25" customHeight="1"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</row>
    <row r="432" ht="14.25" customHeight="1"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</row>
    <row r="433" ht="14.25" customHeight="1"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</row>
    <row r="434" ht="14.25" customHeight="1"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</row>
    <row r="435" ht="14.25" customHeight="1"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</row>
    <row r="436" ht="14.25" customHeight="1"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</row>
    <row r="437" ht="14.25" customHeight="1"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</row>
    <row r="438" ht="14.25" customHeight="1"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</row>
    <row r="439" ht="14.25" customHeight="1"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</row>
    <row r="440" ht="14.25" customHeight="1"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</row>
    <row r="441" ht="14.25" customHeight="1"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</row>
    <row r="442" ht="14.25" customHeight="1"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</row>
    <row r="443" ht="14.25" customHeight="1"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</row>
    <row r="444" ht="14.25" customHeight="1"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</row>
    <row r="445" ht="14.25" customHeight="1"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</row>
    <row r="446" ht="14.25" customHeight="1"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</row>
    <row r="447" ht="14.25" customHeight="1"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</row>
    <row r="448" ht="14.25" customHeight="1"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</row>
    <row r="449" ht="14.25" customHeight="1"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</row>
    <row r="450" ht="14.25" customHeight="1"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</row>
    <row r="451" ht="14.25" customHeight="1"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</row>
    <row r="452" ht="14.25" customHeight="1"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</row>
    <row r="453" ht="14.25" customHeight="1"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</row>
    <row r="454" ht="14.25" customHeight="1"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</row>
    <row r="455" ht="14.25" customHeight="1"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</row>
    <row r="456" ht="14.25" customHeight="1"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</row>
    <row r="457" ht="14.25" customHeight="1"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</row>
    <row r="458" ht="14.25" customHeight="1"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</row>
    <row r="459" ht="14.25" customHeight="1"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</row>
    <row r="460" ht="14.25" customHeight="1"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</row>
    <row r="461" ht="14.25" customHeight="1"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</row>
    <row r="462" ht="14.25" customHeight="1"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</row>
    <row r="463" ht="14.25" customHeight="1"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</row>
    <row r="464" ht="14.25" customHeight="1"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</row>
    <row r="465" ht="14.25" customHeight="1"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</row>
    <row r="466" ht="14.25" customHeight="1"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</row>
    <row r="467" ht="14.25" customHeight="1"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</row>
    <row r="468" ht="14.25" customHeight="1"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</row>
    <row r="469" ht="14.25" customHeight="1"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</row>
    <row r="470" ht="14.25" customHeight="1"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</row>
    <row r="471" ht="14.25" customHeight="1"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</row>
    <row r="472" ht="14.25" customHeight="1"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</row>
    <row r="473" ht="14.25" customHeight="1"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</row>
    <row r="474" ht="14.25" customHeight="1"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</row>
    <row r="475" ht="14.25" customHeight="1"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</row>
    <row r="476" ht="14.25" customHeight="1"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</row>
    <row r="477" ht="14.25" customHeight="1"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</row>
    <row r="478" ht="14.25" customHeight="1"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</row>
    <row r="479" ht="14.25" customHeight="1"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</row>
    <row r="480" ht="14.25" customHeight="1"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</row>
    <row r="481" ht="14.25" customHeight="1"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</row>
    <row r="482" ht="14.25" customHeight="1"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</row>
    <row r="483" ht="14.25" customHeight="1"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</row>
    <row r="484" ht="14.25" customHeight="1"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</row>
    <row r="485" ht="14.25" customHeight="1"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</row>
    <row r="486" ht="14.25" customHeight="1"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</row>
    <row r="487" ht="14.25" customHeight="1"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</row>
    <row r="488" ht="14.25" customHeight="1"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</row>
    <row r="489" ht="14.25" customHeight="1"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</row>
    <row r="490" ht="14.25" customHeight="1"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</row>
    <row r="491" ht="14.25" customHeight="1"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</row>
    <row r="492" ht="14.25" customHeight="1"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</row>
    <row r="493" ht="14.25" customHeight="1"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</row>
    <row r="494" ht="14.25" customHeight="1"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</row>
    <row r="495" ht="14.25" customHeight="1"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</row>
    <row r="496" ht="14.25" customHeight="1"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</row>
    <row r="497" ht="14.25" customHeight="1"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</row>
    <row r="498" ht="14.25" customHeight="1"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</row>
    <row r="499" ht="14.25" customHeight="1"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</row>
    <row r="500" ht="14.25" customHeight="1"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</row>
    <row r="501" ht="14.25" customHeight="1"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</row>
    <row r="502" ht="14.25" customHeight="1"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</row>
    <row r="503" ht="14.25" customHeight="1"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</row>
    <row r="504" ht="14.25" customHeight="1"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</row>
    <row r="505" ht="14.25" customHeight="1"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</row>
    <row r="506" ht="14.25" customHeight="1"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</row>
    <row r="507" ht="14.25" customHeight="1"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</row>
    <row r="508" ht="14.25" customHeight="1"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</row>
    <row r="509" ht="14.25" customHeight="1"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</row>
    <row r="510" ht="14.25" customHeight="1"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</row>
    <row r="511" ht="14.25" customHeight="1"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</row>
    <row r="512" ht="14.25" customHeight="1"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</row>
    <row r="513" ht="14.25" customHeight="1"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</row>
    <row r="514" ht="14.25" customHeight="1"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</row>
    <row r="515" ht="14.25" customHeight="1"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</row>
    <row r="516" ht="14.25" customHeight="1"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</row>
    <row r="517" ht="14.25" customHeight="1"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</row>
    <row r="518" ht="14.25" customHeight="1"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</row>
    <row r="519" ht="14.25" customHeight="1"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</row>
    <row r="520" ht="14.25" customHeight="1"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</row>
    <row r="521" ht="14.25" customHeight="1"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</row>
    <row r="522" ht="14.25" customHeight="1"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</row>
    <row r="523" ht="14.25" customHeight="1"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</row>
    <row r="524" ht="14.25" customHeight="1"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</row>
    <row r="525" ht="14.25" customHeight="1"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</row>
    <row r="526" ht="14.25" customHeight="1"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</row>
    <row r="527" ht="14.25" customHeight="1"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</row>
    <row r="528" ht="14.25" customHeight="1"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</row>
    <row r="529" ht="14.25" customHeight="1"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</row>
    <row r="530" ht="14.25" customHeight="1"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</row>
    <row r="531" ht="14.25" customHeight="1"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</row>
    <row r="532" ht="14.25" customHeight="1"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</row>
    <row r="533" ht="14.25" customHeight="1"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</row>
    <row r="534" ht="14.25" customHeight="1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</row>
    <row r="535" ht="14.25" customHeight="1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</row>
    <row r="536" ht="14.25" customHeight="1"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</row>
    <row r="537" ht="14.25" customHeight="1"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</row>
    <row r="538" ht="14.25" customHeight="1"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</row>
    <row r="539" ht="14.25" customHeight="1"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</row>
    <row r="540" ht="14.25" customHeight="1"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</row>
    <row r="541" ht="14.25" customHeight="1"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</row>
    <row r="542" ht="14.25" customHeight="1"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</row>
    <row r="543" ht="14.25" customHeight="1"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</row>
    <row r="544" ht="14.25" customHeight="1"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</row>
    <row r="545" ht="14.25" customHeight="1"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</row>
    <row r="546" ht="14.25" customHeight="1"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</row>
    <row r="547" ht="14.25" customHeight="1"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</row>
    <row r="548" ht="14.25" customHeight="1"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</row>
    <row r="549" ht="14.25" customHeight="1"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</row>
    <row r="550" ht="14.25" customHeight="1"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</row>
    <row r="551" ht="14.25" customHeight="1"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</row>
    <row r="552" ht="14.25" customHeight="1"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</row>
    <row r="553" ht="14.25" customHeight="1"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</row>
    <row r="554" ht="14.25" customHeight="1"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</row>
    <row r="555" ht="14.25" customHeight="1"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</row>
    <row r="556" ht="14.25" customHeight="1"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</row>
    <row r="557" ht="14.25" customHeight="1"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</row>
    <row r="558" ht="14.25" customHeight="1"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</row>
    <row r="559" ht="14.25" customHeight="1"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</row>
    <row r="560" ht="14.25" customHeight="1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</row>
    <row r="561" ht="14.25" customHeight="1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</row>
    <row r="562" ht="14.25" customHeight="1"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</row>
    <row r="563" ht="14.25" customHeight="1"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</row>
    <row r="564" ht="14.25" customHeight="1"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</row>
    <row r="565" ht="14.25" customHeight="1"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</row>
    <row r="566" ht="14.25" customHeight="1"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</row>
    <row r="567" ht="14.25" customHeight="1"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</row>
    <row r="568" ht="14.25" customHeight="1"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</row>
    <row r="569" ht="14.25" customHeight="1"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</row>
    <row r="570" ht="14.25" customHeight="1"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</row>
    <row r="571" ht="14.25" customHeight="1"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</row>
    <row r="572" ht="14.25" customHeight="1"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</row>
    <row r="573" ht="14.25" customHeight="1"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</row>
    <row r="574" ht="14.25" customHeight="1"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</row>
    <row r="575" ht="14.25" customHeight="1"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</row>
    <row r="576" ht="14.25" customHeight="1"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</row>
    <row r="577" ht="14.25" customHeight="1"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</row>
    <row r="578" ht="14.25" customHeight="1"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</row>
    <row r="579" ht="14.25" customHeight="1"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</row>
    <row r="580" ht="14.25" customHeight="1"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</row>
    <row r="581" ht="14.25" customHeight="1"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</row>
    <row r="582" ht="14.25" customHeight="1"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</row>
    <row r="583" ht="14.25" customHeight="1"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</row>
    <row r="584" ht="14.25" customHeight="1"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</row>
    <row r="585" ht="14.25" customHeight="1"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</row>
    <row r="586" ht="14.25" customHeight="1"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</row>
    <row r="587" ht="14.25" customHeight="1"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</row>
    <row r="588" ht="14.25" customHeight="1"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</row>
    <row r="589" ht="14.25" customHeight="1"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</row>
    <row r="590" ht="14.25" customHeight="1"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</row>
    <row r="591" ht="14.25" customHeight="1"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</row>
    <row r="592" ht="14.25" customHeight="1"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</row>
    <row r="593" ht="14.25" customHeight="1"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</row>
    <row r="594" ht="14.25" customHeight="1"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</row>
    <row r="595" ht="14.25" customHeight="1"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</row>
    <row r="596" ht="14.25" customHeight="1"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</row>
    <row r="597" ht="14.25" customHeight="1"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</row>
    <row r="598" ht="14.25" customHeight="1"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</row>
    <row r="599" ht="14.25" customHeight="1"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</row>
    <row r="600" ht="14.25" customHeight="1"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</row>
    <row r="601" ht="14.25" customHeight="1"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</row>
    <row r="602" ht="14.25" customHeight="1"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</row>
    <row r="603" ht="14.25" customHeight="1"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</row>
    <row r="604" ht="14.25" customHeight="1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</row>
    <row r="605" ht="14.25" customHeight="1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</row>
    <row r="606" ht="14.25" customHeight="1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</row>
    <row r="607" ht="14.25" customHeight="1"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</row>
    <row r="608" ht="14.25" customHeight="1"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</row>
    <row r="609" ht="14.25" customHeight="1"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</row>
    <row r="610" ht="14.25" customHeight="1"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</row>
    <row r="611" ht="14.25" customHeight="1"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</row>
    <row r="612" ht="14.25" customHeight="1"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</row>
    <row r="613" ht="14.25" customHeight="1"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</row>
    <row r="614" ht="14.25" customHeight="1"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</row>
    <row r="615" ht="14.25" customHeight="1"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</row>
    <row r="616" ht="14.25" customHeight="1"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</row>
    <row r="617" ht="14.25" customHeight="1"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</row>
    <row r="618" ht="14.25" customHeight="1"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</row>
    <row r="619" ht="14.25" customHeight="1"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</row>
    <row r="620" ht="14.25" customHeight="1"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</row>
    <row r="621" ht="14.25" customHeight="1"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</row>
    <row r="622" ht="14.25" customHeight="1"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</row>
    <row r="623" ht="14.25" customHeight="1"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</row>
    <row r="624" ht="14.25" customHeight="1"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</row>
    <row r="625" ht="14.25" customHeight="1"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</row>
    <row r="626" ht="14.25" customHeight="1"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</row>
    <row r="627" ht="14.25" customHeight="1"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</row>
    <row r="628" ht="14.25" customHeight="1"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</row>
    <row r="629" ht="14.25" customHeight="1"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</row>
    <row r="630" ht="14.25" customHeight="1"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</row>
    <row r="631" ht="14.25" customHeight="1"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</row>
    <row r="632" ht="14.25" customHeight="1"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</row>
    <row r="633" ht="14.25" customHeight="1"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</row>
    <row r="634" ht="14.25" customHeight="1"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</row>
    <row r="635" ht="14.25" customHeight="1"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</row>
    <row r="636" ht="14.25" customHeight="1"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</row>
    <row r="637" ht="14.25" customHeight="1"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</row>
    <row r="638" ht="14.25" customHeight="1"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</row>
    <row r="639" ht="14.25" customHeight="1"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</row>
    <row r="640" ht="14.25" customHeight="1"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</row>
    <row r="641" ht="14.25" customHeight="1"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</row>
    <row r="642" ht="14.25" customHeight="1"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</row>
    <row r="643" ht="14.25" customHeight="1"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</row>
    <row r="644" ht="14.25" customHeight="1"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</row>
    <row r="645" ht="14.25" customHeight="1"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</row>
    <row r="646" ht="14.25" customHeight="1"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</row>
    <row r="647" ht="14.25" customHeight="1"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</row>
    <row r="648" ht="14.25" customHeight="1"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</row>
    <row r="649" ht="14.25" customHeight="1"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</row>
    <row r="650" ht="14.25" customHeight="1"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</row>
    <row r="651" ht="14.25" customHeight="1"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</row>
    <row r="652" ht="14.25" customHeight="1"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</row>
    <row r="653" ht="14.25" customHeight="1"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</row>
    <row r="654" ht="14.25" customHeight="1"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</row>
    <row r="655" ht="14.25" customHeight="1"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</row>
    <row r="656" ht="14.25" customHeight="1"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</row>
    <row r="657" ht="14.25" customHeight="1"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</row>
    <row r="658" ht="14.25" customHeight="1"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</row>
    <row r="659" ht="14.25" customHeight="1"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</row>
    <row r="660" ht="14.25" customHeight="1"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</row>
    <row r="661" ht="14.25" customHeight="1"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</row>
    <row r="662" ht="14.25" customHeight="1"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</row>
    <row r="663" ht="14.25" customHeight="1"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</row>
    <row r="664" ht="14.25" customHeight="1"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</row>
    <row r="665" ht="14.25" customHeight="1"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</row>
    <row r="666" ht="14.25" customHeight="1"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</row>
    <row r="667" ht="14.25" customHeight="1"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</row>
    <row r="668" ht="14.25" customHeight="1"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</row>
    <row r="669" ht="14.25" customHeight="1"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</row>
    <row r="670" ht="14.25" customHeight="1"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</row>
    <row r="671" ht="14.25" customHeight="1"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</row>
    <row r="672" ht="14.25" customHeight="1"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</row>
    <row r="673" ht="14.25" customHeight="1"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</row>
    <row r="674" ht="14.25" customHeight="1"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</row>
    <row r="675" ht="14.25" customHeight="1"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</row>
    <row r="676" ht="14.25" customHeight="1"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</row>
    <row r="677" ht="14.25" customHeight="1"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</row>
    <row r="678" ht="14.25" customHeight="1"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</row>
    <row r="679" ht="14.25" customHeight="1"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</row>
    <row r="680" ht="14.25" customHeight="1"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</row>
    <row r="681" ht="14.25" customHeight="1"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</row>
    <row r="682" ht="14.25" customHeight="1"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</row>
    <row r="683" ht="14.25" customHeight="1"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</row>
    <row r="684" ht="14.25" customHeight="1"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</row>
    <row r="685" ht="14.25" customHeight="1"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</row>
    <row r="686" ht="14.25" customHeight="1"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</row>
    <row r="687" ht="14.25" customHeight="1"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</row>
    <row r="688" ht="14.25" customHeight="1"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</row>
    <row r="689" ht="14.25" customHeight="1"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</row>
    <row r="690" ht="14.25" customHeight="1"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</row>
    <row r="691" ht="14.25" customHeight="1"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</row>
    <row r="692" ht="14.25" customHeight="1"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</row>
    <row r="693" ht="14.25" customHeight="1"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</row>
    <row r="694" ht="14.25" customHeight="1"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</row>
    <row r="695" ht="14.25" customHeight="1"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</row>
    <row r="696" ht="14.25" customHeight="1"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</row>
    <row r="697" ht="14.25" customHeight="1"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</row>
    <row r="698" ht="14.25" customHeight="1"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</row>
    <row r="699" ht="14.25" customHeight="1"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</row>
    <row r="700" ht="14.25" customHeight="1"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</row>
    <row r="701" ht="14.25" customHeight="1"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</row>
    <row r="702" ht="14.25" customHeight="1"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</row>
    <row r="703" ht="14.25" customHeight="1"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</row>
    <row r="704" ht="14.25" customHeight="1"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</row>
    <row r="705" ht="14.25" customHeight="1"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</row>
    <row r="706" ht="14.25" customHeight="1"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</row>
    <row r="707" ht="14.25" customHeight="1"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</row>
    <row r="708" ht="14.25" customHeight="1"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</row>
    <row r="709" ht="14.25" customHeight="1"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</row>
    <row r="710" ht="14.25" customHeight="1"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</row>
    <row r="711" ht="14.25" customHeight="1"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</row>
    <row r="712" ht="14.25" customHeight="1"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</row>
    <row r="713" ht="14.25" customHeight="1"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</row>
    <row r="714" ht="14.25" customHeight="1"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</row>
    <row r="715" ht="14.25" customHeight="1"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</row>
    <row r="716" ht="14.25" customHeight="1"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</row>
    <row r="717" ht="14.25" customHeight="1"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</row>
    <row r="718" ht="14.25" customHeight="1"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</row>
    <row r="719" ht="14.25" customHeight="1"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</row>
    <row r="720" ht="14.25" customHeight="1"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</row>
    <row r="721" ht="14.25" customHeight="1"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</row>
    <row r="722" ht="14.25" customHeight="1"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</row>
    <row r="723" ht="14.25" customHeight="1"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</row>
    <row r="724" ht="14.25" customHeight="1"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</row>
    <row r="725" ht="14.25" customHeight="1"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</row>
    <row r="726" ht="14.25" customHeight="1"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</row>
    <row r="727" ht="14.25" customHeight="1"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</row>
    <row r="728" ht="14.25" customHeight="1"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</row>
    <row r="729" ht="14.25" customHeight="1"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</row>
    <row r="730" ht="14.25" customHeight="1"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</row>
    <row r="731" ht="14.25" customHeight="1"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</row>
    <row r="732" ht="14.25" customHeight="1"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</row>
    <row r="733" ht="14.25" customHeight="1"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</row>
    <row r="734" ht="14.25" customHeight="1"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</row>
    <row r="735" ht="14.25" customHeight="1"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</row>
    <row r="736" ht="14.25" customHeight="1"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</row>
    <row r="737" ht="14.25" customHeight="1"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</row>
    <row r="738" ht="14.25" customHeight="1"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</row>
    <row r="739" ht="14.25" customHeight="1"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</row>
    <row r="740" ht="14.25" customHeight="1"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</row>
    <row r="741" ht="14.25" customHeight="1"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</row>
    <row r="742" ht="14.25" customHeight="1"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</row>
    <row r="743" ht="14.25" customHeight="1"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</row>
    <row r="744" ht="14.25" customHeight="1"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</row>
    <row r="745" ht="14.25" customHeight="1"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</row>
    <row r="746" ht="14.25" customHeight="1"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</row>
    <row r="747" ht="14.25" customHeight="1"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</row>
    <row r="748" ht="14.25" customHeight="1"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</row>
    <row r="749" ht="14.25" customHeight="1"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</row>
    <row r="750" ht="14.25" customHeight="1"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</row>
    <row r="751" ht="14.25" customHeight="1"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</row>
    <row r="752" ht="14.25" customHeight="1"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</row>
    <row r="753" ht="14.25" customHeight="1"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</row>
    <row r="754" ht="14.25" customHeight="1"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</row>
    <row r="755" ht="14.25" customHeight="1"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</row>
    <row r="756" ht="14.25" customHeight="1"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</row>
    <row r="757" ht="14.25" customHeight="1"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</row>
    <row r="758" ht="14.25" customHeight="1"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</row>
    <row r="759" ht="14.25" customHeight="1"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</row>
    <row r="760" ht="14.25" customHeight="1"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</row>
    <row r="761" ht="14.25" customHeight="1"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</row>
    <row r="762" ht="14.25" customHeight="1"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</row>
    <row r="763" ht="14.25" customHeight="1"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</row>
    <row r="764" ht="14.25" customHeight="1"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</row>
    <row r="765" ht="14.25" customHeight="1"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</row>
    <row r="766" ht="14.25" customHeight="1"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</row>
    <row r="767" ht="14.25" customHeight="1"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</row>
    <row r="768" ht="14.25" customHeight="1"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</row>
    <row r="769" ht="14.25" customHeight="1"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</row>
    <row r="770" ht="14.25" customHeight="1"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</row>
    <row r="771" ht="14.25" customHeight="1"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</row>
    <row r="772" ht="14.25" customHeight="1"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</row>
    <row r="773" ht="14.25" customHeight="1"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</row>
    <row r="774" ht="14.25" customHeight="1"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</row>
    <row r="775" ht="14.25" customHeight="1"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</row>
    <row r="776" ht="14.25" customHeight="1"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</row>
    <row r="777" ht="14.25" customHeight="1"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</row>
    <row r="778" ht="14.25" customHeight="1"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</row>
    <row r="779" ht="14.25" customHeight="1"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</row>
    <row r="780" ht="14.25" customHeight="1"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</row>
    <row r="781" ht="14.25" customHeight="1"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</row>
    <row r="782" ht="14.25" customHeight="1"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</row>
    <row r="783" ht="14.25" customHeight="1"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</row>
    <row r="784" ht="14.25" customHeight="1"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</row>
    <row r="785" ht="14.25" customHeight="1"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</row>
    <row r="786" ht="14.25" customHeight="1"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</row>
    <row r="787" ht="14.25" customHeight="1"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</row>
    <row r="788" ht="14.25" customHeight="1"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</row>
    <row r="789" ht="14.25" customHeight="1"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</row>
    <row r="790" ht="14.25" customHeight="1"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</row>
    <row r="791" ht="14.25" customHeight="1"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</row>
    <row r="792" ht="14.25" customHeight="1"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</row>
    <row r="793" ht="14.25" customHeight="1"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</row>
    <row r="794" ht="14.25" customHeight="1"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</row>
    <row r="795" ht="14.25" customHeight="1"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</row>
    <row r="796" ht="14.25" customHeight="1"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</row>
    <row r="797" ht="14.25" customHeight="1"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</row>
    <row r="798" ht="14.25" customHeight="1"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</row>
    <row r="799" ht="14.25" customHeight="1"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</row>
    <row r="800" ht="14.25" customHeight="1"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</row>
    <row r="801" ht="14.25" customHeight="1"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</row>
    <row r="802" ht="14.25" customHeight="1"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</row>
    <row r="803" ht="14.25" customHeight="1"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</row>
    <row r="804" ht="14.25" customHeight="1"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</row>
    <row r="805" ht="14.25" customHeight="1"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</row>
    <row r="806" ht="14.25" customHeight="1"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</row>
    <row r="807" ht="14.25" customHeight="1"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</row>
    <row r="808" ht="14.25" customHeight="1"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</row>
    <row r="809" ht="14.25" customHeight="1"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</row>
    <row r="810" ht="14.25" customHeight="1"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</row>
    <row r="811" ht="14.25" customHeight="1"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</row>
    <row r="812" ht="14.25" customHeight="1"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</row>
    <row r="813" ht="14.25" customHeight="1"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</row>
    <row r="814" ht="14.25" customHeight="1"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</row>
    <row r="815" ht="14.25" customHeight="1"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</row>
    <row r="816" ht="14.25" customHeight="1"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</row>
    <row r="817" ht="14.25" customHeight="1"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</row>
    <row r="818" ht="14.25" customHeight="1"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</row>
    <row r="819" ht="14.25" customHeight="1"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</row>
    <row r="820" ht="14.25" customHeight="1"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</row>
    <row r="821" ht="14.25" customHeight="1"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</row>
    <row r="822" ht="14.25" customHeight="1"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</row>
    <row r="823" ht="14.25" customHeight="1"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</row>
    <row r="824" ht="14.25" customHeight="1"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</row>
    <row r="825" ht="14.25" customHeight="1"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</row>
    <row r="826" ht="14.25" customHeight="1"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</row>
    <row r="827" ht="14.25" customHeight="1"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</row>
    <row r="828" ht="14.25" customHeight="1"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</row>
    <row r="829" ht="14.25" customHeight="1"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</row>
    <row r="830" ht="14.25" customHeight="1"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</row>
    <row r="831" ht="14.25" customHeight="1"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</row>
    <row r="832" ht="14.25" customHeight="1"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</row>
    <row r="833" ht="14.25" customHeight="1"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</row>
    <row r="834" ht="14.25" customHeight="1"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</row>
    <row r="835" ht="14.25" customHeight="1"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</row>
    <row r="836" ht="14.25" customHeight="1"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</row>
    <row r="837" ht="14.25" customHeight="1"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</row>
    <row r="838" ht="14.25" customHeight="1"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</row>
    <row r="839" ht="14.25" customHeight="1"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</row>
    <row r="840" ht="14.25" customHeight="1"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</row>
    <row r="841" ht="14.25" customHeight="1"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</row>
    <row r="842" ht="14.25" customHeight="1"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</row>
    <row r="843" ht="14.25" customHeight="1"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</row>
    <row r="844" ht="14.25" customHeight="1"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</row>
    <row r="845" ht="14.25" customHeight="1"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</row>
    <row r="846" ht="14.25" customHeight="1"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</row>
    <row r="847" ht="14.25" customHeight="1"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</row>
    <row r="848" ht="14.25" customHeight="1"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</row>
    <row r="849" ht="14.25" customHeight="1"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</row>
    <row r="850" ht="14.25" customHeight="1"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</row>
    <row r="851" ht="14.25" customHeight="1"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</row>
    <row r="852" ht="14.25" customHeight="1"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</row>
    <row r="853" ht="14.25" customHeight="1"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</row>
    <row r="854" ht="14.25" customHeight="1"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</row>
    <row r="855" ht="14.25" customHeight="1"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</row>
    <row r="856" ht="14.25" customHeight="1"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</row>
    <row r="857" ht="14.25" customHeight="1"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</row>
    <row r="858" ht="14.25" customHeight="1"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</row>
    <row r="859" ht="14.25" customHeight="1"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</row>
    <row r="860" ht="14.25" customHeight="1"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</row>
    <row r="861" ht="14.25" customHeight="1"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</row>
    <row r="862" ht="14.25" customHeight="1"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</row>
    <row r="863" ht="14.25" customHeight="1"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</row>
    <row r="864" ht="14.25" customHeight="1"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</row>
    <row r="865" ht="14.25" customHeight="1"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</row>
    <row r="866" ht="14.25" customHeight="1"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</row>
    <row r="867" ht="14.25" customHeight="1"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</row>
    <row r="868" ht="14.25" customHeight="1"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</row>
    <row r="869" ht="14.25" customHeight="1"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</row>
    <row r="870" ht="14.25" customHeight="1"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</row>
    <row r="871" ht="14.25" customHeight="1"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</row>
    <row r="872" ht="14.25" customHeight="1"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</row>
    <row r="873" ht="14.25" customHeight="1"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</row>
    <row r="874" ht="14.25" customHeight="1"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</row>
    <row r="875" ht="14.25" customHeight="1"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</row>
    <row r="876" ht="14.25" customHeight="1"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</row>
    <row r="877" ht="14.25" customHeight="1"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</row>
    <row r="878" ht="14.25" customHeight="1"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</row>
    <row r="879" ht="14.25" customHeight="1"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</row>
    <row r="880" ht="14.25" customHeight="1"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</row>
    <row r="881" ht="14.25" customHeight="1"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</row>
    <row r="882" ht="14.25" customHeight="1"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</row>
    <row r="883" ht="14.25" customHeight="1"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</row>
    <row r="884" ht="14.25" customHeight="1"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</row>
    <row r="885" ht="14.25" customHeight="1"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</row>
    <row r="886" ht="14.25" customHeight="1"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</row>
    <row r="887" ht="14.25" customHeight="1"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</row>
    <row r="888" ht="14.25" customHeight="1"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</row>
    <row r="889" ht="14.25" customHeight="1"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</row>
    <row r="890" ht="14.25" customHeight="1"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</row>
    <row r="891" ht="14.25" customHeight="1"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</row>
    <row r="892" ht="14.25" customHeight="1"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</row>
    <row r="893" ht="14.25" customHeight="1"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</row>
    <row r="894" ht="14.25" customHeight="1"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</row>
    <row r="895" ht="14.25" customHeight="1"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</row>
    <row r="896" ht="14.25" customHeight="1"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</row>
    <row r="897" ht="14.25" customHeight="1"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</row>
    <row r="898" ht="14.25" customHeight="1"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</row>
    <row r="899" ht="14.25" customHeight="1"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</row>
    <row r="900" ht="14.25" customHeight="1"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</row>
    <row r="901" ht="14.25" customHeight="1"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</row>
    <row r="902" ht="14.25" customHeight="1"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</row>
    <row r="903" ht="14.25" customHeight="1"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</row>
    <row r="904" ht="14.25" customHeight="1"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</row>
    <row r="905" ht="14.25" customHeight="1"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</row>
    <row r="906" ht="14.25" customHeight="1"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</row>
    <row r="907" ht="14.25" customHeight="1"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</row>
    <row r="908" ht="14.25" customHeight="1"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</row>
    <row r="909" ht="14.25" customHeight="1"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</row>
    <row r="910" ht="14.25" customHeight="1"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</row>
    <row r="911" ht="14.25" customHeight="1"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</row>
    <row r="912" ht="14.25" customHeight="1"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</row>
    <row r="913" ht="14.25" customHeight="1"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</row>
    <row r="914" ht="14.25" customHeight="1"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</row>
    <row r="915" ht="14.25" customHeight="1"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</row>
    <row r="916" ht="14.25" customHeight="1"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</row>
    <row r="917" ht="14.25" customHeight="1"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</row>
    <row r="918" ht="14.25" customHeight="1"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</row>
    <row r="919" ht="14.25" customHeight="1"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</row>
    <row r="920" ht="14.25" customHeight="1"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</row>
    <row r="921" ht="14.25" customHeight="1"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</row>
    <row r="922" ht="14.25" customHeight="1"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</row>
    <row r="923" ht="14.25" customHeight="1"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</row>
    <row r="924" ht="14.25" customHeight="1"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</row>
    <row r="925" ht="14.25" customHeight="1"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</row>
    <row r="926" ht="14.25" customHeight="1"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</row>
    <row r="927" ht="14.25" customHeight="1"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</row>
    <row r="928" ht="14.25" customHeight="1"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</row>
    <row r="929" ht="14.25" customHeight="1"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</row>
    <row r="930" ht="14.25" customHeight="1"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</row>
    <row r="931" ht="14.25" customHeight="1"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</row>
    <row r="932" ht="14.25" customHeight="1"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</row>
    <row r="933" ht="14.25" customHeight="1"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</row>
    <row r="934" ht="14.25" customHeight="1"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</row>
    <row r="935" ht="14.25" customHeight="1"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</row>
    <row r="936" ht="14.25" customHeight="1"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</row>
    <row r="937" ht="14.25" customHeight="1"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</row>
    <row r="938" ht="14.25" customHeight="1"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</row>
    <row r="939" ht="14.25" customHeight="1"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</row>
    <row r="940" ht="14.25" customHeight="1"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</row>
    <row r="941" ht="14.25" customHeight="1"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</row>
    <row r="942" ht="14.25" customHeight="1"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</row>
    <row r="943" ht="14.25" customHeight="1"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</row>
    <row r="944" ht="14.25" customHeight="1"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</row>
    <row r="945" ht="14.25" customHeight="1"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</row>
    <row r="946" ht="14.25" customHeight="1"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</row>
    <row r="947" ht="14.25" customHeight="1"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</row>
    <row r="948" ht="14.25" customHeight="1"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</row>
    <row r="949" ht="14.25" customHeight="1"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</row>
    <row r="950" ht="14.25" customHeight="1"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</row>
    <row r="951" ht="14.25" customHeight="1"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</row>
    <row r="952" ht="14.25" customHeight="1"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</row>
    <row r="953" ht="14.25" customHeight="1"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</row>
    <row r="954" ht="14.25" customHeight="1"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</row>
    <row r="955" ht="14.25" customHeight="1"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</row>
    <row r="956" ht="14.25" customHeight="1"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</row>
    <row r="957" ht="14.25" customHeight="1"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</row>
    <row r="958" ht="14.25" customHeight="1"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</row>
    <row r="959" ht="14.25" customHeight="1"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</row>
    <row r="960" ht="14.25" customHeight="1"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</row>
    <row r="961" ht="14.25" customHeight="1"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</row>
    <row r="962" ht="14.25" customHeight="1"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</row>
    <row r="963" ht="14.25" customHeight="1"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</row>
    <row r="964" ht="14.25" customHeight="1"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</row>
    <row r="965" ht="14.25" customHeight="1"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</row>
    <row r="966" ht="14.25" customHeight="1"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</row>
    <row r="967" ht="14.25" customHeight="1"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</row>
    <row r="968" ht="14.25" customHeight="1"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</row>
    <row r="969" ht="14.25" customHeight="1"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</row>
    <row r="970" ht="14.25" customHeight="1"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</row>
    <row r="971" ht="14.25" customHeight="1"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</row>
    <row r="972" ht="14.25" customHeight="1"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</row>
    <row r="973" ht="14.25" customHeight="1"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</row>
    <row r="974" ht="14.25" customHeight="1"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</row>
    <row r="975" ht="14.25" customHeight="1"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</row>
    <row r="976" ht="14.25" customHeight="1"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</row>
    <row r="977" ht="14.25" customHeight="1"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</row>
    <row r="978" ht="14.25" customHeight="1"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</row>
    <row r="979" ht="14.25" customHeight="1"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</row>
    <row r="980" ht="14.25" customHeight="1"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</row>
    <row r="981" ht="14.25" customHeight="1"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</row>
    <row r="982" ht="14.25" customHeight="1"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</row>
    <row r="983" ht="14.25" customHeight="1"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</row>
    <row r="984" ht="14.25" customHeight="1"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</row>
    <row r="985" ht="14.25" customHeight="1"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</row>
    <row r="986" ht="14.25" customHeight="1"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</row>
    <row r="987" ht="14.25" customHeight="1"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</row>
    <row r="988" ht="14.25" customHeight="1"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</row>
    <row r="989" ht="14.25" customHeight="1"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</row>
    <row r="990" ht="14.25" customHeight="1"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</row>
    <row r="991" ht="14.25" customHeight="1"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</row>
    <row r="992" ht="14.25" customHeight="1"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</row>
    <row r="993" ht="14.25" customHeight="1"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</row>
    <row r="994" ht="14.25" customHeight="1"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</row>
    <row r="995" ht="14.25" customHeight="1"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</row>
    <row r="996" ht="14.25" customHeight="1"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</row>
    <row r="997" ht="14.25" customHeight="1"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</row>
    <row r="998" ht="14.25" customHeight="1"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</row>
    <row r="999" ht="14.25" customHeight="1"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</row>
    <row r="1000" ht="14.25" customHeight="1"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</row>
  </sheetData>
  <mergeCells count="3">
    <mergeCell ref="A2:B2"/>
    <mergeCell ref="A5:K5"/>
    <mergeCell ref="A24:K24"/>
  </mergeCells>
  <dataValidations>
    <dataValidation type="list" allowBlank="1" showErrorMessage="1" sqref="B16:K16">
      <formula1>'(ne pas modifier) LISTES'!$B$2:$B$5</formula1>
    </dataValidation>
    <dataValidation type="list" allowBlank="1" showErrorMessage="1" sqref="B17:K19">
      <formula1>'(ne pas modifier) LISTES'!$F$2:$F$58</formula1>
    </dataValidation>
    <dataValidation type="list" allowBlank="1" showErrorMessage="1" sqref="C2">
      <formula1>$AG$2:$AG$3</formula1>
    </dataValidation>
    <dataValidation type="list" allowBlank="1" showErrorMessage="1" sqref="B14:K14">
      <formula1>'(ne pas modifier) LISTES'!$E$2:$E$12</formula1>
    </dataValidation>
    <dataValidation type="list" allowBlank="1" showErrorMessage="1" sqref="B10:K10">
      <formula1>'(ne pas modifier) BDD_REF'!$A$195:$A$204</formula1>
    </dataValidation>
    <dataValidation type="list" allowBlank="1" showErrorMessage="1" sqref="B9:K9">
      <formula1>'(ne pas modifier) LISTES'!$C$2:$C$17</formula1>
    </dataValidation>
    <dataValidation type="list" allowBlank="1" showErrorMessage="1" sqref="B8:K8 B11:K11 B13:K13">
      <formula1>'(ne pas modifier) LISTES'!$D$2:$D$7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6.71"/>
    <col customWidth="1" min="2" max="26" width="11.43"/>
  </cols>
  <sheetData>
    <row r="1" ht="14.25" customHeight="1"/>
    <row r="2" ht="14.25" customHeight="1">
      <c r="A2" s="61" t="s">
        <v>60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ht="14.25" customHeight="1">
      <c r="M3" s="20"/>
      <c r="N3" s="20"/>
    </row>
    <row r="4" ht="14.25" customHeight="1">
      <c r="B4" s="64" t="s">
        <v>9</v>
      </c>
      <c r="C4" s="64" t="s">
        <v>10</v>
      </c>
      <c r="D4" s="64" t="s">
        <v>11</v>
      </c>
      <c r="E4" s="64" t="s">
        <v>12</v>
      </c>
      <c r="F4" s="64" t="s">
        <v>13</v>
      </c>
      <c r="G4" s="64" t="s">
        <v>14</v>
      </c>
      <c r="H4" s="64" t="s">
        <v>15</v>
      </c>
      <c r="I4" s="64" t="s">
        <v>16</v>
      </c>
      <c r="J4" s="64" t="s">
        <v>17</v>
      </c>
      <c r="K4" s="64" t="s">
        <v>18</v>
      </c>
      <c r="L4" s="64" t="s">
        <v>61</v>
      </c>
      <c r="M4" s="20"/>
      <c r="N4" s="20"/>
    </row>
    <row r="5" ht="14.25" customHeight="1">
      <c r="A5" s="31" t="s">
        <v>62</v>
      </c>
      <c r="B5" s="65">
        <f>IF(OR('Eligibilité_projet'!B19="",'Eligibilité_projet'!B18="",'Eligibilité_projet'!B17=""),0,(VLOOKUP('Eligibilité_projet'!B19,'(ne pas modifier) BDD_REF'!$A$137:$B$192,2,FALSE)+VLOOKUP('Eligibilité_projet'!B18,'(ne pas modifier) BDD_REF'!$A$137:$B$192,2,FALSE)+VLOOKUP('Eligibilité_projet'!B17,'(ne pas modifier) BDD_REF'!$A$137:$B$192,2,FALSE))/3/1000)</f>
        <v>2.38736847</v>
      </c>
      <c r="C5" s="65">
        <f>IF(OR('Eligibilité_projet'!C19="",'Eligibilité_projet'!C18="",'Eligibilité_projet'!C17=""),0,(VLOOKUP('Eligibilité_projet'!C19,'(ne pas modifier) BDD_REF'!$A$137:$B$192,2,FALSE)+VLOOKUP('Eligibilité_projet'!C18,'(ne pas modifier) BDD_REF'!$A$137:$B$192,2,FALSE)+VLOOKUP('Eligibilité_projet'!C17,'(ne pas modifier) BDD_REF'!$A$137:$B$192,2,FALSE))/3/1000)</f>
        <v>3.094721037</v>
      </c>
      <c r="D5" s="65">
        <f>IF(OR('Eligibilité_projet'!D19="",'Eligibilité_projet'!D18="",'Eligibilité_projet'!D17=""),0,(VLOOKUP('Eligibilité_projet'!D19,'(ne pas modifier) BDD_REF'!$A$137:$B$192,2,FALSE)+VLOOKUP('Eligibilité_projet'!D18,'(ne pas modifier) BDD_REF'!$A$137:$B$192,2,FALSE)+VLOOKUP('Eligibilité_projet'!D17,'(ne pas modifier) BDD_REF'!$A$137:$B$192,2,FALSE))/3/1000)</f>
        <v>0</v>
      </c>
      <c r="E5" s="65">
        <f>IF(OR('Eligibilité_projet'!E19="",'Eligibilité_projet'!E18="",'Eligibilité_projet'!E17=""),0,(VLOOKUP('Eligibilité_projet'!E19,'(ne pas modifier) BDD_REF'!$A$137:$B$192,2,FALSE)+VLOOKUP('Eligibilité_projet'!E18,'(ne pas modifier) BDD_REF'!$A$137:$B$192,2,FALSE)+VLOOKUP('Eligibilité_projet'!E17,'(ne pas modifier) BDD_REF'!$A$137:$B$192,2,FALSE))/3/1000)</f>
        <v>0</v>
      </c>
      <c r="F5" s="65">
        <f>IF(OR('Eligibilité_projet'!F19="",'Eligibilité_projet'!F18="",'Eligibilité_projet'!F17=""),0,(VLOOKUP('Eligibilité_projet'!F19,'(ne pas modifier) BDD_REF'!$A$137:$B$192,2,FALSE)+VLOOKUP('Eligibilité_projet'!F18,'(ne pas modifier) BDD_REF'!$A$137:$B$192,2,FALSE)+VLOOKUP('Eligibilité_projet'!F17,'(ne pas modifier) BDD_REF'!$A$137:$B$192,2,FALSE))/3/1000)</f>
        <v>0</v>
      </c>
      <c r="G5" s="65">
        <f>IF(OR('Eligibilité_projet'!G19="",'Eligibilité_projet'!G18="",'Eligibilité_projet'!G17=""),0,(VLOOKUP('Eligibilité_projet'!G19,'(ne pas modifier) BDD_REF'!$A$137:$B$192,2,FALSE)+VLOOKUP('Eligibilité_projet'!G18,'(ne pas modifier) BDD_REF'!$A$137:$B$192,2,FALSE)+VLOOKUP('Eligibilité_projet'!G17,'(ne pas modifier) BDD_REF'!$A$137:$B$192,2,FALSE))/3/1000)</f>
        <v>0</v>
      </c>
      <c r="H5" s="65">
        <f>IF(OR('Eligibilité_projet'!H19="",'Eligibilité_projet'!H18="",'Eligibilité_projet'!H17=""),0,(VLOOKUP('Eligibilité_projet'!H19,'(ne pas modifier) BDD_REF'!$A$137:$B$192,2,FALSE)+VLOOKUP('Eligibilité_projet'!H18,'(ne pas modifier) BDD_REF'!$A$137:$B$192,2,FALSE)+VLOOKUP('Eligibilité_projet'!H17,'(ne pas modifier) BDD_REF'!$A$137:$B$192,2,FALSE))/3/1000)</f>
        <v>0</v>
      </c>
      <c r="I5" s="65">
        <f>IF(OR('Eligibilité_projet'!I19="",'Eligibilité_projet'!I18="",'Eligibilité_projet'!I17=""),0,(VLOOKUP('Eligibilité_projet'!I19,'(ne pas modifier) BDD_REF'!$A$137:$B$192,2,FALSE)+VLOOKUP('Eligibilité_projet'!I18,'(ne pas modifier) BDD_REF'!$A$137:$B$192,2,FALSE)+VLOOKUP('Eligibilité_projet'!I17,'(ne pas modifier) BDD_REF'!$A$137:$B$192,2,FALSE))/3/1000)</f>
        <v>0</v>
      </c>
      <c r="J5" s="65">
        <f>IF(OR('Eligibilité_projet'!J19="",'Eligibilité_projet'!J18="",'Eligibilité_projet'!J17=""),0,(VLOOKUP('Eligibilité_projet'!J19,'(ne pas modifier) BDD_REF'!$A$137:$B$192,2,FALSE)+VLOOKUP('Eligibilité_projet'!J18,'(ne pas modifier) BDD_REF'!$A$137:$B$192,2,FALSE)+VLOOKUP('Eligibilité_projet'!J17,'(ne pas modifier) BDD_REF'!$A$137:$B$192,2,FALSE))/3/1000)</f>
        <v>0</v>
      </c>
      <c r="K5" s="65">
        <f>IF(OR('Eligibilité_projet'!K19="",'Eligibilité_projet'!K18="",'Eligibilité_projet'!K17=""),0,(VLOOKUP('Eligibilité_projet'!K19,'(ne pas modifier) BDD_REF'!$A$137:$B$192,2,FALSE)+VLOOKUP('Eligibilité_projet'!K18,'(ne pas modifier) BDD_REF'!$A$137:$B$192,2,FALSE)+VLOOKUP('Eligibilité_projet'!K17,'(ne pas modifier) BDD_REF'!$A$137:$B$192,2,FALSE))/3/1000)</f>
        <v>0</v>
      </c>
      <c r="L5" s="65">
        <f t="shared" ref="L5:L7" si="1">SUM(B5:K5)</f>
        <v>5.482089507</v>
      </c>
      <c r="M5" s="20"/>
      <c r="N5" s="20"/>
    </row>
    <row r="6" ht="14.25" customHeight="1">
      <c r="A6" s="31" t="s">
        <v>63</v>
      </c>
      <c r="B6" s="65">
        <f>IF('Eligibilité_projet'!B10="",0,VLOOKUP('Eligibilité_projet'!B10,'(ne pas modifier) BDD_REF'!$A$195:$B$204,2,FALSE)/1000)</f>
        <v>2.682723229</v>
      </c>
      <c r="C6" s="65">
        <f>IF('Eligibilité_projet'!C10="",0,VLOOKUP('Eligibilité_projet'!C10,'(ne pas modifier) BDD_REF'!$A$195:$B$204,2,FALSE)/1000)</f>
        <v>2.682723229</v>
      </c>
      <c r="D6" s="65">
        <f>IF('Eligibilité_projet'!D10="",0,VLOOKUP('Eligibilité_projet'!D10,'(ne pas modifier) BDD_REF'!$A$195:$B$204,2,FALSE)/1000)</f>
        <v>0</v>
      </c>
      <c r="E6" s="65">
        <f>IF('Eligibilité_projet'!E10="",0,VLOOKUP('Eligibilité_projet'!E10,'(ne pas modifier) BDD_REF'!$A$195:$B$204,2,FALSE)/1000)</f>
        <v>0</v>
      </c>
      <c r="F6" s="65">
        <f>IF('Eligibilité_projet'!F10="",0,VLOOKUP('Eligibilité_projet'!F10,'(ne pas modifier) BDD_REF'!$A$195:$B$204,2,FALSE)/1000)</f>
        <v>0</v>
      </c>
      <c r="G6" s="65">
        <f>IF('Eligibilité_projet'!G10="",0,VLOOKUP('Eligibilité_projet'!G10,'(ne pas modifier) BDD_REF'!$A$195:$B$204,2,FALSE)/1000)</f>
        <v>0</v>
      </c>
      <c r="H6" s="65">
        <f>IF('Eligibilité_projet'!H10="",0,VLOOKUP('Eligibilité_projet'!H10,'(ne pas modifier) BDD_REF'!$A$195:$B$204,2,FALSE)/1000)</f>
        <v>0</v>
      </c>
      <c r="I6" s="65">
        <f>IF('Eligibilité_projet'!I10="",0,VLOOKUP('Eligibilité_projet'!I10,'(ne pas modifier) BDD_REF'!$A$195:$B$204,2,FALSE)/1000)</f>
        <v>0</v>
      </c>
      <c r="J6" s="65">
        <f>IF('Eligibilité_projet'!J10="",0,VLOOKUP('Eligibilité_projet'!J10,'(ne pas modifier) BDD_REF'!$A$195:$B$204,2,FALSE)/1000)</f>
        <v>0</v>
      </c>
      <c r="K6" s="65">
        <f>IF('Eligibilité_projet'!K10="",0,VLOOKUP('Eligibilité_projet'!K10,'(ne pas modifier) BDD_REF'!$A$195:$B$204,2,FALSE)/1000)</f>
        <v>0</v>
      </c>
      <c r="L6" s="65">
        <f t="shared" si="1"/>
        <v>5.365446458</v>
      </c>
      <c r="M6" s="20"/>
      <c r="N6" s="20"/>
    </row>
    <row r="7" ht="14.25" customHeight="1">
      <c r="A7" s="31" t="s">
        <v>64</v>
      </c>
      <c r="B7" s="65">
        <f>IF(OR('RECeff + REIamont (1)'!B5="pas de calcul possible",'RECeff + REIamont (1)'!B6="pas de calcul possible"),"pas de calcul possible",('RECeff + REIamont (1)'!B6-'RECeff + REIamont (1)'!B5)*5*'Eligibilité_projet'!B8)</f>
        <v>16.24451176</v>
      </c>
      <c r="C7" s="65">
        <f>IF(OR('RECeff + REIamont (1)'!C5="pas de calcul possible",'RECeff + REIamont (1)'!C6="pas de calcul possible"),"pas de calcul possible",('RECeff + REIamont (1)'!C6-'RECeff + REIamont (1)'!C5)*5*'Eligibilité_projet'!C8)</f>
        <v>-14.41992328</v>
      </c>
      <c r="D7" s="65">
        <f>IF(OR('RECeff + REIamont (1)'!D5="pas de calcul possible",'RECeff + REIamont (1)'!D6="pas de calcul possible"),"pas de calcul possible",('RECeff + REIamont (1)'!D6-'RECeff + REIamont (1)'!D5)*5*'Eligibilité_projet'!D8)</f>
        <v>0</v>
      </c>
      <c r="E7" s="65">
        <f>IF(OR('RECeff + REIamont (1)'!E5="pas de calcul possible",'RECeff + REIamont (1)'!E6="pas de calcul possible"),"pas de calcul possible",('RECeff + REIamont (1)'!E6-'RECeff + REIamont (1)'!E5)*5*'Eligibilité_projet'!E8)</f>
        <v>0</v>
      </c>
      <c r="F7" s="65">
        <f>IF(OR('RECeff + REIamont (1)'!F5="pas de calcul possible",'RECeff + REIamont (1)'!F6="pas de calcul possible"),"pas de calcul possible",('RECeff + REIamont (1)'!F6-'RECeff + REIamont (1)'!F5)*5*'Eligibilité_projet'!F8)</f>
        <v>0</v>
      </c>
      <c r="G7" s="65">
        <f>IF(OR('RECeff + REIamont (1)'!G5="pas de calcul possible",'RECeff + REIamont (1)'!G6="pas de calcul possible"),"pas de calcul possible",('RECeff + REIamont (1)'!G6-'RECeff + REIamont (1)'!G5)*5*'Eligibilité_projet'!G8)</f>
        <v>0</v>
      </c>
      <c r="H7" s="65">
        <f>IF(OR('RECeff + REIamont (1)'!H5="pas de calcul possible",'RECeff + REIamont (1)'!H6="pas de calcul possible"),"pas de calcul possible",('RECeff + REIamont (1)'!H6-'RECeff + REIamont (1)'!H5)*5*'Eligibilité_projet'!H8)</f>
        <v>0</v>
      </c>
      <c r="I7" s="65">
        <f>IF(OR('RECeff + REIamont (1)'!I5="pas de calcul possible",'RECeff + REIamont (1)'!I6="pas de calcul possible"),"pas de calcul possible",('RECeff + REIamont (1)'!I6-'RECeff + REIamont (1)'!I5)*5*'Eligibilité_projet'!I8)</f>
        <v>0</v>
      </c>
      <c r="J7" s="65">
        <f>IF(OR('RECeff + REIamont (1)'!J5="pas de calcul possible",'RECeff + REIamont (1)'!J6="pas de calcul possible"),"pas de calcul possible",('RECeff + REIamont (1)'!J6-'RECeff + REIamont (1)'!J5)*5*'Eligibilité_projet'!J8)</f>
        <v>0</v>
      </c>
      <c r="K7" s="65">
        <f>IF(OR('RECeff + REIamont (1)'!K5="pas de calcul possible",'RECeff + REIamont (1)'!K6="pas de calcul possible"),"pas de calcul possible",('RECeff + REIamont (1)'!K6-'RECeff + REIamont (1)'!K5)*5*'Eligibilité_projet'!K8)</f>
        <v>0</v>
      </c>
      <c r="L7" s="65">
        <f t="shared" si="1"/>
        <v>1.824588475</v>
      </c>
      <c r="M7" s="20"/>
      <c r="N7" s="20"/>
    </row>
    <row r="8" ht="14.25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ht="14.2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2:L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53.86"/>
    <col customWidth="1" min="3" max="4" width="12.71"/>
    <col customWidth="1" min="5" max="12" width="11.57"/>
    <col customWidth="1" min="13" max="13" width="12.71"/>
    <col customWidth="1" min="14" max="33" width="11.43"/>
  </cols>
  <sheetData>
    <row r="1" ht="14.25" customHeight="1">
      <c r="A1" s="19"/>
      <c r="C1" s="20"/>
      <c r="D1" s="20"/>
      <c r="E1" s="20"/>
      <c r="F1" s="20"/>
      <c r="G1" s="20"/>
      <c r="H1" s="20"/>
      <c r="I1" s="20"/>
      <c r="J1" s="20"/>
      <c r="K1" s="20"/>
      <c r="L1" s="20"/>
      <c r="N1" s="20"/>
      <c r="O1" s="20"/>
    </row>
    <row r="2" ht="36.0" customHeight="1">
      <c r="A2" s="19"/>
      <c r="B2" s="66" t="s">
        <v>65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20"/>
      <c r="O2" s="20"/>
    </row>
    <row r="3" ht="14.25" customHeight="1">
      <c r="A3" s="19"/>
      <c r="C3" s="20"/>
      <c r="D3" s="20"/>
      <c r="E3" s="20"/>
      <c r="F3" s="20"/>
      <c r="G3" s="20"/>
      <c r="H3" s="20"/>
      <c r="I3" s="20"/>
      <c r="J3" s="20"/>
      <c r="K3" s="20"/>
      <c r="L3" s="20"/>
      <c r="N3" s="20"/>
      <c r="O3" s="20"/>
    </row>
    <row r="4" ht="28.5" customHeight="1">
      <c r="A4" s="19"/>
      <c r="C4" s="64" t="s">
        <v>9</v>
      </c>
      <c r="D4" s="64" t="s">
        <v>10</v>
      </c>
      <c r="E4" s="64" t="s">
        <v>11</v>
      </c>
      <c r="F4" s="64" t="s">
        <v>12</v>
      </c>
      <c r="G4" s="64" t="s">
        <v>13</v>
      </c>
      <c r="H4" s="64" t="s">
        <v>14</v>
      </c>
      <c r="I4" s="64" t="s">
        <v>15</v>
      </c>
      <c r="J4" s="64" t="s">
        <v>16</v>
      </c>
      <c r="K4" s="64" t="s">
        <v>17</v>
      </c>
      <c r="L4" s="64" t="s">
        <v>18</v>
      </c>
      <c r="M4" s="67" t="s">
        <v>61</v>
      </c>
      <c r="N4" s="20"/>
      <c r="O4" s="20"/>
    </row>
    <row r="5" ht="14.25" customHeight="1">
      <c r="A5" s="19"/>
      <c r="B5" s="31" t="s">
        <v>66</v>
      </c>
      <c r="C5" s="68">
        <f>IF(OR('Eligibilité_projet'!B19="",'Eligibilité_projet'!B18="",'Eligibilité_projet'!B17=""),0,(VLOOKUP('Eligibilité_projet'!B19,'(ne pas modifier) BDD_REF'!$A$137:$B$192,2,FALSE)+VLOOKUP('Eligibilité_projet'!B18,'(ne pas modifier) BDD_REF'!$A$137:$B$192,2,FALSE)+VLOOKUP('Eligibilité_projet'!B17,'(ne pas modifier) BDD_REF'!$A$137:$B$192,2,FALSE))/3/1000)</f>
        <v>2.38736847</v>
      </c>
      <c r="D5" s="68">
        <f>IF(OR('Eligibilité_projet'!C19="",'Eligibilité_projet'!C18="",'Eligibilité_projet'!C17=""),0,(VLOOKUP('Eligibilité_projet'!C19,'(ne pas modifier) BDD_REF'!$A$137:$B$192,2,FALSE)+VLOOKUP('Eligibilité_projet'!C18,'(ne pas modifier) BDD_REF'!$A$137:$B$192,2,FALSE)+VLOOKUP('Eligibilité_projet'!C17,'(ne pas modifier) BDD_REF'!$A$137:$B$192,2,FALSE))/3/1000)</f>
        <v>3.094721037</v>
      </c>
      <c r="E5" s="68">
        <f>IF(OR('Eligibilité_projet'!D19="",'Eligibilité_projet'!D18="",'Eligibilité_projet'!D17=""),0,(VLOOKUP('Eligibilité_projet'!D19,'(ne pas modifier) BDD_REF'!$A$137:$B$192,2,FALSE)+VLOOKUP('Eligibilité_projet'!D18,'(ne pas modifier) BDD_REF'!$A$137:$B$192,2,FALSE)+VLOOKUP('Eligibilité_projet'!D17,'(ne pas modifier) BDD_REF'!$A$137:$B$192,2,FALSE))/3/1000)</f>
        <v>0</v>
      </c>
      <c r="F5" s="68">
        <f>IF(OR('Eligibilité_projet'!E19="",'Eligibilité_projet'!E18="",'Eligibilité_projet'!E17=""),0,(VLOOKUP('Eligibilité_projet'!E19,'(ne pas modifier) BDD_REF'!$A$137:$B$192,2,FALSE)+VLOOKUP('Eligibilité_projet'!E18,'(ne pas modifier) BDD_REF'!$A$137:$B$192,2,FALSE)+VLOOKUP('Eligibilité_projet'!E17,'(ne pas modifier) BDD_REF'!$A$137:$B$192,2,FALSE))/3/1000)</f>
        <v>0</v>
      </c>
      <c r="G5" s="68">
        <f>IF(OR('Eligibilité_projet'!F19="",'Eligibilité_projet'!F18="",'Eligibilité_projet'!F17=""),0,(VLOOKUP('Eligibilité_projet'!F19,'(ne pas modifier) BDD_REF'!$A$137:$B$192,2,FALSE)+VLOOKUP('Eligibilité_projet'!F18,'(ne pas modifier) BDD_REF'!$A$137:$B$192,2,FALSE)+VLOOKUP('Eligibilité_projet'!F17,'(ne pas modifier) BDD_REF'!$A$137:$B$192,2,FALSE))/3/1000)</f>
        <v>0</v>
      </c>
      <c r="H5" s="68">
        <f>IF(OR('Eligibilité_projet'!G19="",'Eligibilité_projet'!G18="",'Eligibilité_projet'!G17=""),0,(VLOOKUP('Eligibilité_projet'!G19,'(ne pas modifier) BDD_REF'!$A$137:$B$192,2,FALSE)+VLOOKUP('Eligibilité_projet'!G18,'(ne pas modifier) BDD_REF'!$A$137:$B$192,2,FALSE)+VLOOKUP('Eligibilité_projet'!G17,'(ne pas modifier) BDD_REF'!$A$137:$B$192,2,FALSE))/3/1000)</f>
        <v>0</v>
      </c>
      <c r="I5" s="68">
        <f>IF(OR('Eligibilité_projet'!H19="",'Eligibilité_projet'!H18="",'Eligibilité_projet'!H17=""),0,(VLOOKUP('Eligibilité_projet'!H19,'(ne pas modifier) BDD_REF'!$A$137:$B$192,2,FALSE)+VLOOKUP('Eligibilité_projet'!H18,'(ne pas modifier) BDD_REF'!$A$137:$B$192,2,FALSE)+VLOOKUP('Eligibilité_projet'!H17,'(ne pas modifier) BDD_REF'!$A$137:$B$192,2,FALSE))/3/1000)</f>
        <v>0</v>
      </c>
      <c r="J5" s="68">
        <f>IF(OR('Eligibilité_projet'!I19="",'Eligibilité_projet'!I18="",'Eligibilité_projet'!I17=""),0,(VLOOKUP('Eligibilité_projet'!I19,'(ne pas modifier) BDD_REF'!$A$137:$B$192,2,FALSE)+VLOOKUP('Eligibilité_projet'!I18,'(ne pas modifier) BDD_REF'!$A$137:$B$192,2,FALSE)+VLOOKUP('Eligibilité_projet'!I17,'(ne pas modifier) BDD_REF'!$A$137:$B$192,2,FALSE))/3/1000)</f>
        <v>0</v>
      </c>
      <c r="K5" s="68">
        <f>IF(OR('Eligibilité_projet'!J19="",'Eligibilité_projet'!J18="",'Eligibilité_projet'!J17=""),0,(VLOOKUP('Eligibilité_projet'!J19,'(ne pas modifier) BDD_REF'!$A$137:$B$192,2,FALSE)+VLOOKUP('Eligibilité_projet'!J18,'(ne pas modifier) BDD_REF'!$A$137:$B$192,2,FALSE)+VLOOKUP('Eligibilité_projet'!J17,'(ne pas modifier) BDD_REF'!$A$137:$B$192,2,FALSE))/3/1000)</f>
        <v>0</v>
      </c>
      <c r="L5" s="68">
        <f>IF(OR('Eligibilité_projet'!K19="",'Eligibilité_projet'!K18="",'Eligibilité_projet'!K17=""),0,(VLOOKUP('Eligibilité_projet'!K19,'(ne pas modifier) BDD_REF'!$A$137:$B$192,2,FALSE)+VLOOKUP('Eligibilité_projet'!K18,'(ne pas modifier) BDD_REF'!$A$137:$B$192,2,FALSE)+VLOOKUP('Eligibilité_projet'!K17,'(ne pas modifier) BDD_REF'!$A$137:$B$192,2,FALSE))/3/1000)</f>
        <v>0</v>
      </c>
      <c r="M5" s="68">
        <f>SUM(C5:L5)</f>
        <v>5.482089507</v>
      </c>
      <c r="N5" s="20"/>
      <c r="O5" s="20"/>
    </row>
    <row r="6" ht="14.25" customHeight="1">
      <c r="A6" s="19"/>
      <c r="C6" s="20"/>
      <c r="D6" s="20"/>
      <c r="E6" s="20"/>
      <c r="F6" s="20"/>
      <c r="G6" s="20"/>
      <c r="H6" s="20"/>
      <c r="I6" s="20"/>
      <c r="J6" s="20"/>
      <c r="K6" s="20"/>
      <c r="L6" s="20"/>
      <c r="N6" s="20"/>
      <c r="O6" s="20"/>
    </row>
    <row r="7" ht="14.25" customHeight="1">
      <c r="A7" s="64" t="s">
        <v>67</v>
      </c>
      <c r="B7" s="47" t="s">
        <v>68</v>
      </c>
      <c r="C7" s="32">
        <v>0.0</v>
      </c>
      <c r="D7" s="32">
        <v>0.0</v>
      </c>
      <c r="E7" s="32"/>
      <c r="F7" s="32"/>
      <c r="G7" s="32"/>
      <c r="H7" s="32"/>
      <c r="I7" s="32"/>
      <c r="J7" s="32"/>
      <c r="K7" s="32"/>
      <c r="L7" s="32"/>
      <c r="M7" s="68">
        <f t="shared" ref="M7:M142" si="1">SUM(C7:L7)</f>
        <v>0</v>
      </c>
      <c r="N7" s="20"/>
      <c r="O7" s="20"/>
    </row>
    <row r="8" ht="14.25" customHeight="1">
      <c r="A8" s="19"/>
      <c r="B8" s="47" t="s">
        <v>69</v>
      </c>
      <c r="C8" s="32">
        <v>7.5</v>
      </c>
      <c r="D8" s="32">
        <v>7.5</v>
      </c>
      <c r="E8" s="32"/>
      <c r="F8" s="32"/>
      <c r="G8" s="32"/>
      <c r="H8" s="32"/>
      <c r="I8" s="32"/>
      <c r="J8" s="32"/>
      <c r="K8" s="32"/>
      <c r="L8" s="32"/>
      <c r="M8" s="68">
        <f t="shared" si="1"/>
        <v>15</v>
      </c>
      <c r="N8" s="20"/>
      <c r="O8" s="20"/>
    </row>
    <row r="9" ht="14.25" customHeight="1">
      <c r="A9" s="19"/>
      <c r="B9" s="47" t="s">
        <v>70</v>
      </c>
      <c r="C9" s="32">
        <v>328.0</v>
      </c>
      <c r="D9" s="32">
        <v>328.0</v>
      </c>
      <c r="E9" s="32"/>
      <c r="F9" s="32"/>
      <c r="G9" s="32"/>
      <c r="H9" s="32"/>
      <c r="I9" s="32"/>
      <c r="J9" s="32"/>
      <c r="K9" s="32"/>
      <c r="L9" s="32"/>
      <c r="M9" s="68">
        <f t="shared" si="1"/>
        <v>656</v>
      </c>
      <c r="N9" s="20"/>
      <c r="O9" s="20"/>
    </row>
    <row r="10" ht="14.25" customHeight="1">
      <c r="A10" s="19"/>
      <c r="B10" s="69" t="s">
        <v>71</v>
      </c>
      <c r="C10" s="68">
        <f>C7*'(ne pas modifier) BDD_REF'!$B$207 + (C8+C9)*'(ne pas modifier) BDD_REF'!$B$208</f>
        <v>2.013</v>
      </c>
      <c r="D10" s="68">
        <f>D7*'(ne pas modifier) BDD_REF'!$B$207 + (D8+D9)*'(ne pas modifier) BDD_REF'!$B$208</f>
        <v>2.013</v>
      </c>
      <c r="E10" s="68">
        <f>E7*'(ne pas modifier) BDD_REF'!$B$207 + (E8+E9)*'(ne pas modifier) BDD_REF'!$B$208</f>
        <v>0</v>
      </c>
      <c r="F10" s="68">
        <f>F7*'(ne pas modifier) BDD_REF'!$B$207 + (F8+F9)*'(ne pas modifier) BDD_REF'!$B$208</f>
        <v>0</v>
      </c>
      <c r="G10" s="68">
        <f>G7*'(ne pas modifier) BDD_REF'!$B$207 + (G8+G9)*'(ne pas modifier) BDD_REF'!$B$208</f>
        <v>0</v>
      </c>
      <c r="H10" s="68">
        <f>H7*'(ne pas modifier) BDD_REF'!$B$207 + (H8+H9)*'(ne pas modifier) BDD_REF'!$B$208</f>
        <v>0</v>
      </c>
      <c r="I10" s="68">
        <f>I7*'(ne pas modifier) BDD_REF'!$B$207 + (I8+I9)*'(ne pas modifier) BDD_REF'!$B$208</f>
        <v>0</v>
      </c>
      <c r="J10" s="68">
        <f>J7*'(ne pas modifier) BDD_REF'!$B$207 + (J8+J9)*'(ne pas modifier) BDD_REF'!$B$208</f>
        <v>0</v>
      </c>
      <c r="K10" s="68">
        <f>K7*'(ne pas modifier) BDD_REF'!$B$207 + (K8+K9)*'(ne pas modifier) BDD_REF'!$B$208</f>
        <v>0</v>
      </c>
      <c r="L10" s="68">
        <f>L7*'(ne pas modifier) BDD_REF'!$B$207 + (L8+L9)*'(ne pas modifier) BDD_REF'!$B$208</f>
        <v>0</v>
      </c>
      <c r="M10" s="68">
        <f t="shared" si="1"/>
        <v>4.026</v>
      </c>
      <c r="N10" s="20"/>
      <c r="O10" s="20"/>
    </row>
    <row r="11" ht="14.25" customHeight="1">
      <c r="A11" s="19"/>
      <c r="B11" s="69" t="s">
        <v>72</v>
      </c>
      <c r="C11" s="68">
        <f>((C7*'(ne pas modifier) BDD_REF'!$B$220)+('RECeff + REIamont (2)'!C8+'RECeff + REIamont (2)'!C9)*'(ne pas modifier) BDD_REF'!$B$221)*'(ne pas modifier) BDD_REF'!$B$209</f>
        <v>0.70455</v>
      </c>
      <c r="D11" s="68">
        <f>((D7*'(ne pas modifier) BDD_REF'!$B$220)+('RECeff + REIamont (2)'!D8+'RECeff + REIamont (2)'!D9)*'(ne pas modifier) BDD_REF'!$B$221)*'(ne pas modifier) BDD_REF'!$B$209</f>
        <v>0.70455</v>
      </c>
      <c r="E11" s="68">
        <f>((E7*'(ne pas modifier) BDD_REF'!$B$220)+('RECeff + REIamont (2)'!E8+'RECeff + REIamont (2)'!E9)*'(ne pas modifier) BDD_REF'!$B$221)*'(ne pas modifier) BDD_REF'!$B$209</f>
        <v>0</v>
      </c>
      <c r="F11" s="68">
        <f>((F7*'(ne pas modifier) BDD_REF'!$B$220)+('RECeff + REIamont (2)'!F8+'RECeff + REIamont (2)'!F9)*'(ne pas modifier) BDD_REF'!$B$221)*'(ne pas modifier) BDD_REF'!$B$209</f>
        <v>0</v>
      </c>
      <c r="G11" s="68">
        <f>((G7*'(ne pas modifier) BDD_REF'!$B$220)+('RECeff + REIamont (2)'!G8+'RECeff + REIamont (2)'!G9)*'(ne pas modifier) BDD_REF'!$B$221)*'(ne pas modifier) BDD_REF'!$B$209</f>
        <v>0</v>
      </c>
      <c r="H11" s="68">
        <f>((H7*'(ne pas modifier) BDD_REF'!$B$220)+('RECeff + REIamont (2)'!H8+'RECeff + REIamont (2)'!H9)*'(ne pas modifier) BDD_REF'!$B$221)*'(ne pas modifier) BDD_REF'!$B$209</f>
        <v>0</v>
      </c>
      <c r="I11" s="68">
        <f>((I7*'(ne pas modifier) BDD_REF'!$B$220)+('RECeff + REIamont (2)'!I8+'RECeff + REIamont (2)'!I9)*'(ne pas modifier) BDD_REF'!$B$221)*'(ne pas modifier) BDD_REF'!$B$209</f>
        <v>0</v>
      </c>
      <c r="J11" s="68">
        <f>((J7*'(ne pas modifier) BDD_REF'!$B$220)+('RECeff + REIamont (2)'!J8+'RECeff + REIamont (2)'!J9)*'(ne pas modifier) BDD_REF'!$B$221)*'(ne pas modifier) BDD_REF'!$B$209</f>
        <v>0</v>
      </c>
      <c r="K11" s="68">
        <f>((K7*'(ne pas modifier) BDD_REF'!$B$220)+('RECeff + REIamont (2)'!K8+'RECeff + REIamont (2)'!K9)*'(ne pas modifier) BDD_REF'!$B$221)*'(ne pas modifier) BDD_REF'!$B$209</f>
        <v>0</v>
      </c>
      <c r="L11" s="68">
        <f>((L7*'(ne pas modifier) BDD_REF'!$B$220)+('RECeff + REIamont (2)'!L8+'RECeff + REIamont (2)'!L9)*'(ne pas modifier) BDD_REF'!$B$221)*'(ne pas modifier) BDD_REF'!$B$209</f>
        <v>0</v>
      </c>
      <c r="M11" s="68">
        <f t="shared" si="1"/>
        <v>1.4091</v>
      </c>
      <c r="N11" s="20"/>
      <c r="O11" s="20"/>
    </row>
    <row r="12" ht="14.25" customHeight="1">
      <c r="A12" s="19"/>
      <c r="B12" s="69" t="s">
        <v>73</v>
      </c>
      <c r="C12" s="68">
        <f>(C7+C8+C9)*'(ne pas modifier) BDD_REF'!$B$222*'(ne pas modifier) BDD_REF'!$B$210</f>
        <v>0.88572</v>
      </c>
      <c r="D12" s="68">
        <f>(D7+D8+D9)*'(ne pas modifier) BDD_REF'!$B$222*'(ne pas modifier) BDD_REF'!$B$210</f>
        <v>0.88572</v>
      </c>
      <c r="E12" s="68">
        <f>(E7+E8+E9)*'(ne pas modifier) BDD_REF'!$B$222*'(ne pas modifier) BDD_REF'!$B$210</f>
        <v>0</v>
      </c>
      <c r="F12" s="68">
        <f>(F7+F8+F9)*'(ne pas modifier) BDD_REF'!$B$222*'(ne pas modifier) BDD_REF'!$B$210</f>
        <v>0</v>
      </c>
      <c r="G12" s="68">
        <f>(G7+G8+G9)*'(ne pas modifier) BDD_REF'!$B$222*'(ne pas modifier) BDD_REF'!$B$210</f>
        <v>0</v>
      </c>
      <c r="H12" s="68">
        <f>(H7+H8+H9)*'(ne pas modifier) BDD_REF'!$B$222*'(ne pas modifier) BDD_REF'!$B$210</f>
        <v>0</v>
      </c>
      <c r="I12" s="68">
        <f>(I7+I8+I9)*'(ne pas modifier) BDD_REF'!$B$222*'(ne pas modifier) BDD_REF'!$B$210</f>
        <v>0</v>
      </c>
      <c r="J12" s="68">
        <f>(J7+J8+J9)*'(ne pas modifier) BDD_REF'!$B$222*'(ne pas modifier) BDD_REF'!$B$210</f>
        <v>0</v>
      </c>
      <c r="K12" s="68">
        <f>(K7+K8+K9)*'(ne pas modifier) BDD_REF'!$B$222*'(ne pas modifier) BDD_REF'!$B$210</f>
        <v>0</v>
      </c>
      <c r="L12" s="68">
        <f>(L7+L8+L9)*'(ne pas modifier) BDD_REF'!$B$222*'(ne pas modifier) BDD_REF'!$B$210</f>
        <v>0</v>
      </c>
      <c r="M12" s="68">
        <f t="shared" si="1"/>
        <v>1.77144</v>
      </c>
      <c r="N12" s="20"/>
      <c r="O12" s="20"/>
    </row>
    <row r="13" ht="14.25" customHeight="1">
      <c r="A13" s="19"/>
      <c r="B13" s="47" t="s">
        <v>74</v>
      </c>
      <c r="C13" s="32">
        <v>0.0</v>
      </c>
      <c r="D13" s="32">
        <v>0.0</v>
      </c>
      <c r="E13" s="32"/>
      <c r="F13" s="32"/>
      <c r="G13" s="32"/>
      <c r="H13" s="32"/>
      <c r="I13" s="32"/>
      <c r="J13" s="32"/>
      <c r="K13" s="32"/>
      <c r="L13" s="32"/>
      <c r="M13" s="68">
        <f t="shared" si="1"/>
        <v>0</v>
      </c>
      <c r="N13" s="20"/>
      <c r="O13" s="20"/>
    </row>
    <row r="14" ht="14.25" customHeight="1">
      <c r="A14" s="19"/>
      <c r="B14" s="47" t="s">
        <v>75</v>
      </c>
      <c r="C14" s="32">
        <v>190.0</v>
      </c>
      <c r="D14" s="32">
        <v>190.0</v>
      </c>
      <c r="E14" s="32"/>
      <c r="F14" s="32"/>
      <c r="G14" s="32"/>
      <c r="H14" s="32"/>
      <c r="I14" s="32"/>
      <c r="J14" s="32"/>
      <c r="K14" s="32"/>
      <c r="L14" s="32"/>
      <c r="M14" s="68">
        <f t="shared" si="1"/>
        <v>380</v>
      </c>
      <c r="N14" s="20"/>
      <c r="O14" s="20"/>
    </row>
    <row r="15" ht="14.25" customHeight="1">
      <c r="A15" s="19"/>
      <c r="B15" s="47" t="s">
        <v>76</v>
      </c>
      <c r="C15" s="32">
        <v>40.0</v>
      </c>
      <c r="D15" s="32">
        <v>40.0</v>
      </c>
      <c r="E15" s="32"/>
      <c r="F15" s="32"/>
      <c r="G15" s="32"/>
      <c r="H15" s="32"/>
      <c r="I15" s="32"/>
      <c r="J15" s="32"/>
      <c r="K15" s="32"/>
      <c r="L15" s="32"/>
      <c r="M15" s="68">
        <f t="shared" si="1"/>
        <v>80</v>
      </c>
      <c r="N15" s="20"/>
      <c r="O15" s="20"/>
    </row>
    <row r="16" ht="14.25" customHeight="1">
      <c r="A16" s="19"/>
      <c r="B16" s="47" t="s">
        <v>77</v>
      </c>
      <c r="C16" s="32">
        <v>0.0</v>
      </c>
      <c r="D16" s="32">
        <v>0.0</v>
      </c>
      <c r="E16" s="32"/>
      <c r="F16" s="32"/>
      <c r="G16" s="32"/>
      <c r="H16" s="32"/>
      <c r="I16" s="32"/>
      <c r="J16" s="32"/>
      <c r="K16" s="32"/>
      <c r="L16" s="32"/>
      <c r="M16" s="68">
        <f t="shared" si="1"/>
        <v>0</v>
      </c>
      <c r="N16" s="20"/>
      <c r="O16" s="20"/>
    </row>
    <row r="17" ht="14.25" customHeight="1">
      <c r="A17" s="19"/>
      <c r="B17" s="47" t="s">
        <v>78</v>
      </c>
      <c r="C17" s="32">
        <v>0.0</v>
      </c>
      <c r="D17" s="32">
        <v>0.0</v>
      </c>
      <c r="E17" s="32"/>
      <c r="F17" s="32"/>
      <c r="G17" s="32"/>
      <c r="H17" s="32"/>
      <c r="I17" s="32"/>
      <c r="J17" s="32"/>
      <c r="K17" s="32"/>
      <c r="L17" s="32"/>
      <c r="M17" s="68">
        <f t="shared" si="1"/>
        <v>0</v>
      </c>
      <c r="N17" s="20"/>
      <c r="O17" s="20"/>
    </row>
    <row r="18" ht="14.25" customHeight="1">
      <c r="A18" s="19"/>
      <c r="B18" s="47" t="s">
        <v>79</v>
      </c>
      <c r="C18" s="32">
        <v>0.0</v>
      </c>
      <c r="D18" s="32">
        <v>0.0</v>
      </c>
      <c r="E18" s="32"/>
      <c r="F18" s="32"/>
      <c r="G18" s="32"/>
      <c r="H18" s="32"/>
      <c r="I18" s="32"/>
      <c r="J18" s="32"/>
      <c r="K18" s="32"/>
      <c r="L18" s="32"/>
      <c r="M18" s="68">
        <f t="shared" si="1"/>
        <v>0</v>
      </c>
      <c r="N18" s="20"/>
      <c r="O18" s="20"/>
    </row>
    <row r="19" ht="14.25" customHeight="1">
      <c r="A19" s="19"/>
      <c r="B19" s="31" t="s">
        <v>80</v>
      </c>
      <c r="C19" s="68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0.71493</v>
      </c>
      <c r="D19" s="68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0.71493</v>
      </c>
      <c r="E19" s="68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68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68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68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68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68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68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68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68">
        <f t="shared" si="1"/>
        <v>1.42986</v>
      </c>
      <c r="N19" s="20"/>
      <c r="O19" s="20"/>
    </row>
    <row r="20" ht="14.25" customHeight="1">
      <c r="A20" s="19"/>
      <c r="B20" s="47" t="s">
        <v>81</v>
      </c>
      <c r="C20" s="32">
        <v>170.0</v>
      </c>
      <c r="D20" s="32">
        <v>170.0</v>
      </c>
      <c r="E20" s="32"/>
      <c r="F20" s="32"/>
      <c r="G20" s="32"/>
      <c r="H20" s="32"/>
      <c r="I20" s="32"/>
      <c r="J20" s="32"/>
      <c r="K20" s="32"/>
      <c r="L20" s="32"/>
      <c r="M20" s="68">
        <f t="shared" si="1"/>
        <v>340</v>
      </c>
      <c r="N20" s="20"/>
      <c r="O20" s="20"/>
    </row>
    <row r="21" ht="14.25" customHeight="1">
      <c r="A21" s="19"/>
      <c r="B21" s="31" t="s">
        <v>82</v>
      </c>
      <c r="C21" s="68">
        <f>(C20*'(ne pas modifier) BDD_REF'!$B$211)/1000</f>
        <v>0.00969</v>
      </c>
      <c r="D21" s="68">
        <f>(D20*'(ne pas modifier) BDD_REF'!$B$211)/1000</f>
        <v>0.00969</v>
      </c>
      <c r="E21" s="68">
        <f>(E20*'(ne pas modifier) BDD_REF'!$B$211)/1000</f>
        <v>0</v>
      </c>
      <c r="F21" s="68">
        <f>(F20*'(ne pas modifier) BDD_REF'!$B$211)/1000</f>
        <v>0</v>
      </c>
      <c r="G21" s="68">
        <f>(G20*'(ne pas modifier) BDD_REF'!$B$211)/1000</f>
        <v>0</v>
      </c>
      <c r="H21" s="68">
        <f>(H20*'(ne pas modifier) BDD_REF'!$B$211)/1000</f>
        <v>0</v>
      </c>
      <c r="I21" s="68">
        <f>(I20*'(ne pas modifier) BDD_REF'!$B$211)/1000</f>
        <v>0</v>
      </c>
      <c r="J21" s="68">
        <f>(J20*'(ne pas modifier) BDD_REF'!$B$211)/1000</f>
        <v>0</v>
      </c>
      <c r="K21" s="68">
        <f>(K20*'(ne pas modifier) BDD_REF'!$B$211)/1000</f>
        <v>0</v>
      </c>
      <c r="L21" s="68">
        <f>(L20*'(ne pas modifier) BDD_REF'!$B$211)/1000</f>
        <v>0</v>
      </c>
      <c r="M21" s="68">
        <f t="shared" si="1"/>
        <v>0.01938</v>
      </c>
      <c r="N21" s="20"/>
      <c r="O21" s="20"/>
    </row>
    <row r="22" ht="14.25" customHeight="1">
      <c r="A22" s="70"/>
      <c r="B22" s="69" t="s">
        <v>83</v>
      </c>
      <c r="C22" s="71">
        <f t="shared" ref="C22:L22" si="2">C19+C21</f>
        <v>0.72462</v>
      </c>
      <c r="D22" s="71">
        <f t="shared" si="2"/>
        <v>0.72462</v>
      </c>
      <c r="E22" s="71">
        <f t="shared" si="2"/>
        <v>0</v>
      </c>
      <c r="F22" s="71">
        <f t="shared" si="2"/>
        <v>0</v>
      </c>
      <c r="G22" s="71">
        <f t="shared" si="2"/>
        <v>0</v>
      </c>
      <c r="H22" s="71">
        <f t="shared" si="2"/>
        <v>0</v>
      </c>
      <c r="I22" s="71">
        <f t="shared" si="2"/>
        <v>0</v>
      </c>
      <c r="J22" s="71">
        <f t="shared" si="2"/>
        <v>0</v>
      </c>
      <c r="K22" s="71">
        <f t="shared" si="2"/>
        <v>0</v>
      </c>
      <c r="L22" s="71">
        <f t="shared" si="2"/>
        <v>0</v>
      </c>
      <c r="M22" s="68">
        <f t="shared" si="1"/>
        <v>1.44924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ht="14.25" customHeight="1">
      <c r="A23" s="19"/>
      <c r="B23" s="47" t="s">
        <v>84</v>
      </c>
      <c r="C23" s="32">
        <v>4.5</v>
      </c>
      <c r="D23" s="32">
        <v>4.5</v>
      </c>
      <c r="E23" s="32"/>
      <c r="F23" s="32"/>
      <c r="G23" s="32"/>
      <c r="H23" s="32"/>
      <c r="I23" s="32"/>
      <c r="J23" s="32"/>
      <c r="K23" s="32"/>
      <c r="L23" s="32"/>
      <c r="M23" s="68">
        <f t="shared" si="1"/>
        <v>9</v>
      </c>
      <c r="N23" s="20"/>
      <c r="O23" s="20"/>
    </row>
    <row r="24" ht="14.25" customHeight="1">
      <c r="A24" s="19"/>
      <c r="B24" s="47" t="s">
        <v>85</v>
      </c>
      <c r="C24" s="32">
        <v>3.0</v>
      </c>
      <c r="D24" s="32">
        <v>3.0</v>
      </c>
      <c r="E24" s="32"/>
      <c r="F24" s="32"/>
      <c r="G24" s="32"/>
      <c r="H24" s="32"/>
      <c r="I24" s="32"/>
      <c r="J24" s="32"/>
      <c r="K24" s="32"/>
      <c r="L24" s="32"/>
      <c r="M24" s="68">
        <f t="shared" si="1"/>
        <v>6</v>
      </c>
      <c r="N24" s="20"/>
      <c r="O24" s="20"/>
    </row>
    <row r="25" ht="14.25" customHeight="1">
      <c r="A25" s="19"/>
      <c r="B25" s="31" t="s">
        <v>86</v>
      </c>
      <c r="C25" s="68">
        <f>(C7*'(ne pas modifier) BDD_REF'!$B$212+'RECeff + REIamont (2)'!C23*'(ne pas modifier) BDD_REF'!$B$213+'RECeff + REIamont (2)'!C24*'(ne pas modifier) BDD_REF'!$B$214)/1000</f>
        <v>0.008655</v>
      </c>
      <c r="D25" s="68">
        <f>(D7*'(ne pas modifier) BDD_REF'!$B$212+'RECeff + REIamont (2)'!D23*'(ne pas modifier) BDD_REF'!$B$213+'RECeff + REIamont (2)'!D24*'(ne pas modifier) BDD_REF'!$B$214)/1000</f>
        <v>0.008655</v>
      </c>
      <c r="E25" s="68">
        <f>(E7*'(ne pas modifier) BDD_REF'!$B$212+'RECeff + REIamont (2)'!E23*'(ne pas modifier) BDD_REF'!$B$213+'RECeff + REIamont (2)'!E24*'(ne pas modifier) BDD_REF'!$B$214)/1000</f>
        <v>0</v>
      </c>
      <c r="F25" s="68">
        <f>(F7*'(ne pas modifier) BDD_REF'!$B$212+'RECeff + REIamont (2)'!F23*'(ne pas modifier) BDD_REF'!$B$213+'RECeff + REIamont (2)'!F24*'(ne pas modifier) BDD_REF'!$B$214)/1000</f>
        <v>0</v>
      </c>
      <c r="G25" s="68">
        <f>(G7*'(ne pas modifier) BDD_REF'!$B$212+'RECeff + REIamont (2)'!G23*'(ne pas modifier) BDD_REF'!$B$213+'RECeff + REIamont (2)'!G24*'(ne pas modifier) BDD_REF'!$B$214)/1000</f>
        <v>0</v>
      </c>
      <c r="H25" s="68">
        <f>(H7*'(ne pas modifier) BDD_REF'!$B$212+'RECeff + REIamont (2)'!H23*'(ne pas modifier) BDD_REF'!$B$213+'RECeff + REIamont (2)'!H24*'(ne pas modifier) BDD_REF'!$B$214)/1000</f>
        <v>0</v>
      </c>
      <c r="I25" s="68">
        <f>(I7*'(ne pas modifier) BDD_REF'!$B$212+'RECeff + REIamont (2)'!I23*'(ne pas modifier) BDD_REF'!$B$213+'RECeff + REIamont (2)'!I24*'(ne pas modifier) BDD_REF'!$B$214)/1000</f>
        <v>0</v>
      </c>
      <c r="J25" s="68">
        <f>(J7*'(ne pas modifier) BDD_REF'!$B$212+'RECeff + REIamont (2)'!J23*'(ne pas modifier) BDD_REF'!$B$213+'RECeff + REIamont (2)'!J24*'(ne pas modifier) BDD_REF'!$B$214)/1000</f>
        <v>0</v>
      </c>
      <c r="K25" s="68">
        <f>(K7*'(ne pas modifier) BDD_REF'!$B$212+'RECeff + REIamont (2)'!K23*'(ne pas modifier) BDD_REF'!$B$213+'RECeff + REIamont (2)'!K24*'(ne pas modifier) BDD_REF'!$B$214)/1000</f>
        <v>0</v>
      </c>
      <c r="L25" s="68">
        <f>(L7*'(ne pas modifier) BDD_REF'!$B$212+'RECeff + REIamont (2)'!L23*'(ne pas modifier) BDD_REF'!$B$213+'RECeff + REIamont (2)'!L24*'(ne pas modifier) BDD_REF'!$B$214)/1000</f>
        <v>0</v>
      </c>
      <c r="M25" s="68">
        <f t="shared" si="1"/>
        <v>0.01731</v>
      </c>
      <c r="N25" s="20"/>
      <c r="O25" s="20"/>
    </row>
    <row r="26" ht="14.25" hidden="1" customHeight="1">
      <c r="A26" s="19"/>
      <c r="B26" s="31" t="s">
        <v>87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>
        <f t="shared" si="1"/>
        <v>0</v>
      </c>
      <c r="N26" s="20"/>
      <c r="O26" s="20"/>
    </row>
    <row r="27" ht="14.25" customHeight="1">
      <c r="A27" s="72" t="s">
        <v>88</v>
      </c>
      <c r="B27" s="47" t="s">
        <v>89</v>
      </c>
      <c r="C27" s="32">
        <v>0.0</v>
      </c>
      <c r="D27" s="32">
        <v>0.0</v>
      </c>
      <c r="E27" s="32"/>
      <c r="F27" s="32"/>
      <c r="G27" s="32"/>
      <c r="H27" s="32"/>
      <c r="I27" s="32"/>
      <c r="J27" s="32"/>
      <c r="K27" s="32"/>
      <c r="L27" s="32"/>
      <c r="M27" s="68">
        <f t="shared" si="1"/>
        <v>0</v>
      </c>
      <c r="N27" s="20"/>
      <c r="O27" s="20"/>
    </row>
    <row r="28" ht="14.25" customHeight="1">
      <c r="A28" s="19"/>
      <c r="B28" s="47" t="s">
        <v>90</v>
      </c>
      <c r="C28" s="32">
        <v>0.0</v>
      </c>
      <c r="D28" s="32">
        <v>0.0</v>
      </c>
      <c r="E28" s="32"/>
      <c r="F28" s="32"/>
      <c r="G28" s="32"/>
      <c r="H28" s="32"/>
      <c r="I28" s="32"/>
      <c r="J28" s="32"/>
      <c r="K28" s="32"/>
      <c r="L28" s="32"/>
      <c r="M28" s="68">
        <f t="shared" si="1"/>
        <v>0</v>
      </c>
      <c r="N28" s="20"/>
      <c r="O28" s="20"/>
    </row>
    <row r="29" ht="14.25" customHeight="1">
      <c r="A29" s="19"/>
      <c r="B29" s="47" t="s">
        <v>91</v>
      </c>
      <c r="C29" s="32">
        <v>0.0</v>
      </c>
      <c r="D29" s="32">
        <v>0.0</v>
      </c>
      <c r="E29" s="32"/>
      <c r="F29" s="32"/>
      <c r="G29" s="32"/>
      <c r="H29" s="32"/>
      <c r="I29" s="32"/>
      <c r="J29" s="32"/>
      <c r="K29" s="32"/>
      <c r="L29" s="32"/>
      <c r="M29" s="68">
        <f t="shared" si="1"/>
        <v>0</v>
      </c>
      <c r="N29" s="20"/>
      <c r="O29" s="20"/>
    </row>
    <row r="30" ht="14.25" customHeight="1">
      <c r="A30" s="19"/>
      <c r="B30" s="47" t="s">
        <v>92</v>
      </c>
      <c r="C30" s="32">
        <v>0.0</v>
      </c>
      <c r="D30" s="32">
        <v>0.0</v>
      </c>
      <c r="E30" s="32"/>
      <c r="F30" s="32"/>
      <c r="G30" s="32"/>
      <c r="H30" s="32"/>
      <c r="I30" s="32"/>
      <c r="J30" s="32"/>
      <c r="K30" s="32"/>
      <c r="L30" s="32"/>
      <c r="M30" s="68">
        <f t="shared" si="1"/>
        <v>0</v>
      </c>
      <c r="N30" s="20"/>
      <c r="O30" s="20"/>
    </row>
    <row r="31" ht="14.25" customHeight="1">
      <c r="A31" s="19"/>
      <c r="B31" s="31" t="s">
        <v>93</v>
      </c>
      <c r="C31" s="68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68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68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68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68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68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68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68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68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68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68">
        <f t="shared" si="1"/>
        <v>0</v>
      </c>
      <c r="N31" s="20"/>
      <c r="O31" s="20"/>
    </row>
    <row r="32" ht="14.25" customHeight="1">
      <c r="A32" s="70"/>
      <c r="B32" s="69" t="s">
        <v>94</v>
      </c>
      <c r="C32" s="71">
        <f t="shared" ref="C32:L32" si="3">C25+C26+C31</f>
        <v>0.008655</v>
      </c>
      <c r="D32" s="71">
        <f t="shared" si="3"/>
        <v>0.008655</v>
      </c>
      <c r="E32" s="71">
        <f t="shared" si="3"/>
        <v>0</v>
      </c>
      <c r="F32" s="71">
        <f t="shared" si="3"/>
        <v>0</v>
      </c>
      <c r="G32" s="71">
        <f t="shared" si="3"/>
        <v>0</v>
      </c>
      <c r="H32" s="71">
        <f t="shared" si="3"/>
        <v>0</v>
      </c>
      <c r="I32" s="71">
        <f t="shared" si="3"/>
        <v>0</v>
      </c>
      <c r="J32" s="71">
        <f t="shared" si="3"/>
        <v>0</v>
      </c>
      <c r="K32" s="71">
        <f t="shared" si="3"/>
        <v>0</v>
      </c>
      <c r="L32" s="71">
        <f t="shared" si="3"/>
        <v>0</v>
      </c>
      <c r="M32" s="68">
        <f t="shared" si="1"/>
        <v>0.01731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</row>
    <row r="33" ht="14.25" customHeight="1">
      <c r="A33" s="70"/>
      <c r="B33" s="73" t="s">
        <v>95</v>
      </c>
      <c r="C33" s="73">
        <f>((C10+C11+C12)/1000*44/28*'(ne pas modifier) BDD_REF'!$B$232)+'RECeff + REIamont (2)'!C22+'RECeff + REIamont (2)'!C32</f>
        <v>2.233779579</v>
      </c>
      <c r="D33" s="73">
        <f>((D10+D11+D12)/1000*44/28*'(ne pas modifier) BDD_REF'!$B$232)+'RECeff + REIamont (2)'!D22+'RECeff + REIamont (2)'!D32</f>
        <v>2.233779579</v>
      </c>
      <c r="E33" s="73">
        <f>((E10+E11+E12)/1000*44/28*'(ne pas modifier) BDD_REF'!$B$232)+'RECeff + REIamont (2)'!E22+'RECeff + REIamont (2)'!E32</f>
        <v>0</v>
      </c>
      <c r="F33" s="73">
        <f>((F10+F11+F12)/1000*44/28*'(ne pas modifier) BDD_REF'!$B$232)+'RECeff + REIamont (2)'!F22+'RECeff + REIamont (2)'!F32</f>
        <v>0</v>
      </c>
      <c r="G33" s="73">
        <f>((G10+G11+G12)/1000*44/28*'(ne pas modifier) BDD_REF'!$B$232)+'RECeff + REIamont (2)'!G22+'RECeff + REIamont (2)'!G32</f>
        <v>0</v>
      </c>
      <c r="H33" s="73">
        <f>((H10+H11+H12)/1000*44/28*'(ne pas modifier) BDD_REF'!$B$232)+'RECeff + REIamont (2)'!H22+'RECeff + REIamont (2)'!H32</f>
        <v>0</v>
      </c>
      <c r="I33" s="73">
        <f>((I10+I11+I12)/1000*44/28*'(ne pas modifier) BDD_REF'!$B$232)+'RECeff + REIamont (2)'!I22+'RECeff + REIamont (2)'!I32</f>
        <v>0</v>
      </c>
      <c r="J33" s="73">
        <f>((J10+J11+J12)/1000*44/28*'(ne pas modifier) BDD_REF'!$B$232)+'RECeff + REIamont (2)'!J22+'RECeff + REIamont (2)'!J32</f>
        <v>0</v>
      </c>
      <c r="K33" s="73">
        <f>((K10+K11+K12)/1000*44/28*'(ne pas modifier) BDD_REF'!$B$232)+'RECeff + REIamont (2)'!K22+'RECeff + REIamont (2)'!K32</f>
        <v>0</v>
      </c>
      <c r="L33" s="73">
        <f>((L10+L11+L12)/1000*44/28*'(ne pas modifier) BDD_REF'!$B$232)+'RECeff + REIamont (2)'!L22+'RECeff + REIamont (2)'!L32</f>
        <v>0</v>
      </c>
      <c r="M33" s="73">
        <f t="shared" si="1"/>
        <v>4.467559157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</row>
    <row r="34" ht="14.25" customHeight="1">
      <c r="A34" s="64" t="s">
        <v>96</v>
      </c>
      <c r="B34" s="47" t="s">
        <v>68</v>
      </c>
      <c r="C34" s="32">
        <v>0.0</v>
      </c>
      <c r="D34" s="32">
        <v>0.0</v>
      </c>
      <c r="E34" s="32"/>
      <c r="F34" s="32"/>
      <c r="G34" s="32"/>
      <c r="H34" s="32"/>
      <c r="I34" s="32"/>
      <c r="J34" s="32"/>
      <c r="K34" s="32"/>
      <c r="L34" s="32"/>
      <c r="M34" s="68">
        <f t="shared" si="1"/>
        <v>0</v>
      </c>
      <c r="N34" s="20"/>
      <c r="O34" s="20"/>
    </row>
    <row r="35" ht="14.25" customHeight="1">
      <c r="A35" s="19"/>
      <c r="B35" s="47" t="s">
        <v>69</v>
      </c>
      <c r="C35" s="32">
        <v>7.5</v>
      </c>
      <c r="D35" s="32">
        <v>7.5</v>
      </c>
      <c r="E35" s="32"/>
      <c r="F35" s="32"/>
      <c r="G35" s="32"/>
      <c r="H35" s="32"/>
      <c r="I35" s="32"/>
      <c r="J35" s="32"/>
      <c r="K35" s="32"/>
      <c r="L35" s="32"/>
      <c r="M35" s="68">
        <f t="shared" si="1"/>
        <v>15</v>
      </c>
      <c r="N35" s="20"/>
      <c r="O35" s="20"/>
    </row>
    <row r="36" ht="14.25" customHeight="1">
      <c r="A36" s="19"/>
      <c r="B36" s="47" t="s">
        <v>70</v>
      </c>
      <c r="C36" s="32">
        <v>328.0</v>
      </c>
      <c r="D36" s="32">
        <v>328.0</v>
      </c>
      <c r="E36" s="32"/>
      <c r="F36" s="32"/>
      <c r="G36" s="32"/>
      <c r="H36" s="32"/>
      <c r="I36" s="32"/>
      <c r="J36" s="32"/>
      <c r="K36" s="32"/>
      <c r="L36" s="32"/>
      <c r="M36" s="68">
        <f t="shared" si="1"/>
        <v>656</v>
      </c>
      <c r="N36" s="20"/>
      <c r="O36" s="20"/>
    </row>
    <row r="37" ht="15.75" customHeight="1">
      <c r="A37" s="19"/>
      <c r="B37" s="69" t="s">
        <v>71</v>
      </c>
      <c r="C37" s="68">
        <f>C34*'(ne pas modifier) BDD_REF'!$B$207 + (C35+C36)*'(ne pas modifier) BDD_REF'!$B$208</f>
        <v>2.013</v>
      </c>
      <c r="D37" s="68">
        <f>D34*'(ne pas modifier) BDD_REF'!$B$207 + (D35+D36)*'(ne pas modifier) BDD_REF'!$B$208</f>
        <v>2.013</v>
      </c>
      <c r="E37" s="68">
        <f>E34*'(ne pas modifier) BDD_REF'!$B$207 + (E35+E36)*'(ne pas modifier) BDD_REF'!$B$208</f>
        <v>0</v>
      </c>
      <c r="F37" s="68">
        <f>F34*'(ne pas modifier) BDD_REF'!$B$207 + (F35+F36)*'(ne pas modifier) BDD_REF'!$B$208</f>
        <v>0</v>
      </c>
      <c r="G37" s="68">
        <f>G34*'(ne pas modifier) BDD_REF'!$B$207 + (G35+G36)*'(ne pas modifier) BDD_REF'!$B$208</f>
        <v>0</v>
      </c>
      <c r="H37" s="68">
        <f>H34*'(ne pas modifier) BDD_REF'!$B$207 + (H35+H36)*'(ne pas modifier) BDD_REF'!$B$208</f>
        <v>0</v>
      </c>
      <c r="I37" s="68">
        <f>I34*'(ne pas modifier) BDD_REF'!$B$207 + (I35+I36)*'(ne pas modifier) BDD_REF'!$B$208</f>
        <v>0</v>
      </c>
      <c r="J37" s="68">
        <f>J34*'(ne pas modifier) BDD_REF'!$B$207 + (J35+J36)*'(ne pas modifier) BDD_REF'!$B$208</f>
        <v>0</v>
      </c>
      <c r="K37" s="68">
        <f>K34*'(ne pas modifier) BDD_REF'!$B$207 + (K35+K36)*'(ne pas modifier) BDD_REF'!$B$208</f>
        <v>0</v>
      </c>
      <c r="L37" s="68">
        <f>L34*'(ne pas modifier) BDD_REF'!$B$207 + (L35+L36)*'(ne pas modifier) BDD_REF'!$B$208</f>
        <v>0</v>
      </c>
      <c r="M37" s="68">
        <f t="shared" si="1"/>
        <v>4.026</v>
      </c>
      <c r="N37" s="20"/>
      <c r="O37" s="20"/>
    </row>
    <row r="38" ht="14.25" customHeight="1">
      <c r="A38" s="19"/>
      <c r="B38" s="69" t="s">
        <v>72</v>
      </c>
      <c r="C38" s="68">
        <f>((C34*'(ne pas modifier) BDD_REF'!$B$220)+('RECeff + REIamont (2)'!C35+'RECeff + REIamont (2)'!C36)*'(ne pas modifier) BDD_REF'!$B$221)*'(ne pas modifier) BDD_REF'!$B$209</f>
        <v>0.70455</v>
      </c>
      <c r="D38" s="68">
        <f>((D34*'(ne pas modifier) BDD_REF'!$B$220)+('RECeff + REIamont (2)'!D35+'RECeff + REIamont (2)'!D36)*'(ne pas modifier) BDD_REF'!$B$221)*'(ne pas modifier) BDD_REF'!$B$209</f>
        <v>0.70455</v>
      </c>
      <c r="E38" s="68">
        <f>((E34*'(ne pas modifier) BDD_REF'!$B$220)+('RECeff + REIamont (2)'!E35+'RECeff + REIamont (2)'!E36)*'(ne pas modifier) BDD_REF'!$B$221)*'(ne pas modifier) BDD_REF'!$B$209</f>
        <v>0</v>
      </c>
      <c r="F38" s="68">
        <f>((F34*'(ne pas modifier) BDD_REF'!$B$220)+('RECeff + REIamont (2)'!F35+'RECeff + REIamont (2)'!F36)*'(ne pas modifier) BDD_REF'!$B$221)*'(ne pas modifier) BDD_REF'!$B$209</f>
        <v>0</v>
      </c>
      <c r="G38" s="68">
        <f>((G34*'(ne pas modifier) BDD_REF'!$B$220)+('RECeff + REIamont (2)'!G35+'RECeff + REIamont (2)'!G36)*'(ne pas modifier) BDD_REF'!$B$221)*'(ne pas modifier) BDD_REF'!$B$209</f>
        <v>0</v>
      </c>
      <c r="H38" s="68">
        <f>((H34*'(ne pas modifier) BDD_REF'!$B$220)+('RECeff + REIamont (2)'!H35+'RECeff + REIamont (2)'!H36)*'(ne pas modifier) BDD_REF'!$B$221)*'(ne pas modifier) BDD_REF'!$B$209</f>
        <v>0</v>
      </c>
      <c r="I38" s="68">
        <f>((I34*'(ne pas modifier) BDD_REF'!$B$220)+('RECeff + REIamont (2)'!I35+'RECeff + REIamont (2)'!I36)*'(ne pas modifier) BDD_REF'!$B$221)*'(ne pas modifier) BDD_REF'!$B$209</f>
        <v>0</v>
      </c>
      <c r="J38" s="68">
        <f>((J34*'(ne pas modifier) BDD_REF'!$B$220)+('RECeff + REIamont (2)'!J35+'RECeff + REIamont (2)'!J36)*'(ne pas modifier) BDD_REF'!$B$221)*'(ne pas modifier) BDD_REF'!$B$209</f>
        <v>0</v>
      </c>
      <c r="K38" s="68">
        <f>((K34*'(ne pas modifier) BDD_REF'!$B$220)+('RECeff + REIamont (2)'!K35+'RECeff + REIamont (2)'!K36)*'(ne pas modifier) BDD_REF'!$B$221)*'(ne pas modifier) BDD_REF'!$B$209</f>
        <v>0</v>
      </c>
      <c r="L38" s="68">
        <f>((L34*'(ne pas modifier) BDD_REF'!$B$220)+('RECeff + REIamont (2)'!L35+'RECeff + REIamont (2)'!L36)*'(ne pas modifier) BDD_REF'!$B$221)*'(ne pas modifier) BDD_REF'!$B$209</f>
        <v>0</v>
      </c>
      <c r="M38" s="68">
        <f t="shared" si="1"/>
        <v>1.4091</v>
      </c>
      <c r="N38" s="20"/>
      <c r="O38" s="20"/>
    </row>
    <row r="39" ht="14.25" customHeight="1">
      <c r="A39" s="19"/>
      <c r="B39" s="69" t="s">
        <v>73</v>
      </c>
      <c r="C39" s="68">
        <f>(C34+C35+C36)*'(ne pas modifier) BDD_REF'!$B$222*'(ne pas modifier) BDD_REF'!$B$210</f>
        <v>0.88572</v>
      </c>
      <c r="D39" s="68">
        <f>(D34+D35+D36)*'(ne pas modifier) BDD_REF'!$B$222*'(ne pas modifier) BDD_REF'!$B$210</f>
        <v>0.88572</v>
      </c>
      <c r="E39" s="68">
        <f>(E34+E35+E36)*'(ne pas modifier) BDD_REF'!$B$222*'(ne pas modifier) BDD_REF'!$B$210</f>
        <v>0</v>
      </c>
      <c r="F39" s="68">
        <f>(F34+F35+F36)*'(ne pas modifier) BDD_REF'!$B$222*'(ne pas modifier) BDD_REF'!$B$210</f>
        <v>0</v>
      </c>
      <c r="G39" s="68">
        <f>(G34+G35+G36)*'(ne pas modifier) BDD_REF'!$B$222*'(ne pas modifier) BDD_REF'!$B$210</f>
        <v>0</v>
      </c>
      <c r="H39" s="68">
        <f>(H34+H35+H36)*'(ne pas modifier) BDD_REF'!$B$222*'(ne pas modifier) BDD_REF'!$B$210</f>
        <v>0</v>
      </c>
      <c r="I39" s="68">
        <f>(I34+I35+I36)*'(ne pas modifier) BDD_REF'!$B$222*'(ne pas modifier) BDD_REF'!$B$210</f>
        <v>0</v>
      </c>
      <c r="J39" s="68">
        <f>(J34+J35+J36)*'(ne pas modifier) BDD_REF'!$B$222*'(ne pas modifier) BDD_REF'!$B$210</f>
        <v>0</v>
      </c>
      <c r="K39" s="68">
        <f>(K34+K35+K36)*'(ne pas modifier) BDD_REF'!$B$222*'(ne pas modifier) BDD_REF'!$B$210</f>
        <v>0</v>
      </c>
      <c r="L39" s="68">
        <f>(L34+L35+L36)*'(ne pas modifier) BDD_REF'!$B$222*'(ne pas modifier) BDD_REF'!$B$210</f>
        <v>0</v>
      </c>
      <c r="M39" s="68">
        <f t="shared" si="1"/>
        <v>1.77144</v>
      </c>
      <c r="N39" s="20"/>
      <c r="O39" s="20"/>
    </row>
    <row r="40" ht="14.25" customHeight="1">
      <c r="A40" s="19"/>
      <c r="B40" s="47" t="s">
        <v>74</v>
      </c>
      <c r="C40" s="32">
        <v>0.0</v>
      </c>
      <c r="D40" s="32">
        <v>0.0</v>
      </c>
      <c r="E40" s="32"/>
      <c r="F40" s="32"/>
      <c r="G40" s="32"/>
      <c r="H40" s="32"/>
      <c r="I40" s="32"/>
      <c r="J40" s="32"/>
      <c r="K40" s="32"/>
      <c r="L40" s="32"/>
      <c r="M40" s="68">
        <f t="shared" si="1"/>
        <v>0</v>
      </c>
      <c r="N40" s="20"/>
      <c r="O40" s="20"/>
    </row>
    <row r="41" ht="14.25" customHeight="1">
      <c r="A41" s="19"/>
      <c r="B41" s="47" t="s">
        <v>75</v>
      </c>
      <c r="C41" s="32">
        <v>190.0</v>
      </c>
      <c r="D41" s="32">
        <v>190.0</v>
      </c>
      <c r="E41" s="32"/>
      <c r="F41" s="32"/>
      <c r="G41" s="32"/>
      <c r="H41" s="32"/>
      <c r="I41" s="32"/>
      <c r="J41" s="32"/>
      <c r="K41" s="32"/>
      <c r="L41" s="32"/>
      <c r="M41" s="68">
        <f t="shared" si="1"/>
        <v>380</v>
      </c>
      <c r="N41" s="20"/>
      <c r="O41" s="20"/>
    </row>
    <row r="42" ht="14.25" customHeight="1">
      <c r="A42" s="19"/>
      <c r="B42" s="47" t="s">
        <v>76</v>
      </c>
      <c r="C42" s="32">
        <v>40.0</v>
      </c>
      <c r="D42" s="32">
        <v>40.0</v>
      </c>
      <c r="E42" s="32"/>
      <c r="F42" s="32"/>
      <c r="G42" s="32"/>
      <c r="H42" s="32"/>
      <c r="I42" s="32"/>
      <c r="J42" s="32"/>
      <c r="K42" s="32"/>
      <c r="L42" s="32"/>
      <c r="M42" s="68">
        <f t="shared" si="1"/>
        <v>80</v>
      </c>
      <c r="N42" s="20"/>
      <c r="O42" s="20"/>
    </row>
    <row r="43" ht="14.25" customHeight="1">
      <c r="A43" s="19"/>
      <c r="B43" s="47" t="s">
        <v>77</v>
      </c>
      <c r="C43" s="32">
        <v>0.0</v>
      </c>
      <c r="D43" s="32">
        <v>0.0</v>
      </c>
      <c r="E43" s="32"/>
      <c r="F43" s="32"/>
      <c r="G43" s="32"/>
      <c r="H43" s="32"/>
      <c r="I43" s="32"/>
      <c r="J43" s="32"/>
      <c r="K43" s="32"/>
      <c r="L43" s="32"/>
      <c r="M43" s="68">
        <f t="shared" si="1"/>
        <v>0</v>
      </c>
      <c r="N43" s="20"/>
      <c r="O43" s="20"/>
    </row>
    <row r="44" ht="14.25" customHeight="1">
      <c r="A44" s="19"/>
      <c r="B44" s="47" t="s">
        <v>78</v>
      </c>
      <c r="C44" s="32">
        <v>0.0</v>
      </c>
      <c r="D44" s="32">
        <v>0.0</v>
      </c>
      <c r="E44" s="32"/>
      <c r="F44" s="32"/>
      <c r="G44" s="32"/>
      <c r="H44" s="32"/>
      <c r="I44" s="32"/>
      <c r="J44" s="32"/>
      <c r="K44" s="32"/>
      <c r="L44" s="32"/>
      <c r="M44" s="68">
        <f t="shared" si="1"/>
        <v>0</v>
      </c>
      <c r="N44" s="20"/>
      <c r="O44" s="20"/>
    </row>
    <row r="45" ht="14.25" customHeight="1">
      <c r="A45" s="19"/>
      <c r="B45" s="47" t="s">
        <v>79</v>
      </c>
      <c r="C45" s="32">
        <v>0.0</v>
      </c>
      <c r="D45" s="32">
        <v>0.0</v>
      </c>
      <c r="E45" s="32"/>
      <c r="F45" s="32"/>
      <c r="G45" s="32"/>
      <c r="H45" s="32"/>
      <c r="I45" s="32"/>
      <c r="J45" s="32"/>
      <c r="K45" s="32"/>
      <c r="L45" s="32"/>
      <c r="M45" s="68">
        <f t="shared" si="1"/>
        <v>0</v>
      </c>
      <c r="N45" s="20"/>
      <c r="O45" s="20"/>
    </row>
    <row r="46" ht="14.25" customHeight="1">
      <c r="A46" s="19"/>
      <c r="B46" s="31" t="s">
        <v>80</v>
      </c>
      <c r="C46" s="68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0.71493</v>
      </c>
      <c r="D46" s="68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0.71493</v>
      </c>
      <c r="E46" s="68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68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68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68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68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68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68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68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68">
        <f t="shared" si="1"/>
        <v>1.42986</v>
      </c>
      <c r="N46" s="20"/>
      <c r="O46" s="20"/>
    </row>
    <row r="47" ht="14.25" customHeight="1">
      <c r="A47" s="19"/>
      <c r="B47" s="47" t="s">
        <v>81</v>
      </c>
      <c r="C47" s="32">
        <v>170.0</v>
      </c>
      <c r="D47" s="32">
        <v>170.0</v>
      </c>
      <c r="E47" s="32"/>
      <c r="F47" s="32"/>
      <c r="G47" s="32"/>
      <c r="H47" s="32"/>
      <c r="I47" s="32"/>
      <c r="J47" s="32"/>
      <c r="K47" s="32"/>
      <c r="L47" s="32"/>
      <c r="M47" s="68">
        <f t="shared" si="1"/>
        <v>340</v>
      </c>
      <c r="N47" s="20"/>
      <c r="O47" s="20"/>
    </row>
    <row r="48" ht="14.25" customHeight="1">
      <c r="A48" s="19"/>
      <c r="B48" s="31" t="s">
        <v>82</v>
      </c>
      <c r="C48" s="68">
        <f>(C47*'(ne pas modifier) BDD_REF'!$B$211)/1000</f>
        <v>0.00969</v>
      </c>
      <c r="D48" s="68">
        <f>(D47*'(ne pas modifier) BDD_REF'!$B$211)/1000</f>
        <v>0.00969</v>
      </c>
      <c r="E48" s="68">
        <f>(E47*'(ne pas modifier) BDD_REF'!$B$211)/1000</f>
        <v>0</v>
      </c>
      <c r="F48" s="68">
        <f>(F47*'(ne pas modifier) BDD_REF'!$B$211)/1000</f>
        <v>0</v>
      </c>
      <c r="G48" s="68">
        <f>(G47*'(ne pas modifier) BDD_REF'!$B$211)/1000</f>
        <v>0</v>
      </c>
      <c r="H48" s="68">
        <f>(H47*'(ne pas modifier) BDD_REF'!$B$211)/1000</f>
        <v>0</v>
      </c>
      <c r="I48" s="68">
        <f>(I47*'(ne pas modifier) BDD_REF'!$B$211)/1000</f>
        <v>0</v>
      </c>
      <c r="J48" s="68">
        <f>(J47*'(ne pas modifier) BDD_REF'!$B$211)/1000</f>
        <v>0</v>
      </c>
      <c r="K48" s="68">
        <f>(K47*'(ne pas modifier) BDD_REF'!$B$211)/1000</f>
        <v>0</v>
      </c>
      <c r="L48" s="68">
        <f>(L47*'(ne pas modifier) BDD_REF'!$B$211)/1000</f>
        <v>0</v>
      </c>
      <c r="M48" s="68">
        <f t="shared" si="1"/>
        <v>0.01938</v>
      </c>
      <c r="N48" s="20"/>
      <c r="O48" s="20"/>
    </row>
    <row r="49" ht="14.25" customHeight="1">
      <c r="A49" s="70"/>
      <c r="B49" s="69" t="s">
        <v>83</v>
      </c>
      <c r="C49" s="71">
        <f t="shared" ref="C49:L49" si="4">C46+C48</f>
        <v>0.72462</v>
      </c>
      <c r="D49" s="71">
        <f t="shared" si="4"/>
        <v>0.72462</v>
      </c>
      <c r="E49" s="71">
        <f t="shared" si="4"/>
        <v>0</v>
      </c>
      <c r="F49" s="71">
        <f t="shared" si="4"/>
        <v>0</v>
      </c>
      <c r="G49" s="71">
        <f t="shared" si="4"/>
        <v>0</v>
      </c>
      <c r="H49" s="71">
        <f t="shared" si="4"/>
        <v>0</v>
      </c>
      <c r="I49" s="71">
        <f t="shared" si="4"/>
        <v>0</v>
      </c>
      <c r="J49" s="71">
        <f t="shared" si="4"/>
        <v>0</v>
      </c>
      <c r="K49" s="71">
        <f t="shared" si="4"/>
        <v>0</v>
      </c>
      <c r="L49" s="71">
        <f t="shared" si="4"/>
        <v>0</v>
      </c>
      <c r="M49" s="68">
        <f t="shared" si="1"/>
        <v>1.44924</v>
      </c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</row>
    <row r="50" ht="14.25" customHeight="1">
      <c r="A50" s="19"/>
      <c r="B50" s="47" t="s">
        <v>84</v>
      </c>
      <c r="C50" s="32">
        <v>4.5</v>
      </c>
      <c r="D50" s="32">
        <v>4.5</v>
      </c>
      <c r="E50" s="32"/>
      <c r="F50" s="32"/>
      <c r="G50" s="32"/>
      <c r="H50" s="32"/>
      <c r="I50" s="32"/>
      <c r="J50" s="32"/>
      <c r="K50" s="32"/>
      <c r="L50" s="32"/>
      <c r="M50" s="68">
        <f t="shared" si="1"/>
        <v>9</v>
      </c>
      <c r="N50" s="20"/>
      <c r="O50" s="20"/>
    </row>
    <row r="51" ht="14.25" customHeight="1">
      <c r="A51" s="19"/>
      <c r="B51" s="47" t="s">
        <v>85</v>
      </c>
      <c r="C51" s="32">
        <v>3.0</v>
      </c>
      <c r="D51" s="32">
        <v>3.0</v>
      </c>
      <c r="E51" s="32"/>
      <c r="F51" s="32"/>
      <c r="G51" s="32"/>
      <c r="H51" s="32"/>
      <c r="I51" s="32"/>
      <c r="J51" s="32"/>
      <c r="K51" s="32"/>
      <c r="L51" s="32"/>
      <c r="M51" s="68">
        <f t="shared" si="1"/>
        <v>6</v>
      </c>
      <c r="N51" s="20"/>
      <c r="O51" s="20"/>
    </row>
    <row r="52" ht="14.25" customHeight="1">
      <c r="A52" s="19"/>
      <c r="B52" s="31" t="s">
        <v>86</v>
      </c>
      <c r="C52" s="68">
        <f>(C34*'(ne pas modifier) BDD_REF'!$B$212+'RECeff + REIamont (2)'!C50*'(ne pas modifier) BDD_REF'!$B$213+'RECeff + REIamont (2)'!C51*'(ne pas modifier) BDD_REF'!$B$214)/1000</f>
        <v>0.008655</v>
      </c>
      <c r="D52" s="68">
        <f>(D34*'(ne pas modifier) BDD_REF'!$B$212+'RECeff + REIamont (2)'!D50*'(ne pas modifier) BDD_REF'!$B$213+'RECeff + REIamont (2)'!D51*'(ne pas modifier) BDD_REF'!$B$214)/1000</f>
        <v>0.008655</v>
      </c>
      <c r="E52" s="68">
        <f>(E34*'(ne pas modifier) BDD_REF'!$B$212+'RECeff + REIamont (2)'!E50*'(ne pas modifier) BDD_REF'!$B$213+'RECeff + REIamont (2)'!E51*'(ne pas modifier) BDD_REF'!$B$214)/1000</f>
        <v>0</v>
      </c>
      <c r="F52" s="68">
        <f>(F34*'(ne pas modifier) BDD_REF'!$B$212+'RECeff + REIamont (2)'!F50*'(ne pas modifier) BDD_REF'!$B$213+'RECeff + REIamont (2)'!F51*'(ne pas modifier) BDD_REF'!$B$214)/1000</f>
        <v>0</v>
      </c>
      <c r="G52" s="68">
        <f>(G34*'(ne pas modifier) BDD_REF'!$B$212+'RECeff + REIamont (2)'!G50*'(ne pas modifier) BDD_REF'!$B$213+'RECeff + REIamont (2)'!G51*'(ne pas modifier) BDD_REF'!$B$214)/1000</f>
        <v>0</v>
      </c>
      <c r="H52" s="68">
        <f>(H34*'(ne pas modifier) BDD_REF'!$B$212+'RECeff + REIamont (2)'!H50*'(ne pas modifier) BDD_REF'!$B$213+'RECeff + REIamont (2)'!H51*'(ne pas modifier) BDD_REF'!$B$214)/1000</f>
        <v>0</v>
      </c>
      <c r="I52" s="68">
        <f>(I34*'(ne pas modifier) BDD_REF'!$B$212+'RECeff + REIamont (2)'!I50*'(ne pas modifier) BDD_REF'!$B$213+'RECeff + REIamont (2)'!I51*'(ne pas modifier) BDD_REF'!$B$214)/1000</f>
        <v>0</v>
      </c>
      <c r="J52" s="68">
        <f>(J34*'(ne pas modifier) BDD_REF'!$B$212+'RECeff + REIamont (2)'!J50*'(ne pas modifier) BDD_REF'!$B$213+'RECeff + REIamont (2)'!J51*'(ne pas modifier) BDD_REF'!$B$214)/1000</f>
        <v>0</v>
      </c>
      <c r="K52" s="68">
        <f>(K34*'(ne pas modifier) BDD_REF'!$B$212+'RECeff + REIamont (2)'!K50*'(ne pas modifier) BDD_REF'!$B$213+'RECeff + REIamont (2)'!K51*'(ne pas modifier) BDD_REF'!$B$214)/1000</f>
        <v>0</v>
      </c>
      <c r="L52" s="68">
        <f>(L34*'(ne pas modifier) BDD_REF'!$B$212+'RECeff + REIamont (2)'!L50*'(ne pas modifier) BDD_REF'!$B$213+'RECeff + REIamont (2)'!L51*'(ne pas modifier) BDD_REF'!$B$214)/1000</f>
        <v>0</v>
      </c>
      <c r="M52" s="68">
        <f t="shared" si="1"/>
        <v>0.01731</v>
      </c>
      <c r="N52" s="20"/>
      <c r="O52" s="20"/>
    </row>
    <row r="53" ht="14.25" hidden="1" customHeight="1">
      <c r="A53" s="19" t="s">
        <v>97</v>
      </c>
      <c r="B53" s="31" t="s">
        <v>87</v>
      </c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>
        <f t="shared" si="1"/>
        <v>0</v>
      </c>
      <c r="N53" s="20"/>
      <c r="O53" s="20"/>
    </row>
    <row r="54" ht="14.25" customHeight="1">
      <c r="A54" s="19"/>
      <c r="B54" s="47" t="s">
        <v>89</v>
      </c>
      <c r="C54" s="32">
        <v>0.0</v>
      </c>
      <c r="D54" s="32">
        <v>0.0</v>
      </c>
      <c r="E54" s="32"/>
      <c r="F54" s="32"/>
      <c r="G54" s="32"/>
      <c r="H54" s="32"/>
      <c r="I54" s="32"/>
      <c r="J54" s="32"/>
      <c r="K54" s="32"/>
      <c r="L54" s="32"/>
      <c r="M54" s="68">
        <f t="shared" si="1"/>
        <v>0</v>
      </c>
      <c r="N54" s="20"/>
      <c r="O54" s="20"/>
    </row>
    <row r="55" ht="14.25" customHeight="1">
      <c r="A55" s="19"/>
      <c r="B55" s="47" t="s">
        <v>90</v>
      </c>
      <c r="C55" s="32">
        <v>0.0</v>
      </c>
      <c r="D55" s="32">
        <v>0.0</v>
      </c>
      <c r="E55" s="32"/>
      <c r="F55" s="32"/>
      <c r="G55" s="32"/>
      <c r="H55" s="32"/>
      <c r="I55" s="32"/>
      <c r="J55" s="32"/>
      <c r="K55" s="32"/>
      <c r="L55" s="32"/>
      <c r="M55" s="68">
        <f t="shared" si="1"/>
        <v>0</v>
      </c>
      <c r="N55" s="20"/>
      <c r="O55" s="20"/>
    </row>
    <row r="56" ht="14.25" customHeight="1">
      <c r="A56" s="19"/>
      <c r="B56" s="47" t="s">
        <v>91</v>
      </c>
      <c r="C56" s="32">
        <v>0.0</v>
      </c>
      <c r="D56" s="32">
        <v>0.0</v>
      </c>
      <c r="E56" s="32"/>
      <c r="F56" s="32"/>
      <c r="G56" s="32"/>
      <c r="H56" s="32"/>
      <c r="I56" s="32"/>
      <c r="J56" s="32"/>
      <c r="K56" s="32"/>
      <c r="L56" s="32"/>
      <c r="M56" s="68">
        <f t="shared" si="1"/>
        <v>0</v>
      </c>
      <c r="N56" s="20"/>
      <c r="O56" s="20"/>
    </row>
    <row r="57" ht="14.25" customHeight="1">
      <c r="A57" s="19"/>
      <c r="B57" s="47" t="s">
        <v>92</v>
      </c>
      <c r="C57" s="32">
        <v>0.0</v>
      </c>
      <c r="D57" s="32">
        <v>0.0</v>
      </c>
      <c r="E57" s="32"/>
      <c r="F57" s="32"/>
      <c r="G57" s="32"/>
      <c r="H57" s="32"/>
      <c r="I57" s="32"/>
      <c r="J57" s="32"/>
      <c r="K57" s="32"/>
      <c r="L57" s="32"/>
      <c r="M57" s="68">
        <f t="shared" si="1"/>
        <v>0</v>
      </c>
      <c r="N57" s="20"/>
      <c r="O57" s="20"/>
    </row>
    <row r="58" ht="14.25" customHeight="1">
      <c r="A58" s="19"/>
      <c r="B58" s="31" t="s">
        <v>93</v>
      </c>
      <c r="C58" s="68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68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68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68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68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68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68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68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68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68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68">
        <f t="shared" si="1"/>
        <v>0</v>
      </c>
      <c r="N58" s="20"/>
      <c r="O58" s="20"/>
    </row>
    <row r="59" ht="14.25" customHeight="1">
      <c r="A59" s="70"/>
      <c r="B59" s="69" t="s">
        <v>94</v>
      </c>
      <c r="C59" s="71">
        <f t="shared" ref="C59:L59" si="5">C52+C53+C58</f>
        <v>0.008655</v>
      </c>
      <c r="D59" s="71">
        <f t="shared" si="5"/>
        <v>0.008655</v>
      </c>
      <c r="E59" s="71">
        <f t="shared" si="5"/>
        <v>0</v>
      </c>
      <c r="F59" s="71">
        <f t="shared" si="5"/>
        <v>0</v>
      </c>
      <c r="G59" s="71">
        <f t="shared" si="5"/>
        <v>0</v>
      </c>
      <c r="H59" s="71">
        <f t="shared" si="5"/>
        <v>0</v>
      </c>
      <c r="I59" s="71">
        <f t="shared" si="5"/>
        <v>0</v>
      </c>
      <c r="J59" s="71">
        <f t="shared" si="5"/>
        <v>0</v>
      </c>
      <c r="K59" s="71">
        <f t="shared" si="5"/>
        <v>0</v>
      </c>
      <c r="L59" s="71">
        <f t="shared" si="5"/>
        <v>0</v>
      </c>
      <c r="M59" s="68">
        <f t="shared" si="1"/>
        <v>0.01731</v>
      </c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</row>
    <row r="60" ht="14.25" customHeight="1">
      <c r="A60" s="70"/>
      <c r="B60" s="73" t="s">
        <v>95</v>
      </c>
      <c r="C60" s="73">
        <f>((C37+C38+C39)/1000*44/28*'(ne pas modifier) BDD_REF'!$B$232)+'RECeff + REIamont (2)'!C49+'RECeff + REIamont (2)'!C59</f>
        <v>2.233779579</v>
      </c>
      <c r="D60" s="73">
        <f>((D37+D38+D39)/1000*44/28*'(ne pas modifier) BDD_REF'!$B$232)+'RECeff + REIamont (2)'!D49+'RECeff + REIamont (2)'!D59</f>
        <v>2.233779579</v>
      </c>
      <c r="E60" s="73">
        <f>((E37+E38+E39)/1000*44/28*'(ne pas modifier) BDD_REF'!$B$232)+'RECeff + REIamont (2)'!E49+'RECeff + REIamont (2)'!E59</f>
        <v>0</v>
      </c>
      <c r="F60" s="73">
        <f>((F37+F38+F39)/1000*44/28*'(ne pas modifier) BDD_REF'!$B$232)+'RECeff + REIamont (2)'!F49+'RECeff + REIamont (2)'!F59</f>
        <v>0</v>
      </c>
      <c r="G60" s="73">
        <f>((G37+G38+G39)/1000*44/28*'(ne pas modifier) BDD_REF'!$B$232)+'RECeff + REIamont (2)'!G49+'RECeff + REIamont (2)'!G59</f>
        <v>0</v>
      </c>
      <c r="H60" s="73">
        <f>((H37+H38+H39)/1000*44/28*'(ne pas modifier) BDD_REF'!$B$232)+'RECeff + REIamont (2)'!H49+'RECeff + REIamont (2)'!H59</f>
        <v>0</v>
      </c>
      <c r="I60" s="73">
        <f>((I37+I38+I39)/1000*44/28*'(ne pas modifier) BDD_REF'!$B$232)+'RECeff + REIamont (2)'!I49+'RECeff + REIamont (2)'!I59</f>
        <v>0</v>
      </c>
      <c r="J60" s="73">
        <f>((J37+J38+J39)/1000*44/28*'(ne pas modifier) BDD_REF'!$B$232)+'RECeff + REIamont (2)'!J49+'RECeff + REIamont (2)'!J59</f>
        <v>0</v>
      </c>
      <c r="K60" s="73">
        <f>((K37+K38+K39)/1000*44/28*'(ne pas modifier) BDD_REF'!$B$232)+'RECeff + REIamont (2)'!K49+'RECeff + REIamont (2)'!K59</f>
        <v>0</v>
      </c>
      <c r="L60" s="73">
        <f>((L37+L38+L39)/1000*44/28*'(ne pas modifier) BDD_REF'!$B$232)+'RECeff + REIamont (2)'!L49+'RECeff + REIamont (2)'!L59</f>
        <v>0</v>
      </c>
      <c r="M60" s="73">
        <f t="shared" si="1"/>
        <v>4.467559157</v>
      </c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</row>
    <row r="61" ht="14.25" customHeight="1">
      <c r="A61" s="64" t="s">
        <v>98</v>
      </c>
      <c r="B61" s="47" t="s">
        <v>68</v>
      </c>
      <c r="C61" s="32">
        <v>0.0</v>
      </c>
      <c r="D61" s="32">
        <v>0.0</v>
      </c>
      <c r="E61" s="32"/>
      <c r="F61" s="32"/>
      <c r="G61" s="32"/>
      <c r="H61" s="32"/>
      <c r="I61" s="32"/>
      <c r="J61" s="32"/>
      <c r="K61" s="32"/>
      <c r="L61" s="32"/>
      <c r="M61" s="68">
        <f t="shared" si="1"/>
        <v>0</v>
      </c>
      <c r="N61" s="20"/>
      <c r="O61" s="20"/>
    </row>
    <row r="62" ht="14.25" customHeight="1">
      <c r="A62" s="19"/>
      <c r="B62" s="47" t="s">
        <v>69</v>
      </c>
      <c r="C62" s="32">
        <v>7.5</v>
      </c>
      <c r="D62" s="32">
        <v>7.5</v>
      </c>
      <c r="E62" s="32"/>
      <c r="F62" s="32"/>
      <c r="G62" s="32"/>
      <c r="H62" s="32"/>
      <c r="I62" s="32"/>
      <c r="J62" s="32"/>
      <c r="K62" s="32"/>
      <c r="L62" s="32"/>
      <c r="M62" s="68">
        <f t="shared" si="1"/>
        <v>15</v>
      </c>
      <c r="N62" s="20"/>
      <c r="O62" s="20"/>
    </row>
    <row r="63" ht="14.25" customHeight="1">
      <c r="A63" s="19"/>
      <c r="B63" s="47" t="s">
        <v>70</v>
      </c>
      <c r="C63" s="32">
        <v>328.0</v>
      </c>
      <c r="D63" s="32">
        <v>328.0</v>
      </c>
      <c r="E63" s="32"/>
      <c r="F63" s="32"/>
      <c r="G63" s="32"/>
      <c r="H63" s="32"/>
      <c r="I63" s="32"/>
      <c r="J63" s="32"/>
      <c r="K63" s="32"/>
      <c r="L63" s="32"/>
      <c r="M63" s="68">
        <f t="shared" si="1"/>
        <v>656</v>
      </c>
      <c r="N63" s="20"/>
      <c r="O63" s="20"/>
    </row>
    <row r="64" ht="14.25" customHeight="1">
      <c r="A64" s="19"/>
      <c r="B64" s="69" t="s">
        <v>71</v>
      </c>
      <c r="C64" s="68">
        <f>C61*'(ne pas modifier) BDD_REF'!$B$207 + (C62+C63)*'(ne pas modifier) BDD_REF'!$B$208</f>
        <v>2.013</v>
      </c>
      <c r="D64" s="68">
        <f>D61*'(ne pas modifier) BDD_REF'!$B$207 + (D62+D63)*'(ne pas modifier) BDD_REF'!$B$208</f>
        <v>2.013</v>
      </c>
      <c r="E64" s="68">
        <f>E61*'(ne pas modifier) BDD_REF'!$B$207 + (E62+E63)*'(ne pas modifier) BDD_REF'!$B$208</f>
        <v>0</v>
      </c>
      <c r="F64" s="68">
        <f>F61*'(ne pas modifier) BDD_REF'!$B$207 + (F62+F63)*'(ne pas modifier) BDD_REF'!$B$208</f>
        <v>0</v>
      </c>
      <c r="G64" s="68">
        <f>G61*'(ne pas modifier) BDD_REF'!$B$207 + (G62+G63)*'(ne pas modifier) BDD_REF'!$B$208</f>
        <v>0</v>
      </c>
      <c r="H64" s="68">
        <f>H61*'(ne pas modifier) BDD_REF'!$B$207 + (H62+H63)*'(ne pas modifier) BDD_REF'!$B$208</f>
        <v>0</v>
      </c>
      <c r="I64" s="68">
        <f>I61*'(ne pas modifier) BDD_REF'!$B$207 + (I62+I63)*'(ne pas modifier) BDD_REF'!$B$208</f>
        <v>0</v>
      </c>
      <c r="J64" s="68">
        <f>J61*'(ne pas modifier) BDD_REF'!$B$207 + (J62+J63)*'(ne pas modifier) BDD_REF'!$B$208</f>
        <v>0</v>
      </c>
      <c r="K64" s="68">
        <f>K61*'(ne pas modifier) BDD_REF'!$B$207 + (K62+K63)*'(ne pas modifier) BDD_REF'!$B$208</f>
        <v>0</v>
      </c>
      <c r="L64" s="68">
        <f>L61*'(ne pas modifier) BDD_REF'!$B$207 + (L62+L63)*'(ne pas modifier) BDD_REF'!$B$208</f>
        <v>0</v>
      </c>
      <c r="M64" s="68">
        <f t="shared" si="1"/>
        <v>4.026</v>
      </c>
      <c r="N64" s="20"/>
      <c r="O64" s="20"/>
    </row>
    <row r="65" ht="14.25" customHeight="1">
      <c r="A65" s="19"/>
      <c r="B65" s="69" t="s">
        <v>72</v>
      </c>
      <c r="C65" s="68">
        <f>((C61*'(ne pas modifier) BDD_REF'!$B$220)+('RECeff + REIamont (2)'!C62+'RECeff + REIamont (2)'!C63)*'(ne pas modifier) BDD_REF'!$B$221)*'(ne pas modifier) BDD_REF'!$B$209</f>
        <v>0.70455</v>
      </c>
      <c r="D65" s="68">
        <f>((D61*'(ne pas modifier) BDD_REF'!$B$220)+('RECeff + REIamont (2)'!D62+'RECeff + REIamont (2)'!D63)*'(ne pas modifier) BDD_REF'!$B$221)*'(ne pas modifier) BDD_REF'!$B$209</f>
        <v>0.70455</v>
      </c>
      <c r="E65" s="68">
        <f>((E61*'(ne pas modifier) BDD_REF'!$B$220)+('RECeff + REIamont (2)'!E62+'RECeff + REIamont (2)'!E63)*'(ne pas modifier) BDD_REF'!$B$221)*'(ne pas modifier) BDD_REF'!$B$209</f>
        <v>0</v>
      </c>
      <c r="F65" s="68">
        <f>((F61*'(ne pas modifier) BDD_REF'!$B$220)+('RECeff + REIamont (2)'!F62+'RECeff + REIamont (2)'!F63)*'(ne pas modifier) BDD_REF'!$B$221)*'(ne pas modifier) BDD_REF'!$B$209</f>
        <v>0</v>
      </c>
      <c r="G65" s="68">
        <f>((G61*'(ne pas modifier) BDD_REF'!$B$220)+('RECeff + REIamont (2)'!G62+'RECeff + REIamont (2)'!G63)*'(ne pas modifier) BDD_REF'!$B$221)*'(ne pas modifier) BDD_REF'!$B$209</f>
        <v>0</v>
      </c>
      <c r="H65" s="68">
        <f>((H61*'(ne pas modifier) BDD_REF'!$B$220)+('RECeff + REIamont (2)'!H62+'RECeff + REIamont (2)'!H63)*'(ne pas modifier) BDD_REF'!$B$221)*'(ne pas modifier) BDD_REF'!$B$209</f>
        <v>0</v>
      </c>
      <c r="I65" s="68">
        <f>((I61*'(ne pas modifier) BDD_REF'!$B$220)+('RECeff + REIamont (2)'!I62+'RECeff + REIamont (2)'!I63)*'(ne pas modifier) BDD_REF'!$B$221)*'(ne pas modifier) BDD_REF'!$B$209</f>
        <v>0</v>
      </c>
      <c r="J65" s="68">
        <f>((J61*'(ne pas modifier) BDD_REF'!$B$220)+('RECeff + REIamont (2)'!J62+'RECeff + REIamont (2)'!J63)*'(ne pas modifier) BDD_REF'!$B$221)*'(ne pas modifier) BDD_REF'!$B$209</f>
        <v>0</v>
      </c>
      <c r="K65" s="68">
        <f>((K61*'(ne pas modifier) BDD_REF'!$B$220)+('RECeff + REIamont (2)'!K62+'RECeff + REIamont (2)'!K63)*'(ne pas modifier) BDD_REF'!$B$221)*'(ne pas modifier) BDD_REF'!$B$209</f>
        <v>0</v>
      </c>
      <c r="L65" s="68">
        <f>((L61*'(ne pas modifier) BDD_REF'!$B$220)+('RECeff + REIamont (2)'!L62+'RECeff + REIamont (2)'!L63)*'(ne pas modifier) BDD_REF'!$B$221)*'(ne pas modifier) BDD_REF'!$B$209</f>
        <v>0</v>
      </c>
      <c r="M65" s="68">
        <f t="shared" si="1"/>
        <v>1.4091</v>
      </c>
      <c r="N65" s="20"/>
      <c r="O65" s="20"/>
    </row>
    <row r="66" ht="14.25" customHeight="1">
      <c r="A66" s="19"/>
      <c r="B66" s="69" t="s">
        <v>73</v>
      </c>
      <c r="C66" s="68">
        <f>(C61+C62+C63)*'(ne pas modifier) BDD_REF'!$B$222*'(ne pas modifier) BDD_REF'!$B$210</f>
        <v>0.88572</v>
      </c>
      <c r="D66" s="68">
        <f>(D61+D62+D63)*'(ne pas modifier) BDD_REF'!$B$222*'(ne pas modifier) BDD_REF'!$B$210</f>
        <v>0.88572</v>
      </c>
      <c r="E66" s="68">
        <f>(E61+E62+E63)*'(ne pas modifier) BDD_REF'!$B$222*'(ne pas modifier) BDD_REF'!$B$210</f>
        <v>0</v>
      </c>
      <c r="F66" s="68">
        <f>(F61+F62+F63)*'(ne pas modifier) BDD_REF'!$B$222*'(ne pas modifier) BDD_REF'!$B$210</f>
        <v>0</v>
      </c>
      <c r="G66" s="68">
        <f>(G61+G62+G63)*'(ne pas modifier) BDD_REF'!$B$222*'(ne pas modifier) BDD_REF'!$B$210</f>
        <v>0</v>
      </c>
      <c r="H66" s="68">
        <f>(H61+H62+H63)*'(ne pas modifier) BDD_REF'!$B$222*'(ne pas modifier) BDD_REF'!$B$210</f>
        <v>0</v>
      </c>
      <c r="I66" s="68">
        <f>(I61+I62+I63)*'(ne pas modifier) BDD_REF'!$B$222*'(ne pas modifier) BDD_REF'!$B$210</f>
        <v>0</v>
      </c>
      <c r="J66" s="68">
        <f>(J61+J62+J63)*'(ne pas modifier) BDD_REF'!$B$222*'(ne pas modifier) BDD_REF'!$B$210</f>
        <v>0</v>
      </c>
      <c r="K66" s="68">
        <f>(K61+K62+K63)*'(ne pas modifier) BDD_REF'!$B$222*'(ne pas modifier) BDD_REF'!$B$210</f>
        <v>0</v>
      </c>
      <c r="L66" s="68">
        <f>(L61+L62+L63)*'(ne pas modifier) BDD_REF'!$B$222*'(ne pas modifier) BDD_REF'!$B$210</f>
        <v>0</v>
      </c>
      <c r="M66" s="68">
        <f t="shared" si="1"/>
        <v>1.77144</v>
      </c>
      <c r="N66" s="20"/>
      <c r="O66" s="20"/>
    </row>
    <row r="67" ht="14.25" customHeight="1">
      <c r="A67" s="19"/>
      <c r="B67" s="47" t="s">
        <v>74</v>
      </c>
      <c r="C67" s="32">
        <v>0.0</v>
      </c>
      <c r="D67" s="32">
        <v>0.0</v>
      </c>
      <c r="E67" s="32"/>
      <c r="F67" s="32"/>
      <c r="G67" s="32"/>
      <c r="H67" s="32"/>
      <c r="I67" s="32"/>
      <c r="J67" s="32"/>
      <c r="K67" s="32"/>
      <c r="L67" s="32"/>
      <c r="M67" s="68">
        <f t="shared" si="1"/>
        <v>0</v>
      </c>
      <c r="N67" s="20"/>
      <c r="O67" s="20"/>
    </row>
    <row r="68" ht="14.25" customHeight="1">
      <c r="A68" s="19"/>
      <c r="B68" s="47" t="s">
        <v>75</v>
      </c>
      <c r="C68" s="32">
        <v>190.0</v>
      </c>
      <c r="D68" s="32">
        <v>190.0</v>
      </c>
      <c r="E68" s="32"/>
      <c r="F68" s="32"/>
      <c r="G68" s="32"/>
      <c r="H68" s="32"/>
      <c r="I68" s="32"/>
      <c r="J68" s="32"/>
      <c r="K68" s="32"/>
      <c r="L68" s="32"/>
      <c r="M68" s="68">
        <f t="shared" si="1"/>
        <v>380</v>
      </c>
      <c r="N68" s="20"/>
      <c r="O68" s="20"/>
    </row>
    <row r="69" ht="14.25" customHeight="1">
      <c r="A69" s="19"/>
      <c r="B69" s="47" t="s">
        <v>76</v>
      </c>
      <c r="C69" s="32">
        <v>40.0</v>
      </c>
      <c r="D69" s="32">
        <v>40.0</v>
      </c>
      <c r="E69" s="32"/>
      <c r="F69" s="32"/>
      <c r="G69" s="32"/>
      <c r="H69" s="32"/>
      <c r="I69" s="32"/>
      <c r="J69" s="32"/>
      <c r="K69" s="32"/>
      <c r="L69" s="32"/>
      <c r="M69" s="68">
        <f t="shared" si="1"/>
        <v>80</v>
      </c>
      <c r="N69" s="20"/>
      <c r="O69" s="20"/>
    </row>
    <row r="70" ht="14.25" customHeight="1">
      <c r="A70" s="19"/>
      <c r="B70" s="47" t="s">
        <v>77</v>
      </c>
      <c r="C70" s="32">
        <v>0.0</v>
      </c>
      <c r="D70" s="32">
        <v>0.0</v>
      </c>
      <c r="E70" s="32">
        <v>0.0</v>
      </c>
      <c r="F70" s="32">
        <v>0.0</v>
      </c>
      <c r="G70" s="32">
        <v>0.0</v>
      </c>
      <c r="H70" s="32">
        <v>0.0</v>
      </c>
      <c r="I70" s="32">
        <v>0.0</v>
      </c>
      <c r="J70" s="32">
        <v>0.0</v>
      </c>
      <c r="K70" s="32">
        <v>0.0</v>
      </c>
      <c r="L70" s="32">
        <v>0.0</v>
      </c>
      <c r="M70" s="68">
        <f t="shared" si="1"/>
        <v>0</v>
      </c>
      <c r="N70" s="20"/>
      <c r="O70" s="20"/>
    </row>
    <row r="71" ht="14.25" customHeight="1">
      <c r="A71" s="19"/>
      <c r="B71" s="47" t="s">
        <v>78</v>
      </c>
      <c r="C71" s="32">
        <v>0.0</v>
      </c>
      <c r="D71" s="32">
        <v>0.0</v>
      </c>
      <c r="E71" s="32">
        <v>0.0</v>
      </c>
      <c r="F71" s="32">
        <v>0.0</v>
      </c>
      <c r="G71" s="32">
        <v>0.0</v>
      </c>
      <c r="H71" s="32">
        <v>0.0</v>
      </c>
      <c r="I71" s="32">
        <v>0.0</v>
      </c>
      <c r="J71" s="32">
        <v>0.0</v>
      </c>
      <c r="K71" s="32">
        <v>0.0</v>
      </c>
      <c r="L71" s="32">
        <v>0.0</v>
      </c>
      <c r="M71" s="68">
        <f t="shared" si="1"/>
        <v>0</v>
      </c>
      <c r="N71" s="20"/>
      <c r="O71" s="20"/>
    </row>
    <row r="72" ht="14.25" customHeight="1">
      <c r="A72" s="19"/>
      <c r="B72" s="47" t="s">
        <v>79</v>
      </c>
      <c r="C72" s="32">
        <v>0.0</v>
      </c>
      <c r="D72" s="32">
        <v>0.0</v>
      </c>
      <c r="E72" s="32">
        <v>0.0</v>
      </c>
      <c r="F72" s="32">
        <v>0.0</v>
      </c>
      <c r="G72" s="32">
        <v>0.0</v>
      </c>
      <c r="H72" s="32">
        <v>0.0</v>
      </c>
      <c r="I72" s="32">
        <v>0.0</v>
      </c>
      <c r="J72" s="32">
        <v>0.0</v>
      </c>
      <c r="K72" s="32">
        <v>0.0</v>
      </c>
      <c r="L72" s="32">
        <v>0.0</v>
      </c>
      <c r="M72" s="68">
        <f t="shared" si="1"/>
        <v>0</v>
      </c>
      <c r="N72" s="20"/>
      <c r="O72" s="20"/>
    </row>
    <row r="73" ht="14.25" customHeight="1">
      <c r="A73" s="19"/>
      <c r="B73" s="31" t="s">
        <v>80</v>
      </c>
      <c r="C73" s="68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0.71493</v>
      </c>
      <c r="D73" s="68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0.71493</v>
      </c>
      <c r="E73" s="68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68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68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68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68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68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68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68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68">
        <f t="shared" si="1"/>
        <v>1.42986</v>
      </c>
      <c r="N73" s="20"/>
      <c r="O73" s="20"/>
    </row>
    <row r="74" ht="14.25" customHeight="1">
      <c r="A74" s="19"/>
      <c r="B74" s="47" t="s">
        <v>81</v>
      </c>
      <c r="C74" s="32">
        <v>170.0</v>
      </c>
      <c r="D74" s="32">
        <v>170.0</v>
      </c>
      <c r="E74" s="32"/>
      <c r="F74" s="32"/>
      <c r="G74" s="32"/>
      <c r="H74" s="32"/>
      <c r="I74" s="32"/>
      <c r="J74" s="32"/>
      <c r="K74" s="32"/>
      <c r="L74" s="32"/>
      <c r="M74" s="68">
        <f t="shared" si="1"/>
        <v>340</v>
      </c>
      <c r="N74" s="20"/>
      <c r="O74" s="20"/>
    </row>
    <row r="75" ht="14.25" customHeight="1">
      <c r="A75" s="19"/>
      <c r="B75" s="31" t="s">
        <v>82</v>
      </c>
      <c r="C75" s="68">
        <f>(C74*'(ne pas modifier) BDD_REF'!$B$211)/1000</f>
        <v>0.00969</v>
      </c>
      <c r="D75" s="68">
        <f>(D74*'(ne pas modifier) BDD_REF'!$B$211)/1000</f>
        <v>0.00969</v>
      </c>
      <c r="E75" s="68">
        <f>(E74*'(ne pas modifier) BDD_REF'!$B$211)/1000</f>
        <v>0</v>
      </c>
      <c r="F75" s="68">
        <f>(F74*'(ne pas modifier) BDD_REF'!$B$211)/1000</f>
        <v>0</v>
      </c>
      <c r="G75" s="68">
        <f>(G74*'(ne pas modifier) BDD_REF'!$B$211)/1000</f>
        <v>0</v>
      </c>
      <c r="H75" s="68">
        <f>(H74*'(ne pas modifier) BDD_REF'!$B$211)/1000</f>
        <v>0</v>
      </c>
      <c r="I75" s="68">
        <f>(I74*'(ne pas modifier) BDD_REF'!$B$211)/1000</f>
        <v>0</v>
      </c>
      <c r="J75" s="68">
        <f>(J74*'(ne pas modifier) BDD_REF'!$B$211)/1000</f>
        <v>0</v>
      </c>
      <c r="K75" s="68">
        <f>(K74*'(ne pas modifier) BDD_REF'!$B$211)/1000</f>
        <v>0</v>
      </c>
      <c r="L75" s="68">
        <f>(L74*'(ne pas modifier) BDD_REF'!$B$211)/1000</f>
        <v>0</v>
      </c>
      <c r="M75" s="68">
        <f t="shared" si="1"/>
        <v>0.01938</v>
      </c>
      <c r="N75" s="20"/>
      <c r="O75" s="20"/>
    </row>
    <row r="76" ht="14.25" customHeight="1">
      <c r="A76" s="70"/>
      <c r="B76" s="69" t="s">
        <v>83</v>
      </c>
      <c r="C76" s="71">
        <f t="shared" ref="C76:L76" si="6">C73+C75</f>
        <v>0.72462</v>
      </c>
      <c r="D76" s="71">
        <f t="shared" si="6"/>
        <v>0.72462</v>
      </c>
      <c r="E76" s="71">
        <f t="shared" si="6"/>
        <v>0</v>
      </c>
      <c r="F76" s="71">
        <f t="shared" si="6"/>
        <v>0</v>
      </c>
      <c r="G76" s="71">
        <f t="shared" si="6"/>
        <v>0</v>
      </c>
      <c r="H76" s="71">
        <f t="shared" si="6"/>
        <v>0</v>
      </c>
      <c r="I76" s="71">
        <f t="shared" si="6"/>
        <v>0</v>
      </c>
      <c r="J76" s="71">
        <f t="shared" si="6"/>
        <v>0</v>
      </c>
      <c r="K76" s="71">
        <f t="shared" si="6"/>
        <v>0</v>
      </c>
      <c r="L76" s="71">
        <f t="shared" si="6"/>
        <v>0</v>
      </c>
      <c r="M76" s="68">
        <f t="shared" si="1"/>
        <v>1.44924</v>
      </c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ht="14.25" customHeight="1">
      <c r="A77" s="19"/>
      <c r="B77" s="47" t="s">
        <v>84</v>
      </c>
      <c r="C77" s="32">
        <v>4.5</v>
      </c>
      <c r="D77" s="32">
        <v>4.5</v>
      </c>
      <c r="E77" s="32"/>
      <c r="F77" s="32"/>
      <c r="G77" s="32"/>
      <c r="H77" s="32"/>
      <c r="I77" s="32"/>
      <c r="J77" s="32"/>
      <c r="K77" s="32"/>
      <c r="L77" s="32"/>
      <c r="M77" s="68">
        <f t="shared" si="1"/>
        <v>9</v>
      </c>
      <c r="N77" s="20"/>
      <c r="O77" s="20"/>
    </row>
    <row r="78" ht="14.25" customHeight="1">
      <c r="A78" s="19"/>
      <c r="B78" s="47" t="s">
        <v>85</v>
      </c>
      <c r="C78" s="32">
        <v>3.0</v>
      </c>
      <c r="D78" s="32">
        <v>3.0</v>
      </c>
      <c r="E78" s="32"/>
      <c r="F78" s="32"/>
      <c r="G78" s="32"/>
      <c r="H78" s="32"/>
      <c r="I78" s="32"/>
      <c r="J78" s="32"/>
      <c r="K78" s="32"/>
      <c r="L78" s="32"/>
      <c r="M78" s="68">
        <f t="shared" si="1"/>
        <v>6</v>
      </c>
      <c r="N78" s="20"/>
      <c r="O78" s="20"/>
    </row>
    <row r="79" ht="14.25" customHeight="1">
      <c r="A79" s="19"/>
      <c r="B79" s="31" t="s">
        <v>86</v>
      </c>
      <c r="C79" s="68">
        <f>(C61*'(ne pas modifier) BDD_REF'!$B$212+'RECeff + REIamont (2)'!C77*'(ne pas modifier) BDD_REF'!$B$213+'RECeff + REIamont (2)'!C78*'(ne pas modifier) BDD_REF'!$B$214)/1000</f>
        <v>0.008655</v>
      </c>
      <c r="D79" s="68">
        <f>(D61*'(ne pas modifier) BDD_REF'!$B$212+'RECeff + REIamont (2)'!D77*'(ne pas modifier) BDD_REF'!$B$213+'RECeff + REIamont (2)'!D78*'(ne pas modifier) BDD_REF'!$B$214)/1000</f>
        <v>0.008655</v>
      </c>
      <c r="E79" s="68">
        <f>(E61*'(ne pas modifier) BDD_REF'!$B$212+'RECeff + REIamont (2)'!E77*'(ne pas modifier) BDD_REF'!$B$213+'RECeff + REIamont (2)'!E78*'(ne pas modifier) BDD_REF'!$B$214)/1000</f>
        <v>0</v>
      </c>
      <c r="F79" s="68">
        <f>(F61*'(ne pas modifier) BDD_REF'!$B$212+'RECeff + REIamont (2)'!F77*'(ne pas modifier) BDD_REF'!$B$213+'RECeff + REIamont (2)'!F78*'(ne pas modifier) BDD_REF'!$B$214)/1000</f>
        <v>0</v>
      </c>
      <c r="G79" s="68">
        <f>(G61*'(ne pas modifier) BDD_REF'!$B$212+'RECeff + REIamont (2)'!G77*'(ne pas modifier) BDD_REF'!$B$213+'RECeff + REIamont (2)'!G78*'(ne pas modifier) BDD_REF'!$B$214)/1000</f>
        <v>0</v>
      </c>
      <c r="H79" s="68">
        <f>(H61*'(ne pas modifier) BDD_REF'!$B$212+'RECeff + REIamont (2)'!H77*'(ne pas modifier) BDD_REF'!$B$213+'RECeff + REIamont (2)'!H78*'(ne pas modifier) BDD_REF'!$B$214)/1000</f>
        <v>0</v>
      </c>
      <c r="I79" s="68">
        <f>(I61*'(ne pas modifier) BDD_REF'!$B$212+'RECeff + REIamont (2)'!I77*'(ne pas modifier) BDD_REF'!$B$213+'RECeff + REIamont (2)'!I78*'(ne pas modifier) BDD_REF'!$B$214)/1000</f>
        <v>0</v>
      </c>
      <c r="J79" s="68">
        <f>(J61*'(ne pas modifier) BDD_REF'!$B$212+'RECeff + REIamont (2)'!J77*'(ne pas modifier) BDD_REF'!$B$213+'RECeff + REIamont (2)'!J78*'(ne pas modifier) BDD_REF'!$B$214)/1000</f>
        <v>0</v>
      </c>
      <c r="K79" s="68">
        <f>(K61*'(ne pas modifier) BDD_REF'!$B$212+'RECeff + REIamont (2)'!K77*'(ne pas modifier) BDD_REF'!$B$213+'RECeff + REIamont (2)'!K78*'(ne pas modifier) BDD_REF'!$B$214)/1000</f>
        <v>0</v>
      </c>
      <c r="L79" s="68">
        <f>(L61*'(ne pas modifier) BDD_REF'!$B$212+'RECeff + REIamont (2)'!L77*'(ne pas modifier) BDD_REF'!$B$213+'RECeff + REIamont (2)'!L78*'(ne pas modifier) BDD_REF'!$B$214)/1000</f>
        <v>0</v>
      </c>
      <c r="M79" s="68">
        <f t="shared" si="1"/>
        <v>0.01731</v>
      </c>
      <c r="N79" s="20"/>
      <c r="O79" s="20"/>
    </row>
    <row r="80" ht="14.25" hidden="1" customHeight="1">
      <c r="A80" s="19" t="s">
        <v>97</v>
      </c>
      <c r="B80" s="31" t="s">
        <v>87</v>
      </c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>
        <f t="shared" si="1"/>
        <v>0</v>
      </c>
      <c r="N80" s="20"/>
      <c r="O80" s="20"/>
    </row>
    <row r="81" ht="14.25" customHeight="1">
      <c r="A81" s="19"/>
      <c r="B81" s="47" t="s">
        <v>89</v>
      </c>
      <c r="C81" s="32">
        <v>0.0</v>
      </c>
      <c r="D81" s="32">
        <v>0.0</v>
      </c>
      <c r="E81" s="32"/>
      <c r="F81" s="32"/>
      <c r="G81" s="32"/>
      <c r="H81" s="32"/>
      <c r="I81" s="32"/>
      <c r="J81" s="32"/>
      <c r="K81" s="32"/>
      <c r="L81" s="32"/>
      <c r="M81" s="68">
        <f t="shared" si="1"/>
        <v>0</v>
      </c>
      <c r="N81" s="20"/>
      <c r="O81" s="20"/>
    </row>
    <row r="82" ht="14.25" customHeight="1">
      <c r="A82" s="19"/>
      <c r="B82" s="47" t="s">
        <v>90</v>
      </c>
      <c r="C82" s="32">
        <v>0.0</v>
      </c>
      <c r="D82" s="32">
        <v>0.0</v>
      </c>
      <c r="E82" s="32"/>
      <c r="F82" s="32"/>
      <c r="G82" s="32"/>
      <c r="H82" s="32"/>
      <c r="I82" s="32"/>
      <c r="J82" s="32"/>
      <c r="K82" s="32"/>
      <c r="L82" s="32"/>
      <c r="M82" s="68">
        <f t="shared" si="1"/>
        <v>0</v>
      </c>
      <c r="N82" s="20"/>
      <c r="O82" s="20"/>
    </row>
    <row r="83" ht="14.25" customHeight="1">
      <c r="A83" s="19"/>
      <c r="B83" s="47" t="s">
        <v>91</v>
      </c>
      <c r="C83" s="32">
        <v>0.0</v>
      </c>
      <c r="D83" s="32">
        <v>0.0</v>
      </c>
      <c r="E83" s="32"/>
      <c r="F83" s="32"/>
      <c r="G83" s="32"/>
      <c r="H83" s="32"/>
      <c r="I83" s="32"/>
      <c r="J83" s="32"/>
      <c r="K83" s="32"/>
      <c r="L83" s="32"/>
      <c r="M83" s="68">
        <f t="shared" si="1"/>
        <v>0</v>
      </c>
      <c r="N83" s="20"/>
      <c r="O83" s="20"/>
    </row>
    <row r="84" ht="14.25" customHeight="1">
      <c r="A84" s="19"/>
      <c r="B84" s="47" t="s">
        <v>92</v>
      </c>
      <c r="C84" s="32">
        <v>0.0</v>
      </c>
      <c r="D84" s="32">
        <v>0.0</v>
      </c>
      <c r="E84" s="32"/>
      <c r="F84" s="32"/>
      <c r="G84" s="32"/>
      <c r="H84" s="32"/>
      <c r="I84" s="32"/>
      <c r="J84" s="32"/>
      <c r="K84" s="32"/>
      <c r="L84" s="32"/>
      <c r="M84" s="68">
        <f t="shared" si="1"/>
        <v>0</v>
      </c>
      <c r="N84" s="20"/>
      <c r="O84" s="20"/>
    </row>
    <row r="85" ht="14.25" customHeight="1">
      <c r="A85" s="19"/>
      <c r="B85" s="31" t="s">
        <v>93</v>
      </c>
      <c r="C85" s="68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68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68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68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68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68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68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68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68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68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68">
        <f t="shared" si="1"/>
        <v>0</v>
      </c>
      <c r="N85" s="20"/>
      <c r="O85" s="20"/>
    </row>
    <row r="86" ht="14.25" customHeight="1">
      <c r="A86" s="70"/>
      <c r="B86" s="69" t="s">
        <v>94</v>
      </c>
      <c r="C86" s="71">
        <f t="shared" ref="C86:L86" si="7">C79+C80+C85</f>
        <v>0.008655</v>
      </c>
      <c r="D86" s="71">
        <f t="shared" si="7"/>
        <v>0.008655</v>
      </c>
      <c r="E86" s="71">
        <f t="shared" si="7"/>
        <v>0</v>
      </c>
      <c r="F86" s="71">
        <f t="shared" si="7"/>
        <v>0</v>
      </c>
      <c r="G86" s="71">
        <f t="shared" si="7"/>
        <v>0</v>
      </c>
      <c r="H86" s="71">
        <f t="shared" si="7"/>
        <v>0</v>
      </c>
      <c r="I86" s="71">
        <f t="shared" si="7"/>
        <v>0</v>
      </c>
      <c r="J86" s="71">
        <f t="shared" si="7"/>
        <v>0</v>
      </c>
      <c r="K86" s="71">
        <f t="shared" si="7"/>
        <v>0</v>
      </c>
      <c r="L86" s="71">
        <f t="shared" si="7"/>
        <v>0</v>
      </c>
      <c r="M86" s="68">
        <f t="shared" si="1"/>
        <v>0.01731</v>
      </c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</row>
    <row r="87" ht="14.25" customHeight="1">
      <c r="A87" s="70"/>
      <c r="B87" s="73" t="s">
        <v>95</v>
      </c>
      <c r="C87" s="73">
        <f>((C64+C65+C66)/1000*44/28*'(ne pas modifier) BDD_REF'!$B$232)+'RECeff + REIamont (2)'!C76+'RECeff + REIamont (2)'!C86</f>
        <v>2.233779579</v>
      </c>
      <c r="D87" s="73">
        <f>((D64+D65+D66)/1000*44/28*'(ne pas modifier) BDD_REF'!$B$232)+'RECeff + REIamont (2)'!D76+'RECeff + REIamont (2)'!D86</f>
        <v>2.233779579</v>
      </c>
      <c r="E87" s="73">
        <f>((E64+E65+E66)/1000*44/28*'(ne pas modifier) BDD_REF'!$B$232)+'RECeff + REIamont (2)'!E76+'RECeff + REIamont (2)'!E86</f>
        <v>0</v>
      </c>
      <c r="F87" s="73">
        <f>((F64+F65+F66)/1000*44/28*'(ne pas modifier) BDD_REF'!$B$232)+'RECeff + REIamont (2)'!F76+'RECeff + REIamont (2)'!F86</f>
        <v>0</v>
      </c>
      <c r="G87" s="73">
        <f>((G64+G65+G66)/1000*44/28*'(ne pas modifier) BDD_REF'!$B$232)+'RECeff + REIamont (2)'!G76+'RECeff + REIamont (2)'!G86</f>
        <v>0</v>
      </c>
      <c r="H87" s="73">
        <f>((H64+H65+H66)/1000*44/28*'(ne pas modifier) BDD_REF'!$B$232)+'RECeff + REIamont (2)'!H76+'RECeff + REIamont (2)'!H86</f>
        <v>0</v>
      </c>
      <c r="I87" s="73">
        <f>((I64+I65+I66)/1000*44/28*'(ne pas modifier) BDD_REF'!$B$232)+'RECeff + REIamont (2)'!I76+'RECeff + REIamont (2)'!I86</f>
        <v>0</v>
      </c>
      <c r="J87" s="73">
        <f>((J64+J65+J66)/1000*44/28*'(ne pas modifier) BDD_REF'!$B$232)+'RECeff + REIamont (2)'!J76+'RECeff + REIamont (2)'!J86</f>
        <v>0</v>
      </c>
      <c r="K87" s="73">
        <f>((K64+K65+K66)/1000*44/28*'(ne pas modifier) BDD_REF'!$B$232)+'RECeff + REIamont (2)'!K76+'RECeff + REIamont (2)'!K86</f>
        <v>0</v>
      </c>
      <c r="L87" s="73">
        <f>((L64+L65+L66)/1000*44/28*'(ne pas modifier) BDD_REF'!$B$232)+'RECeff + REIamont (2)'!L76+'RECeff + REIamont (2)'!L86</f>
        <v>0</v>
      </c>
      <c r="M87" s="73">
        <f t="shared" si="1"/>
        <v>4.467559157</v>
      </c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</row>
    <row r="88" ht="14.25" customHeight="1">
      <c r="A88" s="64" t="s">
        <v>99</v>
      </c>
      <c r="B88" s="47" t="s">
        <v>68</v>
      </c>
      <c r="C88" s="32">
        <v>0.0</v>
      </c>
      <c r="D88" s="32">
        <v>0.0</v>
      </c>
      <c r="E88" s="32"/>
      <c r="F88" s="32"/>
      <c r="G88" s="32"/>
      <c r="H88" s="32"/>
      <c r="I88" s="32"/>
      <c r="J88" s="32"/>
      <c r="K88" s="32"/>
      <c r="L88" s="32"/>
      <c r="M88" s="68">
        <f t="shared" si="1"/>
        <v>0</v>
      </c>
      <c r="N88" s="20"/>
      <c r="O88" s="20"/>
    </row>
    <row r="89" ht="14.25" customHeight="1">
      <c r="A89" s="19"/>
      <c r="B89" s="47" t="s">
        <v>69</v>
      </c>
      <c r="C89" s="32">
        <v>15.0</v>
      </c>
      <c r="D89" s="32">
        <v>15.0</v>
      </c>
      <c r="E89" s="32"/>
      <c r="F89" s="32"/>
      <c r="G89" s="32"/>
      <c r="H89" s="32"/>
      <c r="I89" s="32"/>
      <c r="J89" s="32"/>
      <c r="K89" s="32"/>
      <c r="L89" s="32"/>
      <c r="M89" s="68">
        <f t="shared" si="1"/>
        <v>30</v>
      </c>
      <c r="N89" s="20"/>
      <c r="O89" s="20"/>
    </row>
    <row r="90" ht="14.25" customHeight="1">
      <c r="A90" s="19"/>
      <c r="B90" s="47" t="s">
        <v>70</v>
      </c>
      <c r="C90" s="32">
        <v>328.0</v>
      </c>
      <c r="D90" s="32">
        <v>328.0</v>
      </c>
      <c r="E90" s="32"/>
      <c r="F90" s="32"/>
      <c r="G90" s="32"/>
      <c r="H90" s="32"/>
      <c r="I90" s="32"/>
      <c r="J90" s="32"/>
      <c r="K90" s="32"/>
      <c r="L90" s="32"/>
      <c r="M90" s="68">
        <f t="shared" si="1"/>
        <v>656</v>
      </c>
      <c r="N90" s="20"/>
      <c r="O90" s="20"/>
    </row>
    <row r="91" ht="14.25" customHeight="1">
      <c r="A91" s="19"/>
      <c r="B91" s="69" t="s">
        <v>71</v>
      </c>
      <c r="C91" s="68">
        <f>C88*'(ne pas modifier) BDD_REF'!$B$207 + (C89+C90)*'(ne pas modifier) BDD_REF'!$B$208</f>
        <v>2.058</v>
      </c>
      <c r="D91" s="68">
        <f>D88*'(ne pas modifier) BDD_REF'!$B$207 + (D89+D90)*'(ne pas modifier) BDD_REF'!$B$208</f>
        <v>2.058</v>
      </c>
      <c r="E91" s="68">
        <f>E88*'(ne pas modifier) BDD_REF'!$B$207 + (E89+E90)*'(ne pas modifier) BDD_REF'!$B$208</f>
        <v>0</v>
      </c>
      <c r="F91" s="68">
        <f>F88*'(ne pas modifier) BDD_REF'!$B$207 + (F89+F90)*'(ne pas modifier) BDD_REF'!$B$208</f>
        <v>0</v>
      </c>
      <c r="G91" s="68">
        <f>G88*'(ne pas modifier) BDD_REF'!$B$207 + (G89+G90)*'(ne pas modifier) BDD_REF'!$B$208</f>
        <v>0</v>
      </c>
      <c r="H91" s="68">
        <f>H88*'(ne pas modifier) BDD_REF'!$B$207 + (H89+H90)*'(ne pas modifier) BDD_REF'!$B$208</f>
        <v>0</v>
      </c>
      <c r="I91" s="68">
        <f>I88*'(ne pas modifier) BDD_REF'!$B$207 + (I89+I90)*'(ne pas modifier) BDD_REF'!$B$208</f>
        <v>0</v>
      </c>
      <c r="J91" s="68">
        <f>J88*'(ne pas modifier) BDD_REF'!$B$207 + (J89+J90)*'(ne pas modifier) BDD_REF'!$B$208</f>
        <v>0</v>
      </c>
      <c r="K91" s="68">
        <f>K88*'(ne pas modifier) BDD_REF'!$B$207 + (K89+K90)*'(ne pas modifier) BDD_REF'!$B$208</f>
        <v>0</v>
      </c>
      <c r="L91" s="68">
        <f>L88*'(ne pas modifier) BDD_REF'!$B$207 + (L89+L90)*'(ne pas modifier) BDD_REF'!$B$208</f>
        <v>0</v>
      </c>
      <c r="M91" s="68">
        <f t="shared" si="1"/>
        <v>4.116</v>
      </c>
      <c r="N91" s="20"/>
      <c r="O91" s="20"/>
    </row>
    <row r="92" ht="14.25" customHeight="1">
      <c r="A92" s="19"/>
      <c r="B92" s="69" t="s">
        <v>72</v>
      </c>
      <c r="C92" s="68">
        <f>((C88*'(ne pas modifier) BDD_REF'!$B$220)+('RECeff + REIamont (2)'!C89+'RECeff + REIamont (2)'!C90)*'(ne pas modifier) BDD_REF'!$B$221)*'(ne pas modifier) BDD_REF'!$B$209</f>
        <v>0.7203</v>
      </c>
      <c r="D92" s="68">
        <f>((D88*'(ne pas modifier) BDD_REF'!$B$220)+('RECeff + REIamont (2)'!D89+'RECeff + REIamont (2)'!D90)*'(ne pas modifier) BDD_REF'!$B$221)*'(ne pas modifier) BDD_REF'!$B$209</f>
        <v>0.7203</v>
      </c>
      <c r="E92" s="68">
        <f>((E88*'(ne pas modifier) BDD_REF'!$B$220)+('RECeff + REIamont (2)'!E89+'RECeff + REIamont (2)'!E90)*'(ne pas modifier) BDD_REF'!$B$221)*'(ne pas modifier) BDD_REF'!$B$209</f>
        <v>0</v>
      </c>
      <c r="F92" s="68">
        <f>((F88*'(ne pas modifier) BDD_REF'!$B$220)+('RECeff + REIamont (2)'!F89+'RECeff + REIamont (2)'!F90)*'(ne pas modifier) BDD_REF'!$B$221)*'(ne pas modifier) BDD_REF'!$B$209</f>
        <v>0</v>
      </c>
      <c r="G92" s="68">
        <f>((G88*'(ne pas modifier) BDD_REF'!$B$220)+('RECeff + REIamont (2)'!G89+'RECeff + REIamont (2)'!G90)*'(ne pas modifier) BDD_REF'!$B$221)*'(ne pas modifier) BDD_REF'!$B$209</f>
        <v>0</v>
      </c>
      <c r="H92" s="68">
        <f>((H88*'(ne pas modifier) BDD_REF'!$B$220)+('RECeff + REIamont (2)'!H89+'RECeff + REIamont (2)'!H90)*'(ne pas modifier) BDD_REF'!$B$221)*'(ne pas modifier) BDD_REF'!$B$209</f>
        <v>0</v>
      </c>
      <c r="I92" s="68">
        <f>((I88*'(ne pas modifier) BDD_REF'!$B$220)+('RECeff + REIamont (2)'!I89+'RECeff + REIamont (2)'!I90)*'(ne pas modifier) BDD_REF'!$B$221)*'(ne pas modifier) BDD_REF'!$B$209</f>
        <v>0</v>
      </c>
      <c r="J92" s="68">
        <f>((J88*'(ne pas modifier) BDD_REF'!$B$220)+('RECeff + REIamont (2)'!J89+'RECeff + REIamont (2)'!J90)*'(ne pas modifier) BDD_REF'!$B$221)*'(ne pas modifier) BDD_REF'!$B$209</f>
        <v>0</v>
      </c>
      <c r="K92" s="68">
        <f>((K88*'(ne pas modifier) BDD_REF'!$B$220)+('RECeff + REIamont (2)'!K89+'RECeff + REIamont (2)'!K90)*'(ne pas modifier) BDD_REF'!$B$221)*'(ne pas modifier) BDD_REF'!$B$209</f>
        <v>0</v>
      </c>
      <c r="L92" s="68">
        <f>((L88*'(ne pas modifier) BDD_REF'!$B$220)+('RECeff + REIamont (2)'!L89+'RECeff + REIamont (2)'!L90)*'(ne pas modifier) BDD_REF'!$B$221)*'(ne pas modifier) BDD_REF'!$B$209</f>
        <v>0</v>
      </c>
      <c r="M92" s="68">
        <f t="shared" si="1"/>
        <v>1.4406</v>
      </c>
      <c r="N92" s="20"/>
      <c r="O92" s="20"/>
    </row>
    <row r="93" ht="14.25" customHeight="1">
      <c r="A93" s="19"/>
      <c r="B93" s="69" t="s">
        <v>73</v>
      </c>
      <c r="C93" s="68">
        <f>(C88+C89+C90)*'(ne pas modifier) BDD_REF'!$B$222*'(ne pas modifier) BDD_REF'!$B$210</f>
        <v>0.90552</v>
      </c>
      <c r="D93" s="68">
        <f>(D88+D89+D90)*'(ne pas modifier) BDD_REF'!$B$222*'(ne pas modifier) BDD_REF'!$B$210</f>
        <v>0.90552</v>
      </c>
      <c r="E93" s="68">
        <f>(E88+E89+E90)*'(ne pas modifier) BDD_REF'!$B$222*'(ne pas modifier) BDD_REF'!$B$210</f>
        <v>0</v>
      </c>
      <c r="F93" s="68">
        <f>(F88+F89+F90)*'(ne pas modifier) BDD_REF'!$B$222*'(ne pas modifier) BDD_REF'!$B$210</f>
        <v>0</v>
      </c>
      <c r="G93" s="68">
        <f>(G88+G89+G90)*'(ne pas modifier) BDD_REF'!$B$222*'(ne pas modifier) BDD_REF'!$B$210</f>
        <v>0</v>
      </c>
      <c r="H93" s="68">
        <f>(H88+H89+H90)*'(ne pas modifier) BDD_REF'!$B$222*'(ne pas modifier) BDD_REF'!$B$210</f>
        <v>0</v>
      </c>
      <c r="I93" s="68">
        <f>(I88+I89+I90)*'(ne pas modifier) BDD_REF'!$B$222*'(ne pas modifier) BDD_REF'!$B$210</f>
        <v>0</v>
      </c>
      <c r="J93" s="68">
        <f>(J88+J89+J90)*'(ne pas modifier) BDD_REF'!$B$222*'(ne pas modifier) BDD_REF'!$B$210</f>
        <v>0</v>
      </c>
      <c r="K93" s="68">
        <f>(K88+K89+K90)*'(ne pas modifier) BDD_REF'!$B$222*'(ne pas modifier) BDD_REF'!$B$210</f>
        <v>0</v>
      </c>
      <c r="L93" s="68">
        <f>(L88+L89+L90)*'(ne pas modifier) BDD_REF'!$B$222*'(ne pas modifier) BDD_REF'!$B$210</f>
        <v>0</v>
      </c>
      <c r="M93" s="68">
        <f t="shared" si="1"/>
        <v>1.81104</v>
      </c>
      <c r="N93" s="20"/>
      <c r="O93" s="20"/>
    </row>
    <row r="94" ht="14.25" customHeight="1">
      <c r="A94" s="19"/>
      <c r="B94" s="47" t="s">
        <v>74</v>
      </c>
      <c r="C94" s="32">
        <v>0.0</v>
      </c>
      <c r="D94" s="32">
        <v>0.0</v>
      </c>
      <c r="E94" s="32"/>
      <c r="F94" s="32"/>
      <c r="G94" s="32"/>
      <c r="H94" s="32"/>
      <c r="I94" s="32"/>
      <c r="J94" s="32"/>
      <c r="K94" s="32"/>
      <c r="L94" s="32"/>
      <c r="M94" s="68">
        <f t="shared" si="1"/>
        <v>0</v>
      </c>
      <c r="N94" s="20"/>
      <c r="O94" s="20"/>
    </row>
    <row r="95" ht="14.25" customHeight="1">
      <c r="A95" s="19"/>
      <c r="B95" s="47" t="s">
        <v>75</v>
      </c>
      <c r="C95" s="32">
        <v>190.0</v>
      </c>
      <c r="D95" s="32">
        <v>190.0</v>
      </c>
      <c r="E95" s="32"/>
      <c r="F95" s="32"/>
      <c r="G95" s="32"/>
      <c r="H95" s="32"/>
      <c r="I95" s="32"/>
      <c r="J95" s="32"/>
      <c r="K95" s="32"/>
      <c r="L95" s="32"/>
      <c r="M95" s="68">
        <f t="shared" si="1"/>
        <v>380</v>
      </c>
      <c r="N95" s="20"/>
      <c r="O95" s="20"/>
    </row>
    <row r="96" ht="14.25" customHeight="1">
      <c r="A96" s="19"/>
      <c r="B96" s="47" t="s">
        <v>76</v>
      </c>
      <c r="C96" s="32">
        <v>40.0</v>
      </c>
      <c r="D96" s="32">
        <v>40.0</v>
      </c>
      <c r="E96" s="32"/>
      <c r="F96" s="32"/>
      <c r="G96" s="32"/>
      <c r="H96" s="32"/>
      <c r="I96" s="32"/>
      <c r="J96" s="32"/>
      <c r="K96" s="32"/>
      <c r="L96" s="32"/>
      <c r="M96" s="68">
        <f t="shared" si="1"/>
        <v>80</v>
      </c>
      <c r="N96" s="20"/>
      <c r="O96" s="20"/>
    </row>
    <row r="97" ht="14.25" customHeight="1">
      <c r="A97" s="19"/>
      <c r="B97" s="47" t="s">
        <v>77</v>
      </c>
      <c r="C97" s="32">
        <v>0.0</v>
      </c>
      <c r="D97" s="32">
        <v>0.0</v>
      </c>
      <c r="E97" s="32">
        <v>0.0</v>
      </c>
      <c r="F97" s="32">
        <v>0.0</v>
      </c>
      <c r="G97" s="32">
        <v>0.0</v>
      </c>
      <c r="H97" s="32">
        <v>0.0</v>
      </c>
      <c r="I97" s="32">
        <v>0.0</v>
      </c>
      <c r="J97" s="32">
        <v>0.0</v>
      </c>
      <c r="K97" s="32">
        <v>0.0</v>
      </c>
      <c r="L97" s="32">
        <v>0.0</v>
      </c>
      <c r="M97" s="68">
        <f t="shared" si="1"/>
        <v>0</v>
      </c>
      <c r="N97" s="20"/>
      <c r="O97" s="20"/>
    </row>
    <row r="98" ht="14.25" customHeight="1">
      <c r="A98" s="19"/>
      <c r="B98" s="47" t="s">
        <v>78</v>
      </c>
      <c r="C98" s="32">
        <v>0.0</v>
      </c>
      <c r="D98" s="32">
        <v>0.0</v>
      </c>
      <c r="E98" s="32">
        <v>0.0</v>
      </c>
      <c r="F98" s="32">
        <v>0.0</v>
      </c>
      <c r="G98" s="32">
        <v>0.0</v>
      </c>
      <c r="H98" s="32">
        <v>0.0</v>
      </c>
      <c r="I98" s="32">
        <v>0.0</v>
      </c>
      <c r="J98" s="32">
        <v>0.0</v>
      </c>
      <c r="K98" s="32">
        <v>0.0</v>
      </c>
      <c r="L98" s="32">
        <v>0.0</v>
      </c>
      <c r="M98" s="68">
        <f t="shared" si="1"/>
        <v>0</v>
      </c>
      <c r="N98" s="20"/>
      <c r="O98" s="20"/>
    </row>
    <row r="99" ht="14.25" customHeight="1">
      <c r="A99" s="19"/>
      <c r="B99" s="47" t="s">
        <v>79</v>
      </c>
      <c r="C99" s="32">
        <v>0.0</v>
      </c>
      <c r="D99" s="32">
        <v>0.0</v>
      </c>
      <c r="E99" s="32">
        <v>0.0</v>
      </c>
      <c r="F99" s="32">
        <v>0.0</v>
      </c>
      <c r="G99" s="32">
        <v>0.0</v>
      </c>
      <c r="H99" s="32">
        <v>0.0</v>
      </c>
      <c r="I99" s="32">
        <v>0.0</v>
      </c>
      <c r="J99" s="32">
        <v>0.0</v>
      </c>
      <c r="K99" s="32">
        <v>0.0</v>
      </c>
      <c r="L99" s="32">
        <v>0.0</v>
      </c>
      <c r="M99" s="68">
        <f t="shared" si="1"/>
        <v>0</v>
      </c>
      <c r="N99" s="20"/>
      <c r="O99" s="20"/>
    </row>
    <row r="100" ht="14.25" customHeight="1">
      <c r="A100" s="19"/>
      <c r="B100" s="31" t="s">
        <v>80</v>
      </c>
      <c r="C100" s="68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0.71493</v>
      </c>
      <c r="D100" s="68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0.71493</v>
      </c>
      <c r="E100" s="68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68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68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68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68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68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68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68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68">
        <f t="shared" si="1"/>
        <v>1.42986</v>
      </c>
      <c r="N100" s="20"/>
      <c r="O100" s="20"/>
    </row>
    <row r="101" ht="14.25" customHeight="1">
      <c r="A101" s="19"/>
      <c r="B101" s="47" t="s">
        <v>81</v>
      </c>
      <c r="C101" s="32">
        <v>170.0</v>
      </c>
      <c r="D101" s="32">
        <v>170.0</v>
      </c>
      <c r="E101" s="32"/>
      <c r="F101" s="32"/>
      <c r="G101" s="32"/>
      <c r="H101" s="32"/>
      <c r="I101" s="32"/>
      <c r="J101" s="32"/>
      <c r="K101" s="32"/>
      <c r="L101" s="32"/>
      <c r="M101" s="68">
        <f t="shared" si="1"/>
        <v>340</v>
      </c>
      <c r="N101" s="20"/>
      <c r="O101" s="20"/>
    </row>
    <row r="102" ht="14.25" customHeight="1">
      <c r="A102" s="19"/>
      <c r="B102" s="31" t="s">
        <v>82</v>
      </c>
      <c r="C102" s="68">
        <f>(C101*'(ne pas modifier) BDD_REF'!$B$211)/1000</f>
        <v>0.00969</v>
      </c>
      <c r="D102" s="68">
        <f>(D101*'(ne pas modifier) BDD_REF'!$B$211)/1000</f>
        <v>0.00969</v>
      </c>
      <c r="E102" s="68">
        <f>(E101*'(ne pas modifier) BDD_REF'!$B$211)/1000</f>
        <v>0</v>
      </c>
      <c r="F102" s="68">
        <f>(F101*'(ne pas modifier) BDD_REF'!$B$211)/1000</f>
        <v>0</v>
      </c>
      <c r="G102" s="68">
        <f>(G101*'(ne pas modifier) BDD_REF'!$B$211)/1000</f>
        <v>0</v>
      </c>
      <c r="H102" s="68">
        <f>(H101*'(ne pas modifier) BDD_REF'!$B$211)/1000</f>
        <v>0</v>
      </c>
      <c r="I102" s="68">
        <f>(I101*'(ne pas modifier) BDD_REF'!$B$211)/1000</f>
        <v>0</v>
      </c>
      <c r="J102" s="68">
        <f>(J101*'(ne pas modifier) BDD_REF'!$B$211)/1000</f>
        <v>0</v>
      </c>
      <c r="K102" s="68">
        <f>(K101*'(ne pas modifier) BDD_REF'!$B$211)/1000</f>
        <v>0</v>
      </c>
      <c r="L102" s="68">
        <f>(L101*'(ne pas modifier) BDD_REF'!$B$211)/1000</f>
        <v>0</v>
      </c>
      <c r="M102" s="68">
        <f t="shared" si="1"/>
        <v>0.01938</v>
      </c>
      <c r="N102" s="20"/>
      <c r="O102" s="20"/>
    </row>
    <row r="103" ht="14.25" customHeight="1">
      <c r="A103" s="70"/>
      <c r="B103" s="69" t="s">
        <v>83</v>
      </c>
      <c r="C103" s="71">
        <f t="shared" ref="C103:L103" si="8">C100+C102</f>
        <v>0.72462</v>
      </c>
      <c r="D103" s="71">
        <f t="shared" si="8"/>
        <v>0.72462</v>
      </c>
      <c r="E103" s="71">
        <f t="shared" si="8"/>
        <v>0</v>
      </c>
      <c r="F103" s="71">
        <f t="shared" si="8"/>
        <v>0</v>
      </c>
      <c r="G103" s="71">
        <f t="shared" si="8"/>
        <v>0</v>
      </c>
      <c r="H103" s="71">
        <f t="shared" si="8"/>
        <v>0</v>
      </c>
      <c r="I103" s="71">
        <f t="shared" si="8"/>
        <v>0</v>
      </c>
      <c r="J103" s="71">
        <f t="shared" si="8"/>
        <v>0</v>
      </c>
      <c r="K103" s="71">
        <f t="shared" si="8"/>
        <v>0</v>
      </c>
      <c r="L103" s="71">
        <f t="shared" si="8"/>
        <v>0</v>
      </c>
      <c r="M103" s="68">
        <f t="shared" si="1"/>
        <v>1.44924</v>
      </c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</row>
    <row r="104" ht="14.25" customHeight="1">
      <c r="A104" s="19"/>
      <c r="B104" s="47" t="s">
        <v>84</v>
      </c>
      <c r="C104" s="32">
        <v>9.0</v>
      </c>
      <c r="D104" s="32">
        <v>9.0</v>
      </c>
      <c r="E104" s="32"/>
      <c r="F104" s="32"/>
      <c r="G104" s="32"/>
      <c r="H104" s="32"/>
      <c r="I104" s="32"/>
      <c r="J104" s="32"/>
      <c r="K104" s="32"/>
      <c r="L104" s="32"/>
      <c r="M104" s="68">
        <f t="shared" si="1"/>
        <v>18</v>
      </c>
      <c r="N104" s="20"/>
      <c r="O104" s="20"/>
    </row>
    <row r="105" ht="14.25" customHeight="1">
      <c r="A105" s="19"/>
      <c r="B105" s="47" t="s">
        <v>85</v>
      </c>
      <c r="C105" s="32">
        <v>6.0</v>
      </c>
      <c r="D105" s="32">
        <v>6.0</v>
      </c>
      <c r="E105" s="32"/>
      <c r="F105" s="32"/>
      <c r="G105" s="32"/>
      <c r="H105" s="32"/>
      <c r="I105" s="32"/>
      <c r="J105" s="32"/>
      <c r="K105" s="32"/>
      <c r="L105" s="32"/>
      <c r="M105" s="68">
        <f t="shared" si="1"/>
        <v>12</v>
      </c>
      <c r="N105" s="20"/>
      <c r="O105" s="20"/>
    </row>
    <row r="106" ht="14.25" customHeight="1">
      <c r="A106" s="19"/>
      <c r="B106" s="31" t="s">
        <v>86</v>
      </c>
      <c r="C106" s="68">
        <f>(C88*'(ne pas modifier) BDD_REF'!$B$212+'RECeff + REIamont (2)'!C104*'(ne pas modifier) BDD_REF'!$B$213+'RECeff + REIamont (2)'!C105*'(ne pas modifier) BDD_REF'!$B$214)/1000</f>
        <v>0.01731</v>
      </c>
      <c r="D106" s="68">
        <f>(D88*'(ne pas modifier) BDD_REF'!$B$212+'RECeff + REIamont (2)'!D104*'(ne pas modifier) BDD_REF'!$B$213+'RECeff + REIamont (2)'!D105*'(ne pas modifier) BDD_REF'!$B$214)/1000</f>
        <v>0.01731</v>
      </c>
      <c r="E106" s="68">
        <f>(E88*'(ne pas modifier) BDD_REF'!$B$212+'RECeff + REIamont (2)'!E104*'(ne pas modifier) BDD_REF'!$B$213+'RECeff + REIamont (2)'!E105*'(ne pas modifier) BDD_REF'!$B$214)/1000</f>
        <v>0</v>
      </c>
      <c r="F106" s="68">
        <f>(F88*'(ne pas modifier) BDD_REF'!$B$212+'RECeff + REIamont (2)'!F104*'(ne pas modifier) BDD_REF'!$B$213+'RECeff + REIamont (2)'!F105*'(ne pas modifier) BDD_REF'!$B$214)/1000</f>
        <v>0</v>
      </c>
      <c r="G106" s="68">
        <f>(G88*'(ne pas modifier) BDD_REF'!$B$212+'RECeff + REIamont (2)'!G104*'(ne pas modifier) BDD_REF'!$B$213+'RECeff + REIamont (2)'!G105*'(ne pas modifier) BDD_REF'!$B$214)/1000</f>
        <v>0</v>
      </c>
      <c r="H106" s="68">
        <f>(H88*'(ne pas modifier) BDD_REF'!$B$212+'RECeff + REIamont (2)'!H104*'(ne pas modifier) BDD_REF'!$B$213+'RECeff + REIamont (2)'!H105*'(ne pas modifier) BDD_REF'!$B$214)/1000</f>
        <v>0</v>
      </c>
      <c r="I106" s="68">
        <f>(I88*'(ne pas modifier) BDD_REF'!$B$212+'RECeff + REIamont (2)'!I104*'(ne pas modifier) BDD_REF'!$B$213+'RECeff + REIamont (2)'!I105*'(ne pas modifier) BDD_REF'!$B$214)/1000</f>
        <v>0</v>
      </c>
      <c r="J106" s="68">
        <f>(J88*'(ne pas modifier) BDD_REF'!$B$212+'RECeff + REIamont (2)'!J104*'(ne pas modifier) BDD_REF'!$B$213+'RECeff + REIamont (2)'!J105*'(ne pas modifier) BDD_REF'!$B$214)/1000</f>
        <v>0</v>
      </c>
      <c r="K106" s="68">
        <f>(K88*'(ne pas modifier) BDD_REF'!$B$212+'RECeff + REIamont (2)'!K104*'(ne pas modifier) BDD_REF'!$B$213+'RECeff + REIamont (2)'!K105*'(ne pas modifier) BDD_REF'!$B$214)/1000</f>
        <v>0</v>
      </c>
      <c r="L106" s="68">
        <f>(L88*'(ne pas modifier) BDD_REF'!$B$212+'RECeff + REIamont (2)'!L104*'(ne pas modifier) BDD_REF'!$B$213+'RECeff + REIamont (2)'!L105*'(ne pas modifier) BDD_REF'!$B$214)/1000</f>
        <v>0</v>
      </c>
      <c r="M106" s="68">
        <f t="shared" si="1"/>
        <v>0.03462</v>
      </c>
      <c r="N106" s="20"/>
      <c r="O106" s="20"/>
    </row>
    <row r="107" ht="14.25" hidden="1" customHeight="1">
      <c r="A107" s="19" t="s">
        <v>97</v>
      </c>
      <c r="B107" s="31" t="s">
        <v>87</v>
      </c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>
        <f t="shared" si="1"/>
        <v>0</v>
      </c>
      <c r="N107" s="20"/>
      <c r="O107" s="20"/>
    </row>
    <row r="108" ht="14.25" customHeight="1">
      <c r="A108" s="19"/>
      <c r="B108" s="47" t="s">
        <v>89</v>
      </c>
      <c r="C108" s="32">
        <v>0.0</v>
      </c>
      <c r="D108" s="32">
        <v>0.0</v>
      </c>
      <c r="E108" s="32"/>
      <c r="F108" s="32"/>
      <c r="G108" s="32"/>
      <c r="H108" s="32"/>
      <c r="I108" s="32"/>
      <c r="J108" s="32"/>
      <c r="K108" s="32"/>
      <c r="L108" s="32"/>
      <c r="M108" s="68">
        <f t="shared" si="1"/>
        <v>0</v>
      </c>
      <c r="N108" s="20"/>
      <c r="O108" s="20"/>
    </row>
    <row r="109" ht="14.25" customHeight="1">
      <c r="A109" s="19"/>
      <c r="B109" s="47" t="s">
        <v>90</v>
      </c>
      <c r="C109" s="32">
        <v>0.0</v>
      </c>
      <c r="D109" s="32">
        <v>0.0</v>
      </c>
      <c r="E109" s="32"/>
      <c r="F109" s="32"/>
      <c r="G109" s="32"/>
      <c r="H109" s="32"/>
      <c r="I109" s="32"/>
      <c r="J109" s="32"/>
      <c r="K109" s="32"/>
      <c r="L109" s="32"/>
      <c r="M109" s="68">
        <f t="shared" si="1"/>
        <v>0</v>
      </c>
      <c r="N109" s="20"/>
      <c r="O109" s="20"/>
    </row>
    <row r="110" ht="14.25" customHeight="1">
      <c r="A110" s="19"/>
      <c r="B110" s="47" t="s">
        <v>91</v>
      </c>
      <c r="C110" s="32">
        <v>0.0</v>
      </c>
      <c r="D110" s="32">
        <v>0.0</v>
      </c>
      <c r="E110" s="32"/>
      <c r="F110" s="32"/>
      <c r="G110" s="32"/>
      <c r="H110" s="32"/>
      <c r="I110" s="32"/>
      <c r="J110" s="32"/>
      <c r="K110" s="32"/>
      <c r="L110" s="32"/>
      <c r="M110" s="68">
        <f t="shared" si="1"/>
        <v>0</v>
      </c>
      <c r="N110" s="20"/>
      <c r="O110" s="20"/>
    </row>
    <row r="111" ht="14.25" customHeight="1">
      <c r="A111" s="19"/>
      <c r="B111" s="47" t="s">
        <v>92</v>
      </c>
      <c r="C111" s="32">
        <v>0.0</v>
      </c>
      <c r="D111" s="32">
        <v>0.0</v>
      </c>
      <c r="E111" s="32"/>
      <c r="F111" s="32"/>
      <c r="G111" s="32"/>
      <c r="H111" s="32"/>
      <c r="I111" s="32"/>
      <c r="J111" s="32"/>
      <c r="K111" s="32"/>
      <c r="L111" s="32"/>
      <c r="M111" s="68">
        <f t="shared" si="1"/>
        <v>0</v>
      </c>
      <c r="N111" s="20"/>
      <c r="O111" s="20"/>
    </row>
    <row r="112" ht="14.25" customHeight="1">
      <c r="A112" s="19"/>
      <c r="B112" s="31" t="s">
        <v>93</v>
      </c>
      <c r="C112" s="68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68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68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68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68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68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68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68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68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68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68">
        <f t="shared" si="1"/>
        <v>0</v>
      </c>
      <c r="N112" s="20"/>
      <c r="O112" s="20"/>
    </row>
    <row r="113" ht="14.25" customHeight="1">
      <c r="A113" s="70"/>
      <c r="B113" s="69" t="s">
        <v>94</v>
      </c>
      <c r="C113" s="71">
        <f t="shared" ref="C113:L113" si="9">C106+C107+C112</f>
        <v>0.01731</v>
      </c>
      <c r="D113" s="71">
        <f t="shared" si="9"/>
        <v>0.01731</v>
      </c>
      <c r="E113" s="71">
        <f t="shared" si="9"/>
        <v>0</v>
      </c>
      <c r="F113" s="71">
        <f t="shared" si="9"/>
        <v>0</v>
      </c>
      <c r="G113" s="71">
        <f t="shared" si="9"/>
        <v>0</v>
      </c>
      <c r="H113" s="71">
        <f t="shared" si="9"/>
        <v>0</v>
      </c>
      <c r="I113" s="71">
        <f t="shared" si="9"/>
        <v>0</v>
      </c>
      <c r="J113" s="71">
        <f t="shared" si="9"/>
        <v>0</v>
      </c>
      <c r="K113" s="71">
        <f t="shared" si="9"/>
        <v>0</v>
      </c>
      <c r="L113" s="71">
        <f t="shared" si="9"/>
        <v>0</v>
      </c>
      <c r="M113" s="68">
        <f t="shared" si="1"/>
        <v>0.03462</v>
      </c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</row>
    <row r="114" ht="14.25" customHeight="1">
      <c r="A114" s="70"/>
      <c r="B114" s="73" t="s">
        <v>95</v>
      </c>
      <c r="C114" s="73">
        <f>((C91+C92+C93)/1000*44/28*'(ne pas modifier) BDD_REF'!$B$232)+'RECeff + REIamont (2)'!C103+'RECeff + REIamont (2)'!C113</f>
        <v>2.2759779</v>
      </c>
      <c r="D114" s="73">
        <f>((D91+D92+D93)/1000*44/28*'(ne pas modifier) BDD_REF'!$B$232)+'RECeff + REIamont (2)'!D103+'RECeff + REIamont (2)'!D113</f>
        <v>2.2759779</v>
      </c>
      <c r="E114" s="73">
        <f>((E91+E92+E93)/1000*44/28*'(ne pas modifier) BDD_REF'!$B$232)+'RECeff + REIamont (2)'!E103+'RECeff + REIamont (2)'!E113</f>
        <v>0</v>
      </c>
      <c r="F114" s="73">
        <f>((F91+F92+F93)/1000*44/28*'(ne pas modifier) BDD_REF'!$B$232)+'RECeff + REIamont (2)'!F103+'RECeff + REIamont (2)'!F113</f>
        <v>0</v>
      </c>
      <c r="G114" s="73">
        <f>((G91+G92+G93)/1000*44/28*'(ne pas modifier) BDD_REF'!$B$232)+'RECeff + REIamont (2)'!G103+'RECeff + REIamont (2)'!G113</f>
        <v>0</v>
      </c>
      <c r="H114" s="73">
        <f>((H91+H92+H93)/1000*44/28*'(ne pas modifier) BDD_REF'!$B$232)+'RECeff + REIamont (2)'!H103+'RECeff + REIamont (2)'!H113</f>
        <v>0</v>
      </c>
      <c r="I114" s="73">
        <f>((I91+I92+I93)/1000*44/28*'(ne pas modifier) BDD_REF'!$B$232)+'RECeff + REIamont (2)'!I103+'RECeff + REIamont (2)'!I113</f>
        <v>0</v>
      </c>
      <c r="J114" s="73">
        <f>((J91+J92+J93)/1000*44/28*'(ne pas modifier) BDD_REF'!$B$232)+'RECeff + REIamont (2)'!J103+'RECeff + REIamont (2)'!J113</f>
        <v>0</v>
      </c>
      <c r="K114" s="73">
        <f>((K91+K92+K93)/1000*44/28*'(ne pas modifier) BDD_REF'!$B$232)+'RECeff + REIamont (2)'!K103+'RECeff + REIamont (2)'!K113</f>
        <v>0</v>
      </c>
      <c r="L114" s="73">
        <f>((L91+L92+L93)/1000*44/28*'(ne pas modifier) BDD_REF'!$B$232)+'RECeff + REIamont (2)'!L103+'RECeff + REIamont (2)'!L113</f>
        <v>0</v>
      </c>
      <c r="M114" s="73">
        <f t="shared" si="1"/>
        <v>4.5519558</v>
      </c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</row>
    <row r="115" ht="14.25" customHeight="1">
      <c r="A115" s="64" t="s">
        <v>100</v>
      </c>
      <c r="B115" s="47" t="s">
        <v>68</v>
      </c>
      <c r="C115" s="32">
        <v>0.0</v>
      </c>
      <c r="D115" s="32">
        <v>0.0</v>
      </c>
      <c r="E115" s="32"/>
      <c r="F115" s="32"/>
      <c r="G115" s="32"/>
      <c r="H115" s="32"/>
      <c r="I115" s="32"/>
      <c r="J115" s="32"/>
      <c r="K115" s="32"/>
      <c r="L115" s="32"/>
      <c r="M115" s="68">
        <f t="shared" si="1"/>
        <v>0</v>
      </c>
      <c r="N115" s="20"/>
      <c r="O115" s="20"/>
    </row>
    <row r="116" ht="14.25" customHeight="1">
      <c r="A116" s="19"/>
      <c r="B116" s="47" t="s">
        <v>69</v>
      </c>
      <c r="C116" s="32">
        <v>18.0</v>
      </c>
      <c r="D116" s="32">
        <v>18.0</v>
      </c>
      <c r="E116" s="32"/>
      <c r="F116" s="32"/>
      <c r="G116" s="32"/>
      <c r="H116" s="32"/>
      <c r="I116" s="32"/>
      <c r="J116" s="32"/>
      <c r="K116" s="32"/>
      <c r="L116" s="32"/>
      <c r="M116" s="68">
        <f t="shared" si="1"/>
        <v>36</v>
      </c>
      <c r="N116" s="20"/>
      <c r="O116" s="20"/>
    </row>
    <row r="117" ht="14.25" customHeight="1">
      <c r="A117" s="19"/>
      <c r="B117" s="47" t="s">
        <v>70</v>
      </c>
      <c r="C117" s="32">
        <v>328.0</v>
      </c>
      <c r="D117" s="32">
        <v>328.0</v>
      </c>
      <c r="E117" s="32"/>
      <c r="F117" s="32"/>
      <c r="G117" s="32"/>
      <c r="H117" s="32"/>
      <c r="I117" s="32"/>
      <c r="J117" s="32"/>
      <c r="K117" s="32"/>
      <c r="L117" s="32"/>
      <c r="M117" s="68">
        <f t="shared" si="1"/>
        <v>656</v>
      </c>
      <c r="N117" s="20"/>
      <c r="O117" s="20"/>
    </row>
    <row r="118" ht="14.25" customHeight="1">
      <c r="A118" s="19"/>
      <c r="B118" s="69" t="s">
        <v>71</v>
      </c>
      <c r="C118" s="68">
        <f>C115*'(ne pas modifier) BDD_REF'!$B$207 + (C116+C117)*'(ne pas modifier) BDD_REF'!$B$208</f>
        <v>2.076</v>
      </c>
      <c r="D118" s="68">
        <f>D115*'(ne pas modifier) BDD_REF'!$B$207 + (D116+D117)*'(ne pas modifier) BDD_REF'!$B$208</f>
        <v>2.076</v>
      </c>
      <c r="E118" s="68">
        <f>E115*'(ne pas modifier) BDD_REF'!$B$207 + (E116+E117)*'(ne pas modifier) BDD_REF'!$B$208</f>
        <v>0</v>
      </c>
      <c r="F118" s="68">
        <f>F115*'(ne pas modifier) BDD_REF'!$B$207 + (F116+F117)*'(ne pas modifier) BDD_REF'!$B$208</f>
        <v>0</v>
      </c>
      <c r="G118" s="68">
        <f>G115*'(ne pas modifier) BDD_REF'!$B$207 + (G116+G117)*'(ne pas modifier) BDD_REF'!$B$208</f>
        <v>0</v>
      </c>
      <c r="H118" s="68">
        <f>H115*'(ne pas modifier) BDD_REF'!$B$207 + (H116+H117)*'(ne pas modifier) BDD_REF'!$B$208</f>
        <v>0</v>
      </c>
      <c r="I118" s="68">
        <f>I115*'(ne pas modifier) BDD_REF'!$B$207 + (I116+I117)*'(ne pas modifier) BDD_REF'!$B$208</f>
        <v>0</v>
      </c>
      <c r="J118" s="68">
        <f>J115*'(ne pas modifier) BDD_REF'!$B$207 + (J116+J117)*'(ne pas modifier) BDD_REF'!$B$208</f>
        <v>0</v>
      </c>
      <c r="K118" s="68">
        <f>K115*'(ne pas modifier) BDD_REF'!$B$207 + (K116+K117)*'(ne pas modifier) BDD_REF'!$B$208</f>
        <v>0</v>
      </c>
      <c r="L118" s="68">
        <f>L115*'(ne pas modifier) BDD_REF'!$B$207 + (L116+L117)*'(ne pas modifier) BDD_REF'!$B$208</f>
        <v>0</v>
      </c>
      <c r="M118" s="68">
        <f t="shared" si="1"/>
        <v>4.152</v>
      </c>
      <c r="N118" s="20"/>
      <c r="O118" s="20"/>
    </row>
    <row r="119" ht="14.25" customHeight="1">
      <c r="A119" s="19"/>
      <c r="B119" s="69" t="s">
        <v>72</v>
      </c>
      <c r="C119" s="68">
        <f>((C115*'(ne pas modifier) BDD_REF'!$B$220)+('RECeff + REIamont (2)'!C116+'RECeff + REIamont (2)'!C117)*'(ne pas modifier) BDD_REF'!$B$221)*'(ne pas modifier) BDD_REF'!$B$209</f>
        <v>0.7266</v>
      </c>
      <c r="D119" s="68">
        <f>((D115*'(ne pas modifier) BDD_REF'!$B$220)+('RECeff + REIamont (2)'!D116+'RECeff + REIamont (2)'!D117)*'(ne pas modifier) BDD_REF'!$B$221)*'(ne pas modifier) BDD_REF'!$B$209</f>
        <v>0.7266</v>
      </c>
      <c r="E119" s="68">
        <f>((E115*'(ne pas modifier) BDD_REF'!$B$220)+('RECeff + REIamont (2)'!E116+'RECeff + REIamont (2)'!E117)*'(ne pas modifier) BDD_REF'!$B$221)*'(ne pas modifier) BDD_REF'!$B$209</f>
        <v>0</v>
      </c>
      <c r="F119" s="68">
        <f>((F115*'(ne pas modifier) BDD_REF'!$B$220)+('RECeff + REIamont (2)'!F116+'RECeff + REIamont (2)'!F117)*'(ne pas modifier) BDD_REF'!$B$221)*'(ne pas modifier) BDD_REF'!$B$209</f>
        <v>0</v>
      </c>
      <c r="G119" s="68">
        <f>((G115*'(ne pas modifier) BDD_REF'!$B$220)+('RECeff + REIamont (2)'!G116+'RECeff + REIamont (2)'!G117)*'(ne pas modifier) BDD_REF'!$B$221)*'(ne pas modifier) BDD_REF'!$B$209</f>
        <v>0</v>
      </c>
      <c r="H119" s="68">
        <f>((H115*'(ne pas modifier) BDD_REF'!$B$220)+('RECeff + REIamont (2)'!H116+'RECeff + REIamont (2)'!H117)*'(ne pas modifier) BDD_REF'!$B$221)*'(ne pas modifier) BDD_REF'!$B$209</f>
        <v>0</v>
      </c>
      <c r="I119" s="68">
        <f>((I115*'(ne pas modifier) BDD_REF'!$B$220)+('RECeff + REIamont (2)'!I116+'RECeff + REIamont (2)'!I117)*'(ne pas modifier) BDD_REF'!$B$221)*'(ne pas modifier) BDD_REF'!$B$209</f>
        <v>0</v>
      </c>
      <c r="J119" s="68">
        <f>((J115*'(ne pas modifier) BDD_REF'!$B$220)+('RECeff + REIamont (2)'!J116+'RECeff + REIamont (2)'!J117)*'(ne pas modifier) BDD_REF'!$B$221)*'(ne pas modifier) BDD_REF'!$B$209</f>
        <v>0</v>
      </c>
      <c r="K119" s="68">
        <f>((K115*'(ne pas modifier) BDD_REF'!$B$220)+('RECeff + REIamont (2)'!K116+'RECeff + REIamont (2)'!K117)*'(ne pas modifier) BDD_REF'!$B$221)*'(ne pas modifier) BDD_REF'!$B$209</f>
        <v>0</v>
      </c>
      <c r="L119" s="68">
        <f>((L115*'(ne pas modifier) BDD_REF'!$B$220)+('RECeff + REIamont (2)'!L116+'RECeff + REIamont (2)'!L117)*'(ne pas modifier) BDD_REF'!$B$221)*'(ne pas modifier) BDD_REF'!$B$209</f>
        <v>0</v>
      </c>
      <c r="M119" s="68">
        <f t="shared" si="1"/>
        <v>1.4532</v>
      </c>
      <c r="N119" s="20"/>
      <c r="O119" s="20"/>
    </row>
    <row r="120" ht="14.25" customHeight="1">
      <c r="A120" s="19"/>
      <c r="B120" s="69" t="s">
        <v>73</v>
      </c>
      <c r="C120" s="68">
        <f>(C115+C116+C117)*'(ne pas modifier) BDD_REF'!$B$222*'(ne pas modifier) BDD_REF'!$B$210</f>
        <v>0.91344</v>
      </c>
      <c r="D120" s="68">
        <f>(D115+D116+D117)*'(ne pas modifier) BDD_REF'!$B$222*'(ne pas modifier) BDD_REF'!$B$210</f>
        <v>0.91344</v>
      </c>
      <c r="E120" s="68">
        <f>(E115+E116+E117)*'(ne pas modifier) BDD_REF'!$B$222*'(ne pas modifier) BDD_REF'!$B$210</f>
        <v>0</v>
      </c>
      <c r="F120" s="68">
        <f>(F115+F116+F117)*'(ne pas modifier) BDD_REF'!$B$222*'(ne pas modifier) BDD_REF'!$B$210</f>
        <v>0</v>
      </c>
      <c r="G120" s="68">
        <f>(G115+G116+G117)*'(ne pas modifier) BDD_REF'!$B$222*'(ne pas modifier) BDD_REF'!$B$210</f>
        <v>0</v>
      </c>
      <c r="H120" s="68">
        <f>(H115+H116+H117)*'(ne pas modifier) BDD_REF'!$B$222*'(ne pas modifier) BDD_REF'!$B$210</f>
        <v>0</v>
      </c>
      <c r="I120" s="68">
        <f>(I115+I116+I117)*'(ne pas modifier) BDD_REF'!$B$222*'(ne pas modifier) BDD_REF'!$B$210</f>
        <v>0</v>
      </c>
      <c r="J120" s="68">
        <f>(J115+J116+J117)*'(ne pas modifier) BDD_REF'!$B$222*'(ne pas modifier) BDD_REF'!$B$210</f>
        <v>0</v>
      </c>
      <c r="K120" s="68">
        <f>(K115+K116+K117)*'(ne pas modifier) BDD_REF'!$B$222*'(ne pas modifier) BDD_REF'!$B$210</f>
        <v>0</v>
      </c>
      <c r="L120" s="68">
        <f>(L115+L116+L117)*'(ne pas modifier) BDD_REF'!$B$222*'(ne pas modifier) BDD_REF'!$B$210</f>
        <v>0</v>
      </c>
      <c r="M120" s="68">
        <f t="shared" si="1"/>
        <v>1.82688</v>
      </c>
      <c r="N120" s="20"/>
      <c r="O120" s="20"/>
    </row>
    <row r="121" ht="14.25" customHeight="1">
      <c r="A121" s="19"/>
      <c r="B121" s="47" t="s">
        <v>74</v>
      </c>
      <c r="C121" s="32">
        <v>0.0</v>
      </c>
      <c r="D121" s="32">
        <v>0.0</v>
      </c>
      <c r="E121" s="32"/>
      <c r="F121" s="32"/>
      <c r="G121" s="32"/>
      <c r="H121" s="32"/>
      <c r="I121" s="32"/>
      <c r="J121" s="32"/>
      <c r="K121" s="32"/>
      <c r="L121" s="32"/>
      <c r="M121" s="68">
        <f t="shared" si="1"/>
        <v>0</v>
      </c>
      <c r="N121" s="20"/>
      <c r="O121" s="20"/>
    </row>
    <row r="122" ht="14.25" customHeight="1">
      <c r="A122" s="19"/>
      <c r="B122" s="47" t="s">
        <v>75</v>
      </c>
      <c r="C122" s="32">
        <v>190.0</v>
      </c>
      <c r="D122" s="32">
        <v>190.0</v>
      </c>
      <c r="E122" s="32"/>
      <c r="F122" s="32"/>
      <c r="G122" s="32"/>
      <c r="H122" s="32"/>
      <c r="I122" s="32"/>
      <c r="J122" s="32"/>
      <c r="K122" s="32"/>
      <c r="L122" s="32"/>
      <c r="M122" s="68">
        <f t="shared" si="1"/>
        <v>380</v>
      </c>
      <c r="N122" s="20"/>
      <c r="O122" s="20"/>
    </row>
    <row r="123" ht="14.25" customHeight="1">
      <c r="A123" s="19"/>
      <c r="B123" s="47" t="s">
        <v>76</v>
      </c>
      <c r="C123" s="32">
        <v>40.0</v>
      </c>
      <c r="D123" s="32">
        <v>40.0</v>
      </c>
      <c r="E123" s="32"/>
      <c r="F123" s="32"/>
      <c r="G123" s="32"/>
      <c r="H123" s="32"/>
      <c r="I123" s="32"/>
      <c r="J123" s="32"/>
      <c r="K123" s="32"/>
      <c r="L123" s="32"/>
      <c r="M123" s="68">
        <f t="shared" si="1"/>
        <v>80</v>
      </c>
      <c r="N123" s="20"/>
      <c r="O123" s="20"/>
    </row>
    <row r="124" ht="14.25" customHeight="1">
      <c r="A124" s="19"/>
      <c r="B124" s="47" t="s">
        <v>77</v>
      </c>
      <c r="C124" s="32">
        <v>0.0</v>
      </c>
      <c r="D124" s="32">
        <v>0.0</v>
      </c>
      <c r="E124" s="32">
        <v>0.0</v>
      </c>
      <c r="F124" s="32">
        <v>0.0</v>
      </c>
      <c r="G124" s="32">
        <v>0.0</v>
      </c>
      <c r="H124" s="32">
        <v>0.0</v>
      </c>
      <c r="I124" s="32">
        <v>0.0</v>
      </c>
      <c r="J124" s="32">
        <v>0.0</v>
      </c>
      <c r="K124" s="32">
        <v>0.0</v>
      </c>
      <c r="L124" s="32">
        <v>0.0</v>
      </c>
      <c r="M124" s="68">
        <f t="shared" si="1"/>
        <v>0</v>
      </c>
      <c r="N124" s="20"/>
      <c r="O124" s="20"/>
    </row>
    <row r="125" ht="14.25" customHeight="1">
      <c r="A125" s="19"/>
      <c r="B125" s="47" t="s">
        <v>78</v>
      </c>
      <c r="C125" s="32">
        <v>0.0</v>
      </c>
      <c r="D125" s="32">
        <v>0.0</v>
      </c>
      <c r="E125" s="32">
        <v>0.0</v>
      </c>
      <c r="F125" s="32">
        <v>0.0</v>
      </c>
      <c r="G125" s="32">
        <v>0.0</v>
      </c>
      <c r="H125" s="32">
        <v>0.0</v>
      </c>
      <c r="I125" s="32">
        <v>0.0</v>
      </c>
      <c r="J125" s="32">
        <v>0.0</v>
      </c>
      <c r="K125" s="32">
        <v>0.0</v>
      </c>
      <c r="L125" s="32">
        <v>0.0</v>
      </c>
      <c r="M125" s="68">
        <f t="shared" si="1"/>
        <v>0</v>
      </c>
      <c r="N125" s="20"/>
      <c r="O125" s="20"/>
    </row>
    <row r="126" ht="14.25" customHeight="1">
      <c r="A126" s="19"/>
      <c r="B126" s="47" t="s">
        <v>79</v>
      </c>
      <c r="C126" s="32">
        <v>0.0</v>
      </c>
      <c r="D126" s="32">
        <v>0.0</v>
      </c>
      <c r="E126" s="32">
        <v>0.0</v>
      </c>
      <c r="F126" s="32">
        <v>0.0</v>
      </c>
      <c r="G126" s="32">
        <v>0.0</v>
      </c>
      <c r="H126" s="32">
        <v>0.0</v>
      </c>
      <c r="I126" s="32">
        <v>0.0</v>
      </c>
      <c r="J126" s="32">
        <v>0.0</v>
      </c>
      <c r="K126" s="32">
        <v>0.0</v>
      </c>
      <c r="L126" s="32">
        <v>0.0</v>
      </c>
      <c r="M126" s="68">
        <f t="shared" si="1"/>
        <v>0</v>
      </c>
      <c r="N126" s="20"/>
      <c r="O126" s="20"/>
    </row>
    <row r="127" ht="14.25" customHeight="1">
      <c r="A127" s="19"/>
      <c r="B127" s="31" t="s">
        <v>80</v>
      </c>
      <c r="C127" s="68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0.71493</v>
      </c>
      <c r="D127" s="68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0.71493</v>
      </c>
      <c r="E127" s="68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68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68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68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68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68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68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68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68">
        <f t="shared" si="1"/>
        <v>1.42986</v>
      </c>
      <c r="N127" s="20"/>
      <c r="O127" s="20"/>
    </row>
    <row r="128" ht="14.25" customHeight="1">
      <c r="A128" s="19"/>
      <c r="B128" s="47" t="s">
        <v>81</v>
      </c>
      <c r="C128" s="32">
        <v>170.0</v>
      </c>
      <c r="D128" s="32">
        <v>170.0</v>
      </c>
      <c r="E128" s="32"/>
      <c r="F128" s="32"/>
      <c r="G128" s="32"/>
      <c r="H128" s="32"/>
      <c r="I128" s="32"/>
      <c r="J128" s="32"/>
      <c r="K128" s="32"/>
      <c r="L128" s="32"/>
      <c r="M128" s="68">
        <f t="shared" si="1"/>
        <v>340</v>
      </c>
      <c r="N128" s="20"/>
      <c r="O128" s="20"/>
    </row>
    <row r="129" ht="14.25" customHeight="1">
      <c r="A129" s="19"/>
      <c r="B129" s="31" t="s">
        <v>82</v>
      </c>
      <c r="C129" s="68">
        <f>(C128*'(ne pas modifier) BDD_REF'!$B$211)/1000</f>
        <v>0.00969</v>
      </c>
      <c r="D129" s="68">
        <f>(D128*'(ne pas modifier) BDD_REF'!$B$211)/1000</f>
        <v>0.00969</v>
      </c>
      <c r="E129" s="68">
        <f>(E128*'(ne pas modifier) BDD_REF'!$B$211)/1000</f>
        <v>0</v>
      </c>
      <c r="F129" s="68">
        <f>(F128*'(ne pas modifier) BDD_REF'!$B$211)/1000</f>
        <v>0</v>
      </c>
      <c r="G129" s="68">
        <f>(G128*'(ne pas modifier) BDD_REF'!$B$211)/1000</f>
        <v>0</v>
      </c>
      <c r="H129" s="68">
        <f>(H128*'(ne pas modifier) BDD_REF'!$B$211)/1000</f>
        <v>0</v>
      </c>
      <c r="I129" s="68">
        <f>(I128*'(ne pas modifier) BDD_REF'!$B$211)/1000</f>
        <v>0</v>
      </c>
      <c r="J129" s="68">
        <f>(J128*'(ne pas modifier) BDD_REF'!$B$211)/1000</f>
        <v>0</v>
      </c>
      <c r="K129" s="68">
        <f>(K128*'(ne pas modifier) BDD_REF'!$B$211)/1000</f>
        <v>0</v>
      </c>
      <c r="L129" s="68">
        <f>(L128*'(ne pas modifier) BDD_REF'!$B$211)/1000</f>
        <v>0</v>
      </c>
      <c r="M129" s="68">
        <f t="shared" si="1"/>
        <v>0.01938</v>
      </c>
      <c r="N129" s="20"/>
      <c r="O129" s="20"/>
    </row>
    <row r="130" ht="14.25" customHeight="1">
      <c r="A130" s="70"/>
      <c r="B130" s="69" t="s">
        <v>83</v>
      </c>
      <c r="C130" s="71">
        <f t="shared" ref="C130:L130" si="10">C127+C129</f>
        <v>0.72462</v>
      </c>
      <c r="D130" s="71">
        <f t="shared" si="10"/>
        <v>0.72462</v>
      </c>
      <c r="E130" s="71">
        <f t="shared" si="10"/>
        <v>0</v>
      </c>
      <c r="F130" s="71">
        <f t="shared" si="10"/>
        <v>0</v>
      </c>
      <c r="G130" s="71">
        <f t="shared" si="10"/>
        <v>0</v>
      </c>
      <c r="H130" s="71">
        <f t="shared" si="10"/>
        <v>0</v>
      </c>
      <c r="I130" s="71">
        <f t="shared" si="10"/>
        <v>0</v>
      </c>
      <c r="J130" s="71">
        <f t="shared" si="10"/>
        <v>0</v>
      </c>
      <c r="K130" s="71">
        <f t="shared" si="10"/>
        <v>0</v>
      </c>
      <c r="L130" s="71">
        <f t="shared" si="10"/>
        <v>0</v>
      </c>
      <c r="M130" s="68">
        <f t="shared" si="1"/>
        <v>1.44924</v>
      </c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</row>
    <row r="131" ht="14.25" customHeight="1">
      <c r="A131" s="19"/>
      <c r="B131" s="47" t="s">
        <v>84</v>
      </c>
      <c r="C131" s="32">
        <v>10.8</v>
      </c>
      <c r="D131" s="32">
        <v>10.8</v>
      </c>
      <c r="E131" s="32"/>
      <c r="F131" s="32"/>
      <c r="G131" s="32"/>
      <c r="H131" s="32"/>
      <c r="I131" s="32"/>
      <c r="J131" s="32"/>
      <c r="K131" s="32"/>
      <c r="L131" s="32"/>
      <c r="M131" s="68">
        <f t="shared" si="1"/>
        <v>21.6</v>
      </c>
      <c r="N131" s="20"/>
      <c r="O131" s="20"/>
    </row>
    <row r="132" ht="14.25" customHeight="1">
      <c r="A132" s="19"/>
      <c r="B132" s="47" t="s">
        <v>85</v>
      </c>
      <c r="C132" s="32">
        <v>7.2</v>
      </c>
      <c r="D132" s="32">
        <v>7.2</v>
      </c>
      <c r="E132" s="32"/>
      <c r="F132" s="32"/>
      <c r="G132" s="32"/>
      <c r="H132" s="32"/>
      <c r="I132" s="32"/>
      <c r="J132" s="32"/>
      <c r="K132" s="32"/>
      <c r="L132" s="32"/>
      <c r="M132" s="68">
        <f t="shared" si="1"/>
        <v>14.4</v>
      </c>
      <c r="N132" s="20"/>
      <c r="O132" s="20"/>
    </row>
    <row r="133" ht="14.25" customHeight="1">
      <c r="A133" s="19"/>
      <c r="B133" s="31" t="s">
        <v>86</v>
      </c>
      <c r="C133" s="68">
        <f>(C115*'(ne pas modifier) BDD_REF'!$B$212+'RECeff + REIamont (2)'!C131*'(ne pas modifier) BDD_REF'!$B$213+'RECeff + REIamont (2)'!C132*'(ne pas modifier) BDD_REF'!$B$214)/1000</f>
        <v>0.020772</v>
      </c>
      <c r="D133" s="68">
        <f>(D115*'(ne pas modifier) BDD_REF'!$B$212+'RECeff + REIamont (2)'!D131*'(ne pas modifier) BDD_REF'!$B$213+'RECeff + REIamont (2)'!D132*'(ne pas modifier) BDD_REF'!$B$214)/1000</f>
        <v>0.020772</v>
      </c>
      <c r="E133" s="68">
        <f>(E115*'(ne pas modifier) BDD_REF'!$B$212+'RECeff + REIamont (2)'!E131*'(ne pas modifier) BDD_REF'!$B$213+'RECeff + REIamont (2)'!E132*'(ne pas modifier) BDD_REF'!$B$214)/1000</f>
        <v>0</v>
      </c>
      <c r="F133" s="68">
        <f>(F115*'(ne pas modifier) BDD_REF'!$B$212+'RECeff + REIamont (2)'!F131*'(ne pas modifier) BDD_REF'!$B$213+'RECeff + REIamont (2)'!F132*'(ne pas modifier) BDD_REF'!$B$214)/1000</f>
        <v>0</v>
      </c>
      <c r="G133" s="68">
        <f>(G115*'(ne pas modifier) BDD_REF'!$B$212+'RECeff + REIamont (2)'!G131*'(ne pas modifier) BDD_REF'!$B$213+'RECeff + REIamont (2)'!G132*'(ne pas modifier) BDD_REF'!$B$214)/1000</f>
        <v>0</v>
      </c>
      <c r="H133" s="68">
        <f>(H115*'(ne pas modifier) BDD_REF'!$B$212+'RECeff + REIamont (2)'!H131*'(ne pas modifier) BDD_REF'!$B$213+'RECeff + REIamont (2)'!H132*'(ne pas modifier) BDD_REF'!$B$214)/1000</f>
        <v>0</v>
      </c>
      <c r="I133" s="68">
        <f>(I115*'(ne pas modifier) BDD_REF'!$B$212+'RECeff + REIamont (2)'!I131*'(ne pas modifier) BDD_REF'!$B$213+'RECeff + REIamont (2)'!I132*'(ne pas modifier) BDD_REF'!$B$214)/1000</f>
        <v>0</v>
      </c>
      <c r="J133" s="68">
        <f>(J115*'(ne pas modifier) BDD_REF'!$B$212+'RECeff + REIamont (2)'!J131*'(ne pas modifier) BDD_REF'!$B$213+'RECeff + REIamont (2)'!J132*'(ne pas modifier) BDD_REF'!$B$214)/1000</f>
        <v>0</v>
      </c>
      <c r="K133" s="68">
        <f>(K115*'(ne pas modifier) BDD_REF'!$B$212+'RECeff + REIamont (2)'!K131*'(ne pas modifier) BDD_REF'!$B$213+'RECeff + REIamont (2)'!K132*'(ne pas modifier) BDD_REF'!$B$214)/1000</f>
        <v>0</v>
      </c>
      <c r="L133" s="68">
        <f>(L115*'(ne pas modifier) BDD_REF'!$B$212+'RECeff + REIamont (2)'!L131*'(ne pas modifier) BDD_REF'!$B$213+'RECeff + REIamont (2)'!L132*'(ne pas modifier) BDD_REF'!$B$214)/1000</f>
        <v>0</v>
      </c>
      <c r="M133" s="68">
        <f t="shared" si="1"/>
        <v>0.041544</v>
      </c>
      <c r="N133" s="20"/>
      <c r="O133" s="20"/>
    </row>
    <row r="134" ht="14.25" hidden="1" customHeight="1">
      <c r="A134" s="19" t="s">
        <v>97</v>
      </c>
      <c r="B134" s="31" t="s">
        <v>87</v>
      </c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>
        <f t="shared" si="1"/>
        <v>0</v>
      </c>
      <c r="N134" s="20"/>
      <c r="O134" s="20"/>
    </row>
    <row r="135" ht="14.25" customHeight="1">
      <c r="A135" s="19"/>
      <c r="B135" s="47" t="s">
        <v>89</v>
      </c>
      <c r="C135" s="32">
        <v>0.0</v>
      </c>
      <c r="D135" s="32">
        <v>0.0</v>
      </c>
      <c r="E135" s="32"/>
      <c r="F135" s="32"/>
      <c r="G135" s="32"/>
      <c r="H135" s="32"/>
      <c r="I135" s="32"/>
      <c r="J135" s="32"/>
      <c r="K135" s="32"/>
      <c r="L135" s="32"/>
      <c r="M135" s="68">
        <f t="shared" si="1"/>
        <v>0</v>
      </c>
      <c r="N135" s="20"/>
      <c r="O135" s="20"/>
    </row>
    <row r="136" ht="14.25" customHeight="1">
      <c r="A136" s="19"/>
      <c r="B136" s="47" t="s">
        <v>90</v>
      </c>
      <c r="C136" s="32">
        <v>0.0</v>
      </c>
      <c r="D136" s="32">
        <v>0.0</v>
      </c>
      <c r="E136" s="32"/>
      <c r="F136" s="32"/>
      <c r="G136" s="32"/>
      <c r="H136" s="32"/>
      <c r="I136" s="32"/>
      <c r="J136" s="32"/>
      <c r="K136" s="32"/>
      <c r="L136" s="32"/>
      <c r="M136" s="68">
        <f t="shared" si="1"/>
        <v>0</v>
      </c>
      <c r="N136" s="20"/>
      <c r="O136" s="20"/>
    </row>
    <row r="137" ht="14.25" customHeight="1">
      <c r="A137" s="19"/>
      <c r="B137" s="47" t="s">
        <v>91</v>
      </c>
      <c r="C137" s="32">
        <v>0.0</v>
      </c>
      <c r="D137" s="32">
        <v>0.0</v>
      </c>
      <c r="E137" s="32"/>
      <c r="F137" s="32"/>
      <c r="G137" s="32"/>
      <c r="H137" s="32"/>
      <c r="I137" s="32"/>
      <c r="J137" s="32"/>
      <c r="K137" s="32"/>
      <c r="L137" s="32"/>
      <c r="M137" s="68">
        <f t="shared" si="1"/>
        <v>0</v>
      </c>
      <c r="N137" s="20"/>
      <c r="O137" s="20"/>
    </row>
    <row r="138" ht="14.25" customHeight="1">
      <c r="A138" s="19"/>
      <c r="B138" s="47" t="s">
        <v>92</v>
      </c>
      <c r="C138" s="32">
        <v>0.0</v>
      </c>
      <c r="D138" s="32">
        <v>0.0</v>
      </c>
      <c r="E138" s="32"/>
      <c r="F138" s="32"/>
      <c r="G138" s="32"/>
      <c r="H138" s="32"/>
      <c r="I138" s="32"/>
      <c r="J138" s="32"/>
      <c r="K138" s="32"/>
      <c r="L138" s="32"/>
      <c r="M138" s="68">
        <f t="shared" si="1"/>
        <v>0</v>
      </c>
      <c r="N138" s="20"/>
      <c r="O138" s="20"/>
    </row>
    <row r="139" ht="14.25" customHeight="1">
      <c r="A139" s="19"/>
      <c r="B139" s="31" t="s">
        <v>93</v>
      </c>
      <c r="C139" s="68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68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68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68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68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68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68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68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68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68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68">
        <f t="shared" si="1"/>
        <v>0</v>
      </c>
      <c r="N139" s="20"/>
      <c r="O139" s="20"/>
    </row>
    <row r="140" ht="14.25" customHeight="1">
      <c r="A140" s="70"/>
      <c r="B140" s="69" t="s">
        <v>94</v>
      </c>
      <c r="C140" s="71">
        <f t="shared" ref="C140:L140" si="11">C133+C134+C139</f>
        <v>0.020772</v>
      </c>
      <c r="D140" s="71">
        <f t="shared" si="11"/>
        <v>0.020772</v>
      </c>
      <c r="E140" s="71">
        <f t="shared" si="11"/>
        <v>0</v>
      </c>
      <c r="F140" s="71">
        <f t="shared" si="11"/>
        <v>0</v>
      </c>
      <c r="G140" s="71">
        <f t="shared" si="11"/>
        <v>0</v>
      </c>
      <c r="H140" s="71">
        <f t="shared" si="11"/>
        <v>0</v>
      </c>
      <c r="I140" s="71">
        <f t="shared" si="11"/>
        <v>0</v>
      </c>
      <c r="J140" s="71">
        <f t="shared" si="11"/>
        <v>0</v>
      </c>
      <c r="K140" s="71">
        <f t="shared" si="11"/>
        <v>0</v>
      </c>
      <c r="L140" s="71">
        <f t="shared" si="11"/>
        <v>0</v>
      </c>
      <c r="M140" s="68">
        <f t="shared" si="1"/>
        <v>0.041544</v>
      </c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</row>
    <row r="141" ht="14.25" customHeight="1">
      <c r="A141" s="70"/>
      <c r="B141" s="73" t="s">
        <v>95</v>
      </c>
      <c r="C141" s="73">
        <f>((C118+C119+C120)/1000*44/28*'(ne pas modifier) BDD_REF'!$B$232)+'RECeff + REIamont (2)'!C130+'RECeff + REIamont (2)'!C140</f>
        <v>2.292857229</v>
      </c>
      <c r="D141" s="73">
        <f>((D118+D119+D120)/1000*44/28*'(ne pas modifier) BDD_REF'!$B$232)+'RECeff + REIamont (2)'!D130+'RECeff + REIamont (2)'!D140</f>
        <v>2.292857229</v>
      </c>
      <c r="E141" s="73">
        <f>((E118+E119+E120)/1000*44/28*'(ne pas modifier) BDD_REF'!$B$232)+'RECeff + REIamont (2)'!E130+'RECeff + REIamont (2)'!E140</f>
        <v>0</v>
      </c>
      <c r="F141" s="73">
        <f>((F118+F119+F120)/1000*44/28*'(ne pas modifier) BDD_REF'!$B$232)+'RECeff + REIamont (2)'!F130+'RECeff + REIamont (2)'!F140</f>
        <v>0</v>
      </c>
      <c r="G141" s="73">
        <f>((G118+G119+G120)/1000*44/28*'(ne pas modifier) BDD_REF'!$B$232)+'RECeff + REIamont (2)'!G130+'RECeff + REIamont (2)'!G140</f>
        <v>0</v>
      </c>
      <c r="H141" s="73">
        <f>((H118+H119+H120)/1000*44/28*'(ne pas modifier) BDD_REF'!$B$232)+'RECeff + REIamont (2)'!H130+'RECeff + REIamont (2)'!H140</f>
        <v>0</v>
      </c>
      <c r="I141" s="73">
        <f>((I118+I119+I120)/1000*44/28*'(ne pas modifier) BDD_REF'!$B$232)+'RECeff + REIamont (2)'!I130+'RECeff + REIamont (2)'!I140</f>
        <v>0</v>
      </c>
      <c r="J141" s="73">
        <f>((J118+J119+J120)/1000*44/28*'(ne pas modifier) BDD_REF'!$B$232)+'RECeff + REIamont (2)'!J130+'RECeff + REIamont (2)'!J140</f>
        <v>0</v>
      </c>
      <c r="K141" s="73">
        <f>((K118+K119+K120)/1000*44/28*'(ne pas modifier) BDD_REF'!$B$232)+'RECeff + REIamont (2)'!K130+'RECeff + REIamont (2)'!K140</f>
        <v>0</v>
      </c>
      <c r="L141" s="73">
        <f>((L118+L119+L120)/1000*44/28*'(ne pas modifier) BDD_REF'!$B$232)+'RECeff + REIamont (2)'!L130+'RECeff + REIamont (2)'!L140</f>
        <v>0</v>
      </c>
      <c r="M141" s="73">
        <f t="shared" si="1"/>
        <v>4.585714457</v>
      </c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</row>
    <row r="142" ht="14.25" customHeight="1">
      <c r="A142" s="19"/>
      <c r="B142" s="74" t="s">
        <v>101</v>
      </c>
      <c r="C142" s="74">
        <f t="shared" ref="C142:L142" si="12">C33+C60+C87+C114+C141</f>
        <v>11.27017386</v>
      </c>
      <c r="D142" s="74">
        <f t="shared" si="12"/>
        <v>11.27017386</v>
      </c>
      <c r="E142" s="74">
        <f t="shared" si="12"/>
        <v>0</v>
      </c>
      <c r="F142" s="74">
        <f t="shared" si="12"/>
        <v>0</v>
      </c>
      <c r="G142" s="74">
        <f t="shared" si="12"/>
        <v>0</v>
      </c>
      <c r="H142" s="74">
        <f t="shared" si="12"/>
        <v>0</v>
      </c>
      <c r="I142" s="74">
        <f t="shared" si="12"/>
        <v>0</v>
      </c>
      <c r="J142" s="74">
        <f t="shared" si="12"/>
        <v>0</v>
      </c>
      <c r="K142" s="74">
        <f t="shared" si="12"/>
        <v>0</v>
      </c>
      <c r="L142" s="74">
        <f t="shared" si="12"/>
        <v>0</v>
      </c>
      <c r="M142" s="74">
        <f t="shared" si="1"/>
        <v>22.54034773</v>
      </c>
      <c r="N142" s="20"/>
      <c r="O142" s="20"/>
    </row>
    <row r="143" ht="14.25" customHeight="1">
      <c r="A143" s="19"/>
      <c r="B143" s="74" t="s">
        <v>102</v>
      </c>
      <c r="C143" s="74">
        <f t="shared" ref="C143:L143" si="13">(C142-C5*5)</f>
        <v>-0.666668485</v>
      </c>
      <c r="D143" s="74">
        <f t="shared" si="13"/>
        <v>-4.203431322</v>
      </c>
      <c r="E143" s="74">
        <f t="shared" si="13"/>
        <v>0</v>
      </c>
      <c r="F143" s="74">
        <f t="shared" si="13"/>
        <v>0</v>
      </c>
      <c r="G143" s="74">
        <f t="shared" si="13"/>
        <v>0</v>
      </c>
      <c r="H143" s="74">
        <f t="shared" si="13"/>
        <v>0</v>
      </c>
      <c r="I143" s="74">
        <f t="shared" si="13"/>
        <v>0</v>
      </c>
      <c r="J143" s="74">
        <f t="shared" si="13"/>
        <v>0</v>
      </c>
      <c r="K143" s="74">
        <f t="shared" si="13"/>
        <v>0</v>
      </c>
      <c r="L143" s="74">
        <f t="shared" si="13"/>
        <v>0</v>
      </c>
      <c r="M143" s="74"/>
      <c r="N143" s="20"/>
      <c r="O143" s="20"/>
    </row>
    <row r="144" ht="14.25" customHeight="1">
      <c r="A144" s="19"/>
      <c r="B144" s="75" t="s">
        <v>103</v>
      </c>
      <c r="C144" s="75">
        <f>C143*'Eligibilité_projet'!B8</f>
        <v>-7.333353335</v>
      </c>
      <c r="D144" s="75">
        <f>D143*'Eligibilité_projet'!C8</f>
        <v>-29.42401925</v>
      </c>
      <c r="E144" s="75">
        <f>E143*'Eligibilité_projet'!D8</f>
        <v>0</v>
      </c>
      <c r="F144" s="75">
        <f>F143*'Eligibilité_projet'!E8</f>
        <v>0</v>
      </c>
      <c r="G144" s="75">
        <f>G143*'Eligibilité_projet'!F8</f>
        <v>0</v>
      </c>
      <c r="H144" s="75">
        <f>H143*'Eligibilité_projet'!G8</f>
        <v>0</v>
      </c>
      <c r="I144" s="75">
        <f>I143*'Eligibilité_projet'!H8</f>
        <v>0</v>
      </c>
      <c r="J144" s="75">
        <f>J143*'Eligibilité_projet'!I8</f>
        <v>0</v>
      </c>
      <c r="K144" s="75">
        <f>K143*'Eligibilité_projet'!J8</f>
        <v>0</v>
      </c>
      <c r="L144" s="75">
        <f>L143*'Eligibilité_projet'!K8</f>
        <v>0</v>
      </c>
      <c r="M144" s="75">
        <f>SUM(C144:L144)</f>
        <v>-36.75737259</v>
      </c>
      <c r="N144" s="20"/>
      <c r="O144" s="20"/>
    </row>
    <row r="145" ht="14.25" customHeight="1">
      <c r="A145" s="19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ht="14.25" customHeight="1">
      <c r="A146" s="19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ht="14.25" customHeight="1">
      <c r="A147" s="19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ht="14.25" customHeight="1">
      <c r="A148" s="19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ht="14.25" customHeight="1">
      <c r="A149" s="19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N149" s="20"/>
      <c r="O149" s="20"/>
    </row>
    <row r="150" ht="14.25" customHeight="1">
      <c r="A150" s="19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N150" s="20"/>
      <c r="O150" s="20"/>
    </row>
    <row r="151" ht="14.25" customHeight="1">
      <c r="A151" s="19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N151" s="20"/>
      <c r="O151" s="20"/>
    </row>
    <row r="152" ht="14.25" customHeight="1">
      <c r="A152" s="19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N152" s="20"/>
      <c r="O152" s="20"/>
    </row>
    <row r="153" ht="14.25" customHeight="1">
      <c r="A153" s="19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N153" s="20"/>
      <c r="O153" s="20"/>
    </row>
    <row r="154" ht="14.25" customHeight="1">
      <c r="A154" s="19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N154" s="20"/>
      <c r="O154" s="20"/>
    </row>
    <row r="155" ht="14.25" customHeight="1">
      <c r="A155" s="19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N155" s="20"/>
      <c r="O155" s="20"/>
    </row>
    <row r="156" ht="14.25" customHeight="1">
      <c r="A156" s="19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N156" s="20"/>
      <c r="O156" s="20"/>
    </row>
    <row r="157" ht="14.25" customHeight="1">
      <c r="A157" s="19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N157" s="20"/>
      <c r="O157" s="20"/>
    </row>
    <row r="158" ht="14.25" customHeight="1">
      <c r="A158" s="19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N158" s="20"/>
      <c r="O158" s="20"/>
    </row>
    <row r="159" ht="14.25" customHeight="1">
      <c r="A159" s="19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N159" s="20"/>
      <c r="O159" s="20"/>
    </row>
    <row r="160" ht="14.25" customHeight="1">
      <c r="A160" s="19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N160" s="20"/>
      <c r="O160" s="20"/>
    </row>
    <row r="161" ht="14.25" customHeight="1">
      <c r="A161" s="19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N161" s="20"/>
      <c r="O161" s="20"/>
    </row>
    <row r="162" ht="14.25" customHeight="1">
      <c r="A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N162" s="20"/>
      <c r="O162" s="20"/>
    </row>
    <row r="163" ht="14.25" customHeight="1">
      <c r="A163" s="1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N163" s="20"/>
      <c r="O163" s="20"/>
    </row>
    <row r="164" ht="14.25" customHeight="1">
      <c r="A164" s="19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N164" s="20"/>
      <c r="O164" s="20"/>
    </row>
    <row r="165" ht="14.25" customHeight="1">
      <c r="A165" s="19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N165" s="20"/>
      <c r="O165" s="20"/>
    </row>
    <row r="166" ht="14.25" customHeight="1">
      <c r="A166" s="19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N166" s="20"/>
      <c r="O166" s="20"/>
    </row>
    <row r="167" ht="14.25" customHeight="1">
      <c r="A167" s="19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N167" s="20"/>
      <c r="O167" s="20"/>
    </row>
    <row r="168" ht="14.25" customHeight="1">
      <c r="A168" s="19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N168" s="20"/>
      <c r="O168" s="20"/>
    </row>
    <row r="169" ht="14.25" customHeight="1">
      <c r="A169" s="19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N169" s="20"/>
      <c r="O169" s="20"/>
    </row>
    <row r="170" ht="14.25" customHeight="1">
      <c r="A170" s="19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N170" s="20"/>
      <c r="O170" s="20"/>
    </row>
    <row r="171" ht="14.25" customHeight="1">
      <c r="A171" s="19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N171" s="20"/>
      <c r="O171" s="20"/>
    </row>
    <row r="172" ht="14.25" customHeight="1">
      <c r="A172" s="19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N172" s="20"/>
      <c r="O172" s="20"/>
    </row>
    <row r="173" ht="14.25" customHeight="1">
      <c r="A173" s="19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N173" s="20"/>
      <c r="O173" s="20"/>
    </row>
    <row r="174" ht="14.25" customHeight="1">
      <c r="A174" s="19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N174" s="20"/>
      <c r="O174" s="20"/>
    </row>
    <row r="175" ht="14.25" customHeight="1">
      <c r="A175" s="19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N175" s="20"/>
      <c r="O175" s="20"/>
    </row>
    <row r="176" ht="14.25" customHeight="1">
      <c r="A176" s="19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N176" s="20"/>
      <c r="O176" s="20"/>
    </row>
    <row r="177" ht="14.25" customHeight="1">
      <c r="A177" s="19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N177" s="20"/>
      <c r="O177" s="20"/>
    </row>
    <row r="178" ht="14.25" customHeight="1">
      <c r="A178" s="19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N178" s="20"/>
      <c r="O178" s="20"/>
    </row>
    <row r="179" ht="14.25" customHeight="1">
      <c r="A179" s="19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N179" s="20"/>
      <c r="O179" s="20"/>
    </row>
    <row r="180" ht="14.25" customHeight="1">
      <c r="A180" s="1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N180" s="20"/>
      <c r="O180" s="20"/>
    </row>
    <row r="181" ht="14.25" customHeight="1">
      <c r="A181" s="1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N181" s="20"/>
      <c r="O181" s="20"/>
    </row>
    <row r="182" ht="14.25" customHeight="1">
      <c r="A182" s="1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N182" s="20"/>
      <c r="O182" s="20"/>
    </row>
    <row r="183" ht="14.25" customHeight="1">
      <c r="A183" s="1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N183" s="20"/>
      <c r="O183" s="20"/>
    </row>
    <row r="184" ht="14.25" customHeight="1">
      <c r="A184" s="19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N184" s="20"/>
      <c r="O184" s="20"/>
    </row>
    <row r="185" ht="14.25" customHeight="1">
      <c r="A185" s="19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N185" s="20"/>
      <c r="O185" s="20"/>
    </row>
    <row r="186" ht="14.25" customHeight="1">
      <c r="A186" s="19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N186" s="20"/>
      <c r="O186" s="20"/>
    </row>
    <row r="187" ht="14.25" customHeight="1">
      <c r="A187" s="19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N187" s="20"/>
      <c r="O187" s="20"/>
    </row>
    <row r="188" ht="14.25" customHeight="1">
      <c r="A188" s="19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N188" s="20"/>
      <c r="O188" s="20"/>
    </row>
    <row r="189" ht="14.25" customHeight="1">
      <c r="A189" s="19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N189" s="20"/>
      <c r="O189" s="20"/>
    </row>
    <row r="190" ht="14.25" customHeight="1">
      <c r="A190" s="19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N190" s="20"/>
      <c r="O190" s="20"/>
    </row>
    <row r="191" ht="14.25" customHeight="1">
      <c r="A191" s="19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N191" s="20"/>
      <c r="O191" s="20"/>
    </row>
    <row r="192" ht="14.25" customHeight="1">
      <c r="A192" s="19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N192" s="20"/>
      <c r="O192" s="20"/>
    </row>
    <row r="193" ht="14.25" customHeight="1">
      <c r="A193" s="19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N193" s="20"/>
      <c r="O193" s="20"/>
    </row>
    <row r="194" ht="14.25" customHeight="1">
      <c r="A194" s="19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N194" s="20"/>
      <c r="O194" s="20"/>
    </row>
    <row r="195" ht="14.25" customHeight="1">
      <c r="A195" s="19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N195" s="20"/>
      <c r="O195" s="20"/>
    </row>
    <row r="196" ht="14.25" customHeight="1">
      <c r="A196" s="19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N196" s="20"/>
      <c r="O196" s="20"/>
    </row>
    <row r="197" ht="14.25" customHeight="1">
      <c r="A197" s="19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N197" s="20"/>
      <c r="O197" s="20"/>
    </row>
    <row r="198" ht="14.25" customHeight="1">
      <c r="A198" s="1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N198" s="20"/>
      <c r="O198" s="20"/>
    </row>
    <row r="199" ht="14.25" customHeight="1">
      <c r="A199" s="1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N199" s="20"/>
      <c r="O199" s="20"/>
    </row>
    <row r="200" ht="14.25" customHeight="1">
      <c r="A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N200" s="20"/>
      <c r="O200" s="20"/>
    </row>
    <row r="201" ht="14.25" customHeight="1">
      <c r="A201" s="1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N201" s="20"/>
      <c r="O201" s="20"/>
    </row>
    <row r="202" ht="14.25" customHeight="1">
      <c r="A202" s="1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N202" s="20"/>
      <c r="O202" s="20"/>
    </row>
    <row r="203" ht="14.25" customHeight="1">
      <c r="A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N203" s="20"/>
      <c r="O203" s="20"/>
    </row>
    <row r="204" ht="14.25" customHeight="1">
      <c r="A204" s="19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N204" s="20"/>
      <c r="O204" s="20"/>
    </row>
    <row r="205" ht="14.25" customHeight="1">
      <c r="A205" s="19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N205" s="20"/>
      <c r="O205" s="20"/>
    </row>
    <row r="206" ht="14.25" customHeight="1">
      <c r="A206" s="19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N206" s="20"/>
      <c r="O206" s="20"/>
    </row>
    <row r="207" ht="14.25" customHeight="1">
      <c r="A207" s="19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N207" s="20"/>
      <c r="O207" s="20"/>
    </row>
    <row r="208" ht="14.25" customHeight="1">
      <c r="A208" s="19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N208" s="20"/>
      <c r="O208" s="20"/>
    </row>
    <row r="209" ht="14.25" customHeight="1">
      <c r="A209" s="19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N209" s="20"/>
      <c r="O209" s="20"/>
    </row>
    <row r="210" ht="14.25" customHeight="1">
      <c r="A210" s="19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N210" s="20"/>
      <c r="O210" s="20"/>
    </row>
    <row r="211" ht="14.25" customHeight="1">
      <c r="A211" s="19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N211" s="20"/>
      <c r="O211" s="20"/>
    </row>
    <row r="212" ht="14.25" customHeight="1">
      <c r="A212" s="19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N212" s="20"/>
      <c r="O212" s="20"/>
    </row>
    <row r="213" ht="14.25" customHeight="1">
      <c r="A213" s="19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N213" s="20"/>
      <c r="O213" s="20"/>
    </row>
    <row r="214" ht="14.25" customHeight="1">
      <c r="A214" s="19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N214" s="20"/>
      <c r="O214" s="20"/>
    </row>
    <row r="215" ht="14.25" customHeight="1">
      <c r="A215" s="19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N215" s="20"/>
      <c r="O215" s="20"/>
    </row>
    <row r="216" ht="14.25" customHeight="1">
      <c r="A216" s="1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N216" s="20"/>
      <c r="O216" s="20"/>
    </row>
    <row r="217" ht="14.25" customHeight="1">
      <c r="A217" s="1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N217" s="20"/>
      <c r="O217" s="20"/>
    </row>
    <row r="218" ht="14.25" customHeight="1">
      <c r="A218" s="1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N218" s="20"/>
      <c r="O218" s="20"/>
    </row>
    <row r="219" ht="14.25" customHeight="1">
      <c r="A219" s="19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N219" s="20"/>
      <c r="O219" s="20"/>
    </row>
    <row r="220" ht="14.25" customHeight="1">
      <c r="A220" s="19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N220" s="20"/>
      <c r="O220" s="20"/>
    </row>
    <row r="221" ht="14.25" customHeight="1">
      <c r="A221" s="19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N221" s="20"/>
      <c r="O221" s="20"/>
    </row>
    <row r="222" ht="14.25" customHeight="1">
      <c r="A222" s="19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N222" s="20"/>
      <c r="O222" s="20"/>
    </row>
    <row r="223" ht="14.25" customHeight="1">
      <c r="A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N223" s="20"/>
      <c r="O223" s="20"/>
    </row>
    <row r="224" ht="14.25" customHeight="1">
      <c r="A224" s="19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N224" s="20"/>
      <c r="O224" s="20"/>
    </row>
    <row r="225" ht="14.25" customHeight="1">
      <c r="A225" s="19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N225" s="20"/>
      <c r="O225" s="20"/>
    </row>
    <row r="226" ht="14.25" customHeight="1">
      <c r="A226" s="19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N226" s="20"/>
      <c r="O226" s="20"/>
    </row>
    <row r="227" ht="14.25" customHeight="1">
      <c r="A227" s="19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N227" s="20"/>
      <c r="O227" s="20"/>
    </row>
    <row r="228" ht="14.25" customHeight="1">
      <c r="A228" s="19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N228" s="20"/>
      <c r="O228" s="20"/>
    </row>
    <row r="229" ht="14.25" customHeight="1">
      <c r="A229" s="19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N229" s="20"/>
      <c r="O229" s="20"/>
    </row>
    <row r="230" ht="14.25" customHeight="1">
      <c r="A230" s="19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N230" s="20"/>
      <c r="O230" s="20"/>
    </row>
    <row r="231" ht="14.25" customHeight="1">
      <c r="A231" s="19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N231" s="20"/>
      <c r="O231" s="20"/>
    </row>
    <row r="232" ht="14.25" customHeight="1">
      <c r="A232" s="19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N232" s="20"/>
      <c r="O232" s="20"/>
    </row>
    <row r="233" ht="14.25" customHeight="1">
      <c r="A233" s="19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N233" s="20"/>
      <c r="O233" s="20"/>
    </row>
    <row r="234" ht="14.25" customHeight="1">
      <c r="A234" s="1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N234" s="20"/>
      <c r="O234" s="20"/>
    </row>
    <row r="235" ht="14.25" customHeight="1">
      <c r="A235" s="1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N235" s="20"/>
      <c r="O235" s="20"/>
    </row>
    <row r="236" ht="14.25" customHeight="1">
      <c r="A236" s="1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N236" s="20"/>
      <c r="O236" s="20"/>
    </row>
    <row r="237" ht="14.25" customHeight="1">
      <c r="A237" s="1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N237" s="20"/>
      <c r="O237" s="20"/>
    </row>
    <row r="238" ht="14.25" customHeight="1">
      <c r="A238" s="1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N238" s="20"/>
      <c r="O238" s="20"/>
    </row>
    <row r="239" ht="14.25" customHeight="1">
      <c r="A239" s="19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N239" s="20"/>
      <c r="O239" s="20"/>
    </row>
    <row r="240" ht="14.25" customHeight="1">
      <c r="A240" s="19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N240" s="20"/>
      <c r="O240" s="20"/>
    </row>
    <row r="241" ht="14.25" customHeight="1">
      <c r="A241" s="19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N241" s="20"/>
      <c r="O241" s="20"/>
    </row>
    <row r="242" ht="14.25" customHeight="1">
      <c r="A242" s="19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N242" s="20"/>
      <c r="O242" s="20"/>
    </row>
    <row r="243" ht="14.25" customHeight="1">
      <c r="A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N243" s="20"/>
      <c r="O243" s="20"/>
    </row>
    <row r="244" ht="14.25" customHeight="1">
      <c r="A244" s="19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N244" s="20"/>
      <c r="O244" s="20"/>
    </row>
    <row r="245" ht="14.25" customHeight="1">
      <c r="A245" s="19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N245" s="20"/>
      <c r="O245" s="20"/>
    </row>
    <row r="246" ht="14.25" customHeight="1">
      <c r="A246" s="19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N246" s="20"/>
      <c r="O246" s="20"/>
    </row>
    <row r="247" ht="14.25" customHeight="1">
      <c r="A247" s="19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N247" s="20"/>
      <c r="O247" s="20"/>
    </row>
    <row r="248" ht="14.25" customHeight="1">
      <c r="A248" s="19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N248" s="20"/>
      <c r="O248" s="20"/>
    </row>
    <row r="249" ht="14.25" customHeight="1">
      <c r="A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N249" s="20"/>
      <c r="O249" s="20"/>
    </row>
    <row r="250" ht="14.25" customHeight="1">
      <c r="A250" s="19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N250" s="20"/>
      <c r="O250" s="20"/>
    </row>
    <row r="251" ht="14.25" customHeight="1">
      <c r="A251" s="19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N251" s="20"/>
      <c r="O251" s="20"/>
    </row>
    <row r="252" ht="14.25" customHeight="1">
      <c r="A252" s="1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N252" s="20"/>
      <c r="O252" s="20"/>
    </row>
    <row r="253" ht="14.25" customHeight="1">
      <c r="A253" s="1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N253" s="20"/>
      <c r="O253" s="20"/>
    </row>
    <row r="254" ht="14.25" customHeight="1">
      <c r="A254" s="1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N254" s="20"/>
      <c r="O254" s="20"/>
    </row>
    <row r="255" ht="14.25" customHeight="1">
      <c r="A255" s="1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N255" s="20"/>
      <c r="O255" s="20"/>
    </row>
    <row r="256" ht="14.25" customHeight="1">
      <c r="A256" s="1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N256" s="20"/>
      <c r="O256" s="20"/>
    </row>
    <row r="257" ht="14.25" customHeight="1">
      <c r="A257" s="1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N257" s="20"/>
      <c r="O257" s="20"/>
    </row>
    <row r="258" ht="14.25" customHeight="1">
      <c r="A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N258" s="20"/>
      <c r="O258" s="20"/>
    </row>
    <row r="259" ht="14.25" customHeight="1">
      <c r="A259" s="19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N259" s="20"/>
      <c r="O259" s="20"/>
    </row>
    <row r="260" ht="14.25" customHeight="1">
      <c r="A260" s="19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N260" s="20"/>
      <c r="O260" s="20"/>
    </row>
    <row r="261" ht="14.25" customHeight="1">
      <c r="A261" s="19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N261" s="20"/>
      <c r="O261" s="20"/>
    </row>
    <row r="262" ht="14.25" customHeight="1">
      <c r="A262" s="19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N262" s="20"/>
      <c r="O262" s="20"/>
    </row>
    <row r="263" ht="14.25" customHeight="1">
      <c r="A263" s="19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N263" s="20"/>
      <c r="O263" s="20"/>
    </row>
    <row r="264" ht="14.25" customHeight="1">
      <c r="A264" s="19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N264" s="20"/>
      <c r="O264" s="20"/>
    </row>
    <row r="265" ht="14.25" customHeight="1">
      <c r="A265" s="19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N265" s="20"/>
      <c r="O265" s="20"/>
    </row>
    <row r="266" ht="14.25" customHeight="1">
      <c r="A266" s="19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N266" s="20"/>
      <c r="O266" s="20"/>
    </row>
    <row r="267" ht="14.25" customHeight="1">
      <c r="A267" s="19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N267" s="20"/>
      <c r="O267" s="20"/>
    </row>
    <row r="268" ht="14.25" customHeight="1">
      <c r="A268" s="19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N268" s="20"/>
      <c r="O268" s="20"/>
    </row>
    <row r="269" ht="14.25" customHeight="1">
      <c r="A269" s="19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N269" s="20"/>
      <c r="O269" s="20"/>
    </row>
    <row r="270" ht="14.25" customHeight="1">
      <c r="A270" s="1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N270" s="20"/>
      <c r="O270" s="20"/>
    </row>
    <row r="271" ht="14.25" customHeight="1">
      <c r="A271" s="19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N271" s="20"/>
      <c r="O271" s="20"/>
    </row>
    <row r="272" ht="14.25" customHeight="1">
      <c r="A272" s="19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N272" s="20"/>
      <c r="O272" s="20"/>
    </row>
    <row r="273" ht="14.25" customHeight="1">
      <c r="A273" s="19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N273" s="20"/>
      <c r="O273" s="20"/>
    </row>
    <row r="274" ht="14.25" customHeight="1">
      <c r="A274" s="19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N274" s="20"/>
      <c r="O274" s="20"/>
    </row>
    <row r="275" ht="14.25" customHeight="1">
      <c r="A275" s="19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N275" s="20"/>
      <c r="O275" s="20"/>
    </row>
    <row r="276" ht="14.25" customHeight="1">
      <c r="A276" s="19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N276" s="20"/>
      <c r="O276" s="20"/>
    </row>
    <row r="277" ht="14.25" customHeight="1">
      <c r="A277" s="19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N277" s="20"/>
      <c r="O277" s="20"/>
    </row>
    <row r="278" ht="14.25" customHeight="1">
      <c r="A278" s="19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N278" s="20"/>
      <c r="O278" s="20"/>
    </row>
    <row r="279" ht="14.25" customHeight="1">
      <c r="A279" s="19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N279" s="20"/>
      <c r="O279" s="20"/>
    </row>
    <row r="280" ht="14.25" customHeight="1">
      <c r="A280" s="19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N280" s="20"/>
      <c r="O280" s="20"/>
    </row>
    <row r="281" ht="14.25" customHeight="1">
      <c r="A281" s="19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N281" s="20"/>
      <c r="O281" s="20"/>
    </row>
    <row r="282" ht="14.25" customHeight="1">
      <c r="A282" s="19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N282" s="20"/>
      <c r="O282" s="20"/>
    </row>
    <row r="283" ht="14.25" customHeight="1">
      <c r="A283" s="19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N283" s="20"/>
      <c r="O283" s="20"/>
    </row>
    <row r="284" ht="14.25" customHeight="1">
      <c r="A284" s="19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N284" s="20"/>
      <c r="O284" s="20"/>
    </row>
    <row r="285" ht="14.25" customHeight="1">
      <c r="A285" s="19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N285" s="20"/>
      <c r="O285" s="20"/>
    </row>
    <row r="286" ht="14.25" customHeight="1">
      <c r="A286" s="19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N286" s="20"/>
      <c r="O286" s="20"/>
    </row>
    <row r="287" ht="14.25" customHeight="1">
      <c r="A287" s="19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N287" s="20"/>
      <c r="O287" s="20"/>
    </row>
    <row r="288" ht="14.25" customHeight="1">
      <c r="A288" s="1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N288" s="20"/>
      <c r="O288" s="20"/>
    </row>
    <row r="289" ht="14.25" customHeight="1">
      <c r="A289" s="19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N289" s="20"/>
      <c r="O289" s="20"/>
    </row>
    <row r="290" ht="14.25" customHeight="1">
      <c r="A290" s="19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N290" s="20"/>
      <c r="O290" s="20"/>
    </row>
    <row r="291" ht="14.25" customHeight="1">
      <c r="A291" s="19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N291" s="20"/>
      <c r="O291" s="20"/>
    </row>
    <row r="292" ht="14.25" customHeight="1">
      <c r="A292" s="19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N292" s="20"/>
      <c r="O292" s="20"/>
    </row>
    <row r="293" ht="14.25" customHeight="1">
      <c r="A293" s="19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N293" s="20"/>
      <c r="O293" s="20"/>
    </row>
    <row r="294" ht="14.25" customHeight="1">
      <c r="A294" s="19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N294" s="20"/>
      <c r="O294" s="20"/>
    </row>
    <row r="295" ht="14.25" customHeight="1">
      <c r="A295" s="19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N295" s="20"/>
      <c r="O295" s="20"/>
    </row>
    <row r="296" ht="14.25" customHeight="1">
      <c r="A296" s="19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N296" s="20"/>
      <c r="O296" s="20"/>
    </row>
    <row r="297" ht="14.25" customHeight="1">
      <c r="A297" s="19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N297" s="20"/>
      <c r="O297" s="20"/>
    </row>
    <row r="298" ht="14.25" customHeight="1">
      <c r="A298" s="19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N298" s="20"/>
      <c r="O298" s="20"/>
    </row>
    <row r="299" ht="14.25" customHeight="1">
      <c r="A299" s="19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N299" s="20"/>
      <c r="O299" s="20"/>
    </row>
    <row r="300" ht="14.25" customHeight="1">
      <c r="A300" s="19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N300" s="20"/>
      <c r="O300" s="20"/>
    </row>
    <row r="301" ht="14.25" customHeight="1">
      <c r="A301" s="19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N301" s="20"/>
      <c r="O301" s="20"/>
    </row>
    <row r="302" ht="14.25" customHeight="1">
      <c r="A302" s="19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N302" s="20"/>
      <c r="O302" s="20"/>
    </row>
    <row r="303" ht="14.25" customHeight="1">
      <c r="A303" s="19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N303" s="20"/>
      <c r="O303" s="20"/>
    </row>
    <row r="304" ht="14.25" customHeight="1">
      <c r="A304" s="19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N304" s="20"/>
      <c r="O304" s="20"/>
    </row>
    <row r="305" ht="14.25" customHeight="1">
      <c r="A305" s="19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N305" s="20"/>
      <c r="O305" s="20"/>
    </row>
    <row r="306" ht="14.25" customHeight="1">
      <c r="A306" s="1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N306" s="20"/>
      <c r="O306" s="20"/>
    </row>
    <row r="307" ht="14.25" customHeight="1">
      <c r="A307" s="19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N307" s="20"/>
      <c r="O307" s="20"/>
    </row>
    <row r="308" ht="14.25" customHeight="1">
      <c r="A308" s="19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N308" s="20"/>
      <c r="O308" s="20"/>
    </row>
    <row r="309" ht="14.25" customHeight="1">
      <c r="A309" s="19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N309" s="20"/>
      <c r="O309" s="20"/>
    </row>
    <row r="310" ht="14.25" customHeight="1">
      <c r="A310" s="19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N310" s="20"/>
      <c r="O310" s="20"/>
    </row>
    <row r="311" ht="14.25" customHeight="1">
      <c r="A311" s="19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N311" s="20"/>
      <c r="O311" s="20"/>
    </row>
    <row r="312" ht="14.25" customHeight="1">
      <c r="A312" s="19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N312" s="20"/>
      <c r="O312" s="20"/>
    </row>
    <row r="313" ht="14.25" customHeight="1">
      <c r="A313" s="19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N313" s="20"/>
      <c r="O313" s="20"/>
    </row>
    <row r="314" ht="14.25" customHeight="1">
      <c r="A314" s="19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N314" s="20"/>
      <c r="O314" s="20"/>
    </row>
    <row r="315" ht="14.25" customHeight="1">
      <c r="A315" s="19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N315" s="20"/>
      <c r="O315" s="20"/>
    </row>
    <row r="316" ht="14.25" customHeight="1">
      <c r="A316" s="19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N316" s="20"/>
      <c r="O316" s="20"/>
    </row>
    <row r="317" ht="14.25" customHeight="1">
      <c r="A317" s="19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N317" s="20"/>
      <c r="O317" s="20"/>
    </row>
    <row r="318" ht="14.25" customHeight="1">
      <c r="A318" s="19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N318" s="20"/>
      <c r="O318" s="20"/>
    </row>
    <row r="319" ht="14.25" customHeight="1">
      <c r="A319" s="19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N319" s="20"/>
      <c r="O319" s="20"/>
    </row>
    <row r="320" ht="14.25" customHeight="1">
      <c r="A320" s="19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N320" s="20"/>
      <c r="O320" s="20"/>
    </row>
    <row r="321" ht="14.25" customHeight="1">
      <c r="A321" s="19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N321" s="20"/>
      <c r="O321" s="20"/>
    </row>
    <row r="322" ht="14.25" customHeight="1">
      <c r="A322" s="19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N322" s="20"/>
      <c r="O322" s="20"/>
    </row>
    <row r="323" ht="14.25" customHeight="1">
      <c r="A323" s="19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N323" s="20"/>
      <c r="O323" s="20"/>
    </row>
    <row r="324" ht="14.25" customHeight="1">
      <c r="A324" s="1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N324" s="20"/>
      <c r="O324" s="20"/>
    </row>
    <row r="325" ht="14.25" customHeight="1">
      <c r="A325" s="19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N325" s="20"/>
      <c r="O325" s="20"/>
    </row>
    <row r="326" ht="14.25" customHeight="1">
      <c r="A326" s="19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N326" s="20"/>
      <c r="O326" s="20"/>
    </row>
    <row r="327" ht="14.25" customHeight="1">
      <c r="A327" s="19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N327" s="20"/>
      <c r="O327" s="20"/>
    </row>
    <row r="328" ht="14.25" customHeight="1">
      <c r="A328" s="19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N328" s="20"/>
      <c r="O328" s="20"/>
    </row>
    <row r="329" ht="14.25" customHeight="1">
      <c r="A329" s="19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N329" s="20"/>
      <c r="O329" s="20"/>
    </row>
    <row r="330" ht="14.25" customHeight="1">
      <c r="A330" s="19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N330" s="20"/>
      <c r="O330" s="20"/>
    </row>
    <row r="331" ht="14.25" customHeight="1">
      <c r="A331" s="19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N331" s="20"/>
      <c r="O331" s="20"/>
    </row>
    <row r="332" ht="14.25" customHeight="1">
      <c r="A332" s="19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N332" s="20"/>
      <c r="O332" s="20"/>
    </row>
    <row r="333" ht="14.25" customHeight="1">
      <c r="A333" s="19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N333" s="20"/>
      <c r="O333" s="20"/>
    </row>
    <row r="334" ht="14.25" customHeight="1">
      <c r="A334" s="19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N334" s="20"/>
      <c r="O334" s="20"/>
    </row>
    <row r="335" ht="14.25" customHeight="1">
      <c r="A335" s="19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N335" s="20"/>
      <c r="O335" s="20"/>
    </row>
    <row r="336" ht="14.25" customHeight="1">
      <c r="A336" s="19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N336" s="20"/>
      <c r="O336" s="20"/>
    </row>
    <row r="337" ht="14.25" customHeight="1">
      <c r="A337" s="19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N337" s="20"/>
      <c r="O337" s="20"/>
    </row>
    <row r="338" ht="14.25" customHeight="1">
      <c r="A338" s="19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N338" s="20"/>
      <c r="O338" s="20"/>
    </row>
    <row r="339" ht="14.25" customHeight="1">
      <c r="A339" s="19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N339" s="20"/>
      <c r="O339" s="20"/>
    </row>
    <row r="340" ht="14.25" customHeight="1">
      <c r="A340" s="19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N340" s="20"/>
      <c r="O340" s="20"/>
    </row>
    <row r="341" ht="14.25" customHeight="1">
      <c r="A341" s="19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N341" s="20"/>
      <c r="O341" s="20"/>
    </row>
    <row r="342" ht="14.25" customHeight="1">
      <c r="A342" s="1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N342" s="20"/>
      <c r="O342" s="20"/>
    </row>
    <row r="343" ht="14.25" customHeight="1">
      <c r="A343" s="1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N343" s="20"/>
      <c r="O343" s="20"/>
    </row>
    <row r="344" ht="14.25" customHeight="1">
      <c r="A344" s="19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N344" s="20"/>
      <c r="O344" s="20"/>
    </row>
    <row r="345" ht="14.25" customHeight="1">
      <c r="A345" s="19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N345" s="20"/>
      <c r="O345" s="20"/>
    </row>
    <row r="346" ht="14.25" customHeight="1">
      <c r="A346" s="19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N346" s="20"/>
      <c r="O346" s="20"/>
    </row>
    <row r="347" ht="14.25" customHeight="1">
      <c r="A347" s="19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N347" s="20"/>
      <c r="O347" s="20"/>
    </row>
    <row r="348" ht="14.25" customHeight="1">
      <c r="A348" s="19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N348" s="20"/>
      <c r="O348" s="20"/>
    </row>
    <row r="349" ht="14.25" customHeight="1">
      <c r="A349" s="19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N349" s="20"/>
      <c r="O349" s="20"/>
    </row>
    <row r="350" ht="14.25" customHeight="1">
      <c r="A350" s="19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N350" s="20"/>
      <c r="O350" s="20"/>
    </row>
    <row r="351" ht="14.25" customHeight="1">
      <c r="A351" s="19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N351" s="20"/>
      <c r="O351" s="20"/>
    </row>
    <row r="352" ht="14.25" customHeight="1">
      <c r="A352" s="19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N352" s="20"/>
      <c r="O352" s="20"/>
    </row>
    <row r="353" ht="14.25" customHeight="1">
      <c r="A353" s="19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N353" s="20"/>
      <c r="O353" s="20"/>
    </row>
    <row r="354" ht="14.25" customHeight="1">
      <c r="A354" s="19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N354" s="20"/>
      <c r="O354" s="20"/>
    </row>
    <row r="355" ht="14.25" customHeight="1">
      <c r="A355" s="19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N355" s="20"/>
      <c r="O355" s="20"/>
    </row>
    <row r="356" ht="14.25" customHeight="1">
      <c r="A356" s="19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N356" s="20"/>
      <c r="O356" s="20"/>
    </row>
    <row r="357" ht="14.25" customHeight="1">
      <c r="A357" s="19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N357" s="20"/>
      <c r="O357" s="20"/>
    </row>
    <row r="358" ht="14.25" customHeight="1">
      <c r="A358" s="19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N358" s="20"/>
      <c r="O358" s="20"/>
    </row>
    <row r="359" ht="14.25" customHeight="1">
      <c r="A359" s="19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N359" s="20"/>
      <c r="O359" s="20"/>
    </row>
    <row r="360" ht="14.25" customHeight="1">
      <c r="A360" s="1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N360" s="20"/>
      <c r="O360" s="20"/>
    </row>
    <row r="361" ht="14.25" customHeight="1">
      <c r="A361" s="19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N361" s="20"/>
      <c r="O361" s="20"/>
    </row>
    <row r="362" ht="14.25" customHeight="1">
      <c r="A362" s="19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N362" s="20"/>
      <c r="O362" s="20"/>
    </row>
    <row r="363" ht="14.25" customHeight="1">
      <c r="A363" s="19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N363" s="20"/>
      <c r="O363" s="20"/>
    </row>
    <row r="364" ht="14.25" customHeight="1">
      <c r="A364" s="19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N364" s="20"/>
      <c r="O364" s="20"/>
    </row>
    <row r="365" ht="14.25" customHeight="1">
      <c r="A365" s="19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N365" s="20"/>
      <c r="O365" s="20"/>
    </row>
    <row r="366" ht="14.25" customHeight="1">
      <c r="A366" s="19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N366" s="20"/>
      <c r="O366" s="20"/>
    </row>
    <row r="367" ht="14.25" customHeight="1">
      <c r="A367" s="19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N367" s="20"/>
      <c r="O367" s="20"/>
    </row>
    <row r="368" ht="14.25" customHeight="1">
      <c r="A368" s="19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N368" s="20"/>
      <c r="O368" s="20"/>
    </row>
    <row r="369" ht="14.25" customHeight="1">
      <c r="A369" s="19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N369" s="20"/>
      <c r="O369" s="20"/>
    </row>
    <row r="370" ht="14.25" customHeight="1">
      <c r="A370" s="19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N370" s="20"/>
      <c r="O370" s="20"/>
    </row>
    <row r="371" ht="14.25" customHeight="1">
      <c r="A371" s="19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N371" s="20"/>
      <c r="O371" s="20"/>
    </row>
    <row r="372" ht="14.25" customHeight="1">
      <c r="A372" s="19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N372" s="20"/>
      <c r="O372" s="20"/>
    </row>
    <row r="373" ht="14.25" customHeight="1">
      <c r="A373" s="19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N373" s="20"/>
      <c r="O373" s="20"/>
    </row>
    <row r="374" ht="14.25" customHeight="1">
      <c r="A374" s="19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N374" s="20"/>
      <c r="O374" s="20"/>
    </row>
    <row r="375" ht="14.25" customHeight="1">
      <c r="A375" s="19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N375" s="20"/>
      <c r="O375" s="20"/>
    </row>
    <row r="376" ht="14.25" customHeight="1">
      <c r="A376" s="19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N376" s="20"/>
      <c r="O376" s="20"/>
    </row>
    <row r="377" ht="14.25" customHeight="1">
      <c r="A377" s="19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N377" s="20"/>
      <c r="O377" s="20"/>
    </row>
    <row r="378" ht="14.25" customHeight="1">
      <c r="A378" s="1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N378" s="20"/>
      <c r="O378" s="20"/>
    </row>
    <row r="379" ht="14.25" customHeight="1">
      <c r="A379" s="19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N379" s="20"/>
      <c r="O379" s="20"/>
    </row>
    <row r="380" ht="14.25" customHeight="1">
      <c r="A380" s="19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N380" s="20"/>
      <c r="O380" s="20"/>
    </row>
    <row r="381" ht="14.25" customHeight="1">
      <c r="A381" s="19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N381" s="20"/>
      <c r="O381" s="20"/>
    </row>
    <row r="382" ht="14.25" customHeight="1">
      <c r="A382" s="19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N382" s="20"/>
      <c r="O382" s="20"/>
    </row>
    <row r="383" ht="14.25" customHeight="1">
      <c r="A383" s="19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N383" s="20"/>
      <c r="O383" s="20"/>
    </row>
    <row r="384" ht="14.25" customHeight="1">
      <c r="A384" s="19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N384" s="20"/>
      <c r="O384" s="20"/>
    </row>
    <row r="385" ht="14.25" customHeight="1">
      <c r="A385" s="19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N385" s="20"/>
      <c r="O385" s="20"/>
    </row>
    <row r="386" ht="14.25" customHeight="1">
      <c r="A386" s="19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N386" s="20"/>
      <c r="O386" s="20"/>
    </row>
    <row r="387" ht="14.25" customHeight="1">
      <c r="A387" s="19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N387" s="20"/>
      <c r="O387" s="20"/>
    </row>
    <row r="388" ht="14.25" customHeight="1">
      <c r="A388" s="19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N388" s="20"/>
      <c r="O388" s="20"/>
    </row>
    <row r="389" ht="14.25" customHeight="1">
      <c r="A389" s="19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N389" s="20"/>
      <c r="O389" s="20"/>
    </row>
    <row r="390" ht="14.25" customHeight="1">
      <c r="A390" s="19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N390" s="20"/>
      <c r="O390" s="20"/>
    </row>
    <row r="391" ht="14.25" customHeight="1">
      <c r="A391" s="19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N391" s="20"/>
      <c r="O391" s="20"/>
    </row>
    <row r="392" ht="14.25" customHeight="1">
      <c r="A392" s="19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N392" s="20"/>
      <c r="O392" s="20"/>
    </row>
    <row r="393" ht="14.25" customHeight="1">
      <c r="A393" s="19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N393" s="20"/>
      <c r="O393" s="20"/>
    </row>
    <row r="394" ht="14.25" customHeight="1">
      <c r="A394" s="19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N394" s="20"/>
      <c r="O394" s="20"/>
    </row>
    <row r="395" ht="14.25" customHeight="1">
      <c r="A395" s="19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N395" s="20"/>
      <c r="O395" s="20"/>
    </row>
    <row r="396" ht="14.25" customHeight="1">
      <c r="A396" s="1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N396" s="20"/>
      <c r="O396" s="20"/>
    </row>
    <row r="397" ht="14.25" customHeight="1">
      <c r="A397" s="19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N397" s="20"/>
      <c r="O397" s="20"/>
    </row>
    <row r="398" ht="14.25" customHeight="1">
      <c r="A398" s="19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N398" s="20"/>
      <c r="O398" s="20"/>
    </row>
    <row r="399" ht="14.25" customHeight="1">
      <c r="A399" s="19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N399" s="20"/>
      <c r="O399" s="20"/>
    </row>
    <row r="400" ht="14.25" customHeight="1">
      <c r="A400" s="19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N400" s="20"/>
      <c r="O400" s="20"/>
    </row>
    <row r="401" ht="14.25" customHeight="1">
      <c r="A401" s="19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N401" s="20"/>
      <c r="O401" s="20"/>
    </row>
    <row r="402" ht="14.25" customHeight="1">
      <c r="A402" s="19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N402" s="20"/>
      <c r="O402" s="20"/>
    </row>
    <row r="403" ht="14.25" customHeight="1">
      <c r="A403" s="19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N403" s="20"/>
      <c r="O403" s="20"/>
    </row>
    <row r="404" ht="14.25" customHeight="1">
      <c r="A404" s="19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N404" s="20"/>
      <c r="O404" s="20"/>
    </row>
    <row r="405" ht="14.25" customHeight="1">
      <c r="A405" s="19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N405" s="20"/>
      <c r="O405" s="20"/>
    </row>
    <row r="406" ht="14.25" customHeight="1">
      <c r="A406" s="19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N406" s="20"/>
      <c r="O406" s="20"/>
    </row>
    <row r="407" ht="14.25" customHeight="1">
      <c r="A407" s="19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N407" s="20"/>
      <c r="O407" s="20"/>
    </row>
    <row r="408" ht="14.25" customHeight="1">
      <c r="A408" s="19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N408" s="20"/>
      <c r="O408" s="20"/>
    </row>
    <row r="409" ht="14.25" customHeight="1">
      <c r="A409" s="19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N409" s="20"/>
      <c r="O409" s="20"/>
    </row>
    <row r="410" ht="14.25" customHeight="1">
      <c r="A410" s="19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N410" s="20"/>
      <c r="O410" s="20"/>
    </row>
    <row r="411" ht="14.25" customHeight="1">
      <c r="A411" s="19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N411" s="20"/>
      <c r="O411" s="20"/>
    </row>
    <row r="412" ht="14.25" customHeight="1">
      <c r="A412" s="19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N412" s="20"/>
      <c r="O412" s="20"/>
    </row>
    <row r="413" ht="14.25" customHeight="1">
      <c r="A413" s="19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N413" s="20"/>
      <c r="O413" s="20"/>
    </row>
    <row r="414" ht="14.25" customHeight="1">
      <c r="A414" s="1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N414" s="20"/>
      <c r="O414" s="20"/>
    </row>
    <row r="415" ht="14.25" customHeight="1">
      <c r="A415" s="19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N415" s="20"/>
      <c r="O415" s="20"/>
    </row>
    <row r="416" ht="14.25" customHeight="1">
      <c r="A416" s="19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N416" s="20"/>
      <c r="O416" s="20"/>
    </row>
    <row r="417" ht="14.25" customHeight="1">
      <c r="A417" s="19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N417" s="20"/>
      <c r="O417" s="20"/>
    </row>
    <row r="418" ht="14.25" customHeight="1">
      <c r="A418" s="19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N418" s="20"/>
      <c r="O418" s="20"/>
    </row>
    <row r="419" ht="14.25" customHeight="1">
      <c r="A419" s="19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N419" s="20"/>
      <c r="O419" s="20"/>
    </row>
    <row r="420" ht="14.25" customHeight="1">
      <c r="A420" s="19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N420" s="20"/>
      <c r="O420" s="20"/>
    </row>
    <row r="421" ht="14.25" customHeight="1">
      <c r="A421" s="19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N421" s="20"/>
      <c r="O421" s="20"/>
    </row>
    <row r="422" ht="14.25" customHeight="1">
      <c r="A422" s="19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N422" s="20"/>
      <c r="O422" s="20"/>
    </row>
    <row r="423" ht="14.25" customHeight="1">
      <c r="A423" s="19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N423" s="20"/>
      <c r="O423" s="20"/>
    </row>
    <row r="424" ht="14.25" customHeight="1">
      <c r="A424" s="19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N424" s="20"/>
      <c r="O424" s="20"/>
    </row>
    <row r="425" ht="14.25" customHeight="1">
      <c r="A425" s="19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N425" s="20"/>
      <c r="O425" s="20"/>
    </row>
    <row r="426" ht="14.25" customHeight="1">
      <c r="A426" s="19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N426" s="20"/>
      <c r="O426" s="20"/>
    </row>
    <row r="427" ht="14.25" customHeight="1">
      <c r="A427" s="19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N427" s="20"/>
      <c r="O427" s="20"/>
    </row>
    <row r="428" ht="14.25" customHeight="1">
      <c r="A428" s="19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N428" s="20"/>
      <c r="O428" s="20"/>
    </row>
    <row r="429" ht="14.25" customHeight="1">
      <c r="A429" s="19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N429" s="20"/>
      <c r="O429" s="20"/>
    </row>
    <row r="430" ht="14.25" customHeight="1">
      <c r="A430" s="19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N430" s="20"/>
      <c r="O430" s="20"/>
    </row>
    <row r="431" ht="14.25" customHeight="1">
      <c r="A431" s="19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N431" s="20"/>
      <c r="O431" s="20"/>
    </row>
    <row r="432" ht="14.25" customHeight="1">
      <c r="A432" s="1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N432" s="20"/>
      <c r="O432" s="20"/>
    </row>
    <row r="433" ht="14.25" customHeight="1">
      <c r="A433" s="19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N433" s="20"/>
      <c r="O433" s="20"/>
    </row>
    <row r="434" ht="14.25" customHeight="1">
      <c r="A434" s="19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N434" s="20"/>
      <c r="O434" s="20"/>
    </row>
    <row r="435" ht="14.25" customHeight="1">
      <c r="A435" s="19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N435" s="20"/>
      <c r="O435" s="20"/>
    </row>
    <row r="436" ht="14.25" customHeight="1">
      <c r="A436" s="19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N436" s="20"/>
      <c r="O436" s="20"/>
    </row>
    <row r="437" ht="14.25" customHeight="1">
      <c r="A437" s="19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N437" s="20"/>
      <c r="O437" s="20"/>
    </row>
    <row r="438" ht="14.25" customHeight="1">
      <c r="A438" s="19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N438" s="20"/>
      <c r="O438" s="20"/>
    </row>
    <row r="439" ht="14.25" customHeight="1">
      <c r="A439" s="19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N439" s="20"/>
      <c r="O439" s="20"/>
    </row>
    <row r="440" ht="14.25" customHeight="1">
      <c r="A440" s="19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N440" s="20"/>
      <c r="O440" s="20"/>
    </row>
    <row r="441" ht="14.25" customHeight="1">
      <c r="A441" s="19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N441" s="20"/>
      <c r="O441" s="20"/>
    </row>
    <row r="442" ht="14.25" customHeight="1">
      <c r="A442" s="19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N442" s="20"/>
      <c r="O442" s="20"/>
    </row>
    <row r="443" ht="14.25" customHeight="1">
      <c r="A443" s="19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N443" s="20"/>
      <c r="O443" s="20"/>
    </row>
    <row r="444" ht="14.25" customHeight="1">
      <c r="A444" s="19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N444" s="20"/>
      <c r="O444" s="20"/>
    </row>
    <row r="445" ht="14.25" customHeight="1">
      <c r="A445" s="19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N445" s="20"/>
      <c r="O445" s="20"/>
    </row>
    <row r="446" ht="14.25" customHeight="1">
      <c r="A446" s="19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N446" s="20"/>
      <c r="O446" s="20"/>
    </row>
    <row r="447" ht="14.25" customHeight="1">
      <c r="A447" s="19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N447" s="20"/>
      <c r="O447" s="20"/>
    </row>
    <row r="448" ht="14.25" customHeight="1">
      <c r="A448" s="19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N448" s="20"/>
      <c r="O448" s="20"/>
    </row>
    <row r="449" ht="14.25" customHeight="1">
      <c r="A449" s="19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N449" s="20"/>
      <c r="O449" s="20"/>
    </row>
    <row r="450" ht="14.25" customHeight="1">
      <c r="A450" s="1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N450" s="20"/>
      <c r="O450" s="20"/>
    </row>
    <row r="451" ht="14.25" customHeight="1">
      <c r="A451" s="19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N451" s="20"/>
      <c r="O451" s="20"/>
    </row>
    <row r="452" ht="14.25" customHeight="1">
      <c r="A452" s="19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N452" s="20"/>
      <c r="O452" s="20"/>
    </row>
    <row r="453" ht="14.25" customHeight="1">
      <c r="A453" s="19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N453" s="20"/>
      <c r="O453" s="20"/>
    </row>
    <row r="454" ht="14.25" customHeight="1">
      <c r="A454" s="19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N454" s="20"/>
      <c r="O454" s="20"/>
    </row>
    <row r="455" ht="14.25" customHeight="1">
      <c r="A455" s="19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N455" s="20"/>
      <c r="O455" s="20"/>
    </row>
    <row r="456" ht="14.25" customHeight="1">
      <c r="A456" s="19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N456" s="20"/>
      <c r="O456" s="20"/>
    </row>
    <row r="457" ht="14.25" customHeight="1">
      <c r="A457" s="19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N457" s="20"/>
      <c r="O457" s="20"/>
    </row>
    <row r="458" ht="14.25" customHeight="1">
      <c r="A458" s="19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N458" s="20"/>
      <c r="O458" s="20"/>
    </row>
    <row r="459" ht="14.25" customHeight="1">
      <c r="A459" s="19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N459" s="20"/>
      <c r="O459" s="20"/>
    </row>
    <row r="460" ht="14.25" customHeight="1">
      <c r="A460" s="19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N460" s="20"/>
      <c r="O460" s="20"/>
    </row>
    <row r="461" ht="14.25" customHeight="1">
      <c r="A461" s="19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N461" s="20"/>
      <c r="O461" s="20"/>
    </row>
    <row r="462" ht="14.25" customHeight="1">
      <c r="A462" s="19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N462" s="20"/>
      <c r="O462" s="20"/>
    </row>
    <row r="463" ht="14.25" customHeight="1">
      <c r="A463" s="19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N463" s="20"/>
      <c r="O463" s="20"/>
    </row>
    <row r="464" ht="14.25" customHeight="1">
      <c r="A464" s="19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N464" s="20"/>
      <c r="O464" s="20"/>
    </row>
    <row r="465" ht="14.25" customHeight="1">
      <c r="A465" s="19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N465" s="20"/>
      <c r="O465" s="20"/>
    </row>
    <row r="466" ht="14.25" customHeight="1">
      <c r="A466" s="19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N466" s="20"/>
      <c r="O466" s="20"/>
    </row>
    <row r="467" ht="14.25" customHeight="1">
      <c r="A467" s="19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N467" s="20"/>
      <c r="O467" s="20"/>
    </row>
    <row r="468" ht="14.25" customHeight="1">
      <c r="A468" s="1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N468" s="20"/>
      <c r="O468" s="20"/>
    </row>
    <row r="469" ht="14.25" customHeight="1">
      <c r="A469" s="19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N469" s="20"/>
      <c r="O469" s="20"/>
    </row>
    <row r="470" ht="14.25" customHeight="1">
      <c r="A470" s="19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N470" s="20"/>
      <c r="O470" s="20"/>
    </row>
    <row r="471" ht="14.25" customHeight="1">
      <c r="A471" s="19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N471" s="20"/>
      <c r="O471" s="20"/>
    </row>
    <row r="472" ht="14.25" customHeight="1">
      <c r="A472" s="19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N472" s="20"/>
      <c r="O472" s="20"/>
    </row>
    <row r="473" ht="14.25" customHeight="1">
      <c r="A473" s="19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N473" s="20"/>
      <c r="O473" s="20"/>
    </row>
    <row r="474" ht="14.25" customHeight="1">
      <c r="A474" s="19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N474" s="20"/>
      <c r="O474" s="20"/>
    </row>
    <row r="475" ht="14.25" customHeight="1">
      <c r="A475" s="19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N475" s="20"/>
      <c r="O475" s="20"/>
    </row>
    <row r="476" ht="14.25" customHeight="1">
      <c r="A476" s="19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N476" s="20"/>
      <c r="O476" s="20"/>
    </row>
    <row r="477" ht="14.25" customHeight="1">
      <c r="A477" s="19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N477" s="20"/>
      <c r="O477" s="20"/>
    </row>
    <row r="478" ht="14.25" customHeight="1">
      <c r="A478" s="19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N478" s="20"/>
      <c r="O478" s="20"/>
    </row>
    <row r="479" ht="14.25" customHeight="1">
      <c r="A479" s="19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N479" s="20"/>
      <c r="O479" s="20"/>
    </row>
    <row r="480" ht="14.25" customHeight="1">
      <c r="A480" s="19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N480" s="20"/>
      <c r="O480" s="20"/>
    </row>
    <row r="481" ht="14.25" customHeight="1">
      <c r="A481" s="19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N481" s="20"/>
      <c r="O481" s="20"/>
    </row>
    <row r="482" ht="14.25" customHeight="1">
      <c r="A482" s="19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N482" s="20"/>
      <c r="O482" s="20"/>
    </row>
    <row r="483" ht="14.25" customHeight="1">
      <c r="A483" s="19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N483" s="20"/>
      <c r="O483" s="20"/>
    </row>
    <row r="484" ht="14.25" customHeight="1">
      <c r="A484" s="19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N484" s="20"/>
      <c r="O484" s="20"/>
    </row>
    <row r="485" ht="14.25" customHeight="1">
      <c r="A485" s="19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N485" s="20"/>
      <c r="O485" s="20"/>
    </row>
    <row r="486" ht="14.25" customHeight="1">
      <c r="A486" s="1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N486" s="20"/>
      <c r="O486" s="20"/>
    </row>
    <row r="487" ht="14.25" customHeight="1">
      <c r="A487" s="19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N487" s="20"/>
      <c r="O487" s="20"/>
    </row>
    <row r="488" ht="14.25" customHeight="1">
      <c r="A488" s="19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N488" s="20"/>
      <c r="O488" s="20"/>
    </row>
    <row r="489" ht="14.25" customHeight="1">
      <c r="A489" s="19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N489" s="20"/>
      <c r="O489" s="20"/>
    </row>
    <row r="490" ht="14.25" customHeight="1">
      <c r="A490" s="19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N490" s="20"/>
      <c r="O490" s="20"/>
    </row>
    <row r="491" ht="14.25" customHeight="1">
      <c r="A491" s="19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N491" s="20"/>
      <c r="O491" s="20"/>
    </row>
    <row r="492" ht="14.25" customHeight="1">
      <c r="A492" s="19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N492" s="20"/>
      <c r="O492" s="20"/>
    </row>
    <row r="493" ht="14.25" customHeight="1">
      <c r="A493" s="19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N493" s="20"/>
      <c r="O493" s="20"/>
    </row>
    <row r="494" ht="14.25" customHeight="1">
      <c r="A494" s="19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N494" s="20"/>
      <c r="O494" s="20"/>
    </row>
    <row r="495" ht="14.25" customHeight="1">
      <c r="A495" s="19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N495" s="20"/>
      <c r="O495" s="20"/>
    </row>
    <row r="496" ht="14.25" customHeight="1">
      <c r="A496" s="19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N496" s="20"/>
      <c r="O496" s="20"/>
    </row>
    <row r="497" ht="14.25" customHeight="1">
      <c r="A497" s="19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N497" s="20"/>
      <c r="O497" s="20"/>
    </row>
    <row r="498" ht="14.25" customHeight="1">
      <c r="A498" s="19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N498" s="20"/>
      <c r="O498" s="20"/>
    </row>
    <row r="499" ht="14.25" customHeight="1">
      <c r="A499" s="19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N499" s="20"/>
      <c r="O499" s="20"/>
    </row>
    <row r="500" ht="14.25" customHeight="1">
      <c r="A500" s="19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N500" s="20"/>
      <c r="O500" s="20"/>
    </row>
    <row r="501" ht="14.25" customHeight="1">
      <c r="A501" s="19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N501" s="20"/>
      <c r="O501" s="20"/>
    </row>
    <row r="502" ht="14.25" customHeight="1">
      <c r="A502" s="19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N502" s="20"/>
      <c r="O502" s="20"/>
    </row>
    <row r="503" ht="14.25" customHeight="1">
      <c r="A503" s="19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N503" s="20"/>
      <c r="O503" s="20"/>
    </row>
    <row r="504" ht="14.25" customHeight="1">
      <c r="A504" s="1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N504" s="20"/>
      <c r="O504" s="20"/>
    </row>
    <row r="505" ht="14.25" customHeight="1">
      <c r="A505" s="19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N505" s="20"/>
      <c r="O505" s="20"/>
    </row>
    <row r="506" ht="14.25" customHeight="1">
      <c r="A506" s="19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N506" s="20"/>
      <c r="O506" s="20"/>
    </row>
    <row r="507" ht="14.25" customHeight="1">
      <c r="A507" s="19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N507" s="20"/>
      <c r="O507" s="20"/>
    </row>
    <row r="508" ht="14.25" customHeight="1">
      <c r="A508" s="19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N508" s="20"/>
      <c r="O508" s="20"/>
    </row>
    <row r="509" ht="14.25" customHeight="1">
      <c r="A509" s="19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N509" s="20"/>
      <c r="O509" s="20"/>
    </row>
    <row r="510" ht="14.25" customHeight="1">
      <c r="A510" s="19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N510" s="20"/>
      <c r="O510" s="20"/>
    </row>
    <row r="511" ht="14.25" customHeight="1">
      <c r="A511" s="19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N511" s="20"/>
      <c r="O511" s="20"/>
    </row>
    <row r="512" ht="14.25" customHeight="1">
      <c r="A512" s="19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N512" s="20"/>
      <c r="O512" s="20"/>
    </row>
    <row r="513" ht="14.25" customHeight="1">
      <c r="A513" s="19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N513" s="20"/>
      <c r="O513" s="20"/>
    </row>
    <row r="514" ht="14.25" customHeight="1">
      <c r="A514" s="19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N514" s="20"/>
      <c r="O514" s="20"/>
    </row>
    <row r="515" ht="14.25" customHeight="1">
      <c r="A515" s="19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N515" s="20"/>
      <c r="O515" s="20"/>
    </row>
    <row r="516" ht="14.25" customHeight="1">
      <c r="A516" s="19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N516" s="20"/>
      <c r="O516" s="20"/>
    </row>
    <row r="517" ht="14.25" customHeight="1">
      <c r="A517" s="19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N517" s="20"/>
      <c r="O517" s="20"/>
    </row>
    <row r="518" ht="14.25" customHeight="1">
      <c r="A518" s="19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N518" s="20"/>
      <c r="O518" s="20"/>
    </row>
    <row r="519" ht="14.25" customHeight="1">
      <c r="A519" s="19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N519" s="20"/>
      <c r="O519" s="20"/>
    </row>
    <row r="520" ht="14.25" customHeight="1">
      <c r="A520" s="19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N520" s="20"/>
      <c r="O520" s="20"/>
    </row>
    <row r="521" ht="14.25" customHeight="1">
      <c r="A521" s="19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N521" s="20"/>
      <c r="O521" s="20"/>
    </row>
    <row r="522" ht="14.25" customHeight="1">
      <c r="A522" s="1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N522" s="20"/>
      <c r="O522" s="20"/>
    </row>
    <row r="523" ht="14.25" customHeight="1">
      <c r="A523" s="19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N523" s="20"/>
      <c r="O523" s="20"/>
    </row>
    <row r="524" ht="14.25" customHeight="1">
      <c r="A524" s="19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N524" s="20"/>
      <c r="O524" s="20"/>
    </row>
    <row r="525" ht="14.25" customHeight="1">
      <c r="A525" s="19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N525" s="20"/>
      <c r="O525" s="20"/>
    </row>
    <row r="526" ht="14.25" customHeight="1">
      <c r="A526" s="19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N526" s="20"/>
      <c r="O526" s="20"/>
    </row>
    <row r="527" ht="14.25" customHeight="1">
      <c r="A527" s="19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N527" s="20"/>
      <c r="O527" s="20"/>
    </row>
    <row r="528" ht="14.25" customHeight="1">
      <c r="A528" s="19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N528" s="20"/>
      <c r="O528" s="20"/>
    </row>
    <row r="529" ht="14.25" customHeight="1">
      <c r="A529" s="19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N529" s="20"/>
      <c r="O529" s="20"/>
    </row>
    <row r="530" ht="14.25" customHeight="1">
      <c r="A530" s="19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N530" s="20"/>
      <c r="O530" s="20"/>
    </row>
    <row r="531" ht="14.25" customHeight="1">
      <c r="A531" s="19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N531" s="20"/>
      <c r="O531" s="20"/>
    </row>
    <row r="532" ht="14.25" customHeight="1">
      <c r="A532" s="19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N532" s="20"/>
      <c r="O532" s="20"/>
    </row>
    <row r="533" ht="14.25" customHeight="1">
      <c r="A533" s="19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N533" s="20"/>
      <c r="O533" s="20"/>
    </row>
    <row r="534" ht="14.25" customHeight="1">
      <c r="A534" s="19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N534" s="20"/>
      <c r="O534" s="20"/>
    </row>
    <row r="535" ht="14.25" customHeight="1">
      <c r="A535" s="19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N535" s="20"/>
      <c r="O535" s="20"/>
    </row>
    <row r="536" ht="14.25" customHeight="1">
      <c r="A536" s="19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N536" s="20"/>
      <c r="O536" s="20"/>
    </row>
    <row r="537" ht="14.25" customHeight="1">
      <c r="A537" s="19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N537" s="20"/>
      <c r="O537" s="20"/>
    </row>
    <row r="538" ht="14.25" customHeight="1">
      <c r="A538" s="19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N538" s="20"/>
      <c r="O538" s="20"/>
    </row>
    <row r="539" ht="14.25" customHeight="1">
      <c r="A539" s="19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N539" s="20"/>
      <c r="O539" s="20"/>
    </row>
    <row r="540" ht="14.25" customHeight="1">
      <c r="A540" s="1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N540" s="20"/>
      <c r="O540" s="20"/>
    </row>
    <row r="541" ht="14.25" customHeight="1">
      <c r="A541" s="19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N541" s="20"/>
      <c r="O541" s="20"/>
    </row>
    <row r="542" ht="14.25" customHeight="1">
      <c r="A542" s="19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N542" s="20"/>
      <c r="O542" s="20"/>
    </row>
    <row r="543" ht="14.25" customHeight="1">
      <c r="A543" s="19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N543" s="20"/>
      <c r="O543" s="20"/>
    </row>
    <row r="544" ht="14.25" customHeight="1">
      <c r="A544" s="19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N544" s="20"/>
      <c r="O544" s="20"/>
    </row>
    <row r="545" ht="14.25" customHeight="1">
      <c r="A545" s="19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N545" s="20"/>
      <c r="O545" s="20"/>
    </row>
    <row r="546" ht="14.25" customHeight="1">
      <c r="A546" s="19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N546" s="20"/>
      <c r="O546" s="20"/>
    </row>
    <row r="547" ht="14.25" customHeight="1">
      <c r="A547" s="19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N547" s="20"/>
      <c r="O547" s="20"/>
    </row>
    <row r="548" ht="14.25" customHeight="1">
      <c r="A548" s="19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N548" s="20"/>
      <c r="O548" s="20"/>
    </row>
    <row r="549" ht="14.25" customHeight="1">
      <c r="A549" s="19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N549" s="20"/>
      <c r="O549" s="20"/>
    </row>
    <row r="550" ht="14.25" customHeight="1">
      <c r="A550" s="19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N550" s="20"/>
      <c r="O550" s="20"/>
    </row>
    <row r="551" ht="14.25" customHeight="1">
      <c r="A551" s="19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N551" s="20"/>
      <c r="O551" s="20"/>
    </row>
    <row r="552" ht="14.25" customHeight="1">
      <c r="A552" s="19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N552" s="20"/>
      <c r="O552" s="20"/>
    </row>
    <row r="553" ht="14.25" customHeight="1">
      <c r="A553" s="19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N553" s="20"/>
      <c r="O553" s="20"/>
    </row>
    <row r="554" ht="14.25" customHeight="1">
      <c r="A554" s="19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N554" s="20"/>
      <c r="O554" s="20"/>
    </row>
    <row r="555" ht="14.25" customHeight="1">
      <c r="A555" s="19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N555" s="20"/>
      <c r="O555" s="20"/>
    </row>
    <row r="556" ht="14.25" customHeight="1">
      <c r="A556" s="19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N556" s="20"/>
      <c r="O556" s="20"/>
    </row>
    <row r="557" ht="14.25" customHeight="1">
      <c r="A557" s="19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N557" s="20"/>
      <c r="O557" s="20"/>
    </row>
    <row r="558" ht="14.25" customHeight="1">
      <c r="A558" s="1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N558" s="20"/>
      <c r="O558" s="20"/>
    </row>
    <row r="559" ht="14.25" customHeight="1">
      <c r="A559" s="19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N559" s="20"/>
      <c r="O559" s="20"/>
    </row>
    <row r="560" ht="14.25" customHeight="1">
      <c r="A560" s="19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N560" s="20"/>
      <c r="O560" s="20"/>
    </row>
    <row r="561" ht="14.25" customHeight="1">
      <c r="A561" s="19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N561" s="20"/>
      <c r="O561" s="20"/>
    </row>
    <row r="562" ht="14.25" customHeight="1">
      <c r="A562" s="19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N562" s="20"/>
      <c r="O562" s="20"/>
    </row>
    <row r="563" ht="14.25" customHeight="1">
      <c r="A563" s="19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N563" s="20"/>
      <c r="O563" s="20"/>
    </row>
    <row r="564" ht="14.25" customHeight="1">
      <c r="A564" s="19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N564" s="20"/>
      <c r="O564" s="20"/>
    </row>
    <row r="565" ht="14.25" customHeight="1">
      <c r="A565" s="19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N565" s="20"/>
      <c r="O565" s="20"/>
    </row>
    <row r="566" ht="14.25" customHeight="1">
      <c r="A566" s="19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N566" s="20"/>
      <c r="O566" s="20"/>
    </row>
    <row r="567" ht="14.25" customHeight="1">
      <c r="A567" s="19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N567" s="20"/>
      <c r="O567" s="20"/>
    </row>
    <row r="568" ht="14.25" customHeight="1">
      <c r="A568" s="19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N568" s="20"/>
      <c r="O568" s="20"/>
    </row>
    <row r="569" ht="14.25" customHeight="1">
      <c r="A569" s="19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N569" s="20"/>
      <c r="O569" s="20"/>
    </row>
    <row r="570" ht="14.25" customHeight="1">
      <c r="A570" s="19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N570" s="20"/>
      <c r="O570" s="20"/>
    </row>
    <row r="571" ht="14.25" customHeight="1">
      <c r="A571" s="19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N571" s="20"/>
      <c r="O571" s="20"/>
    </row>
    <row r="572" ht="14.25" customHeight="1">
      <c r="A572" s="19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N572" s="20"/>
      <c r="O572" s="20"/>
    </row>
    <row r="573" ht="14.25" customHeight="1">
      <c r="A573" s="19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N573" s="20"/>
      <c r="O573" s="20"/>
    </row>
    <row r="574" ht="14.25" customHeight="1">
      <c r="A574" s="19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N574" s="20"/>
      <c r="O574" s="20"/>
    </row>
    <row r="575" ht="14.25" customHeight="1">
      <c r="A575" s="19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N575" s="20"/>
      <c r="O575" s="20"/>
    </row>
    <row r="576" ht="14.25" customHeight="1">
      <c r="A576" s="1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N576" s="20"/>
      <c r="O576" s="20"/>
    </row>
    <row r="577" ht="14.25" customHeight="1">
      <c r="A577" s="19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N577" s="20"/>
      <c r="O577" s="20"/>
    </row>
    <row r="578" ht="14.25" customHeight="1">
      <c r="A578" s="19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N578" s="20"/>
      <c r="O578" s="20"/>
    </row>
    <row r="579" ht="14.25" customHeight="1">
      <c r="A579" s="19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N579" s="20"/>
      <c r="O579" s="20"/>
    </row>
    <row r="580" ht="14.25" customHeight="1">
      <c r="A580" s="19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N580" s="20"/>
      <c r="O580" s="20"/>
    </row>
    <row r="581" ht="14.25" customHeight="1">
      <c r="A581" s="19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N581" s="20"/>
      <c r="O581" s="20"/>
    </row>
    <row r="582" ht="14.25" customHeight="1">
      <c r="A582" s="19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N582" s="20"/>
      <c r="O582" s="20"/>
    </row>
    <row r="583" ht="14.25" customHeight="1">
      <c r="A583" s="19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N583" s="20"/>
      <c r="O583" s="20"/>
    </row>
    <row r="584" ht="14.25" customHeight="1">
      <c r="A584" s="19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N584" s="20"/>
      <c r="O584" s="20"/>
    </row>
    <row r="585" ht="14.25" customHeight="1">
      <c r="A585" s="19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N585" s="20"/>
      <c r="O585" s="20"/>
    </row>
    <row r="586" ht="14.25" customHeight="1">
      <c r="A586" s="19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N586" s="20"/>
      <c r="O586" s="20"/>
    </row>
    <row r="587" ht="14.25" customHeight="1">
      <c r="A587" s="19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N587" s="20"/>
      <c r="O587" s="20"/>
    </row>
    <row r="588" ht="14.25" customHeight="1">
      <c r="A588" s="19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N588" s="20"/>
      <c r="O588" s="20"/>
    </row>
    <row r="589" ht="14.25" customHeight="1">
      <c r="A589" s="19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N589" s="20"/>
      <c r="O589" s="20"/>
    </row>
    <row r="590" ht="14.25" customHeight="1">
      <c r="A590" s="19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N590" s="20"/>
      <c r="O590" s="20"/>
    </row>
    <row r="591" ht="14.25" customHeight="1">
      <c r="A591" s="19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N591" s="20"/>
      <c r="O591" s="20"/>
    </row>
    <row r="592" ht="14.25" customHeight="1">
      <c r="A592" s="19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N592" s="20"/>
      <c r="O592" s="20"/>
    </row>
    <row r="593" ht="14.25" customHeight="1">
      <c r="A593" s="19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N593" s="20"/>
      <c r="O593" s="20"/>
    </row>
    <row r="594" ht="14.25" customHeight="1">
      <c r="A594" s="1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N594" s="20"/>
      <c r="O594" s="20"/>
    </row>
    <row r="595" ht="14.25" customHeight="1">
      <c r="A595" s="19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N595" s="20"/>
      <c r="O595" s="20"/>
    </row>
    <row r="596" ht="14.25" customHeight="1">
      <c r="A596" s="19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N596" s="20"/>
      <c r="O596" s="20"/>
    </row>
    <row r="597" ht="14.25" customHeight="1">
      <c r="A597" s="19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N597" s="20"/>
      <c r="O597" s="20"/>
    </row>
    <row r="598" ht="14.25" customHeight="1">
      <c r="A598" s="19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N598" s="20"/>
      <c r="O598" s="20"/>
    </row>
    <row r="599" ht="14.25" customHeight="1">
      <c r="A599" s="19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N599" s="20"/>
      <c r="O599" s="20"/>
    </row>
    <row r="600" ht="14.25" customHeight="1">
      <c r="A600" s="19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N600" s="20"/>
      <c r="O600" s="20"/>
    </row>
    <row r="601" ht="14.25" customHeight="1">
      <c r="A601" s="19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N601" s="20"/>
      <c r="O601" s="20"/>
    </row>
    <row r="602" ht="14.25" customHeight="1">
      <c r="A602" s="19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N602" s="20"/>
      <c r="O602" s="20"/>
    </row>
    <row r="603" ht="14.25" customHeight="1">
      <c r="A603" s="19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N603" s="20"/>
      <c r="O603" s="20"/>
    </row>
    <row r="604" ht="14.25" customHeight="1">
      <c r="A604" s="19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N604" s="20"/>
      <c r="O604" s="20"/>
    </row>
    <row r="605" ht="14.25" customHeight="1">
      <c r="A605" s="19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N605" s="20"/>
      <c r="O605" s="20"/>
    </row>
    <row r="606" ht="14.25" customHeight="1">
      <c r="A606" s="19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N606" s="20"/>
      <c r="O606" s="20"/>
    </row>
    <row r="607" ht="14.25" customHeight="1">
      <c r="A607" s="19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N607" s="20"/>
      <c r="O607" s="20"/>
    </row>
    <row r="608" ht="14.25" customHeight="1">
      <c r="A608" s="19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N608" s="20"/>
      <c r="O608" s="20"/>
    </row>
    <row r="609" ht="14.25" customHeight="1">
      <c r="A609" s="19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N609" s="20"/>
      <c r="O609" s="20"/>
    </row>
    <row r="610" ht="14.25" customHeight="1">
      <c r="A610" s="19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N610" s="20"/>
      <c r="O610" s="20"/>
    </row>
    <row r="611" ht="14.25" customHeight="1">
      <c r="A611" s="19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N611" s="20"/>
      <c r="O611" s="20"/>
    </row>
    <row r="612" ht="14.25" customHeight="1">
      <c r="A612" s="1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N612" s="20"/>
      <c r="O612" s="20"/>
    </row>
    <row r="613" ht="14.25" customHeight="1">
      <c r="A613" s="19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N613" s="20"/>
      <c r="O613" s="20"/>
    </row>
    <row r="614" ht="14.25" customHeight="1">
      <c r="A614" s="19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N614" s="20"/>
      <c r="O614" s="20"/>
    </row>
    <row r="615" ht="14.25" customHeight="1">
      <c r="A615" s="19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N615" s="20"/>
      <c r="O615" s="20"/>
    </row>
    <row r="616" ht="14.25" customHeight="1">
      <c r="A616" s="19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N616" s="20"/>
      <c r="O616" s="20"/>
    </row>
    <row r="617" ht="14.25" customHeight="1">
      <c r="A617" s="19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N617" s="20"/>
      <c r="O617" s="20"/>
    </row>
    <row r="618" ht="14.25" customHeight="1">
      <c r="A618" s="19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N618" s="20"/>
      <c r="O618" s="20"/>
    </row>
    <row r="619" ht="14.25" customHeight="1">
      <c r="A619" s="19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N619" s="20"/>
      <c r="O619" s="20"/>
    </row>
    <row r="620" ht="14.25" customHeight="1">
      <c r="A620" s="19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N620" s="20"/>
      <c r="O620" s="20"/>
    </row>
    <row r="621" ht="14.25" customHeight="1">
      <c r="A621" s="19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N621" s="20"/>
      <c r="O621" s="20"/>
    </row>
    <row r="622" ht="14.25" customHeight="1">
      <c r="A622" s="19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N622" s="20"/>
      <c r="O622" s="20"/>
    </row>
    <row r="623" ht="14.25" customHeight="1">
      <c r="A623" s="19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N623" s="20"/>
      <c r="O623" s="20"/>
    </row>
    <row r="624" ht="14.25" customHeight="1">
      <c r="A624" s="19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N624" s="20"/>
      <c r="O624" s="20"/>
    </row>
    <row r="625" ht="14.25" customHeight="1">
      <c r="A625" s="19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N625" s="20"/>
      <c r="O625" s="20"/>
    </row>
    <row r="626" ht="14.25" customHeight="1">
      <c r="A626" s="19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N626" s="20"/>
      <c r="O626" s="20"/>
    </row>
    <row r="627" ht="14.25" customHeight="1">
      <c r="A627" s="19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N627" s="20"/>
      <c r="O627" s="20"/>
    </row>
    <row r="628" ht="14.25" customHeight="1">
      <c r="A628" s="19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N628" s="20"/>
      <c r="O628" s="20"/>
    </row>
    <row r="629" ht="14.25" customHeight="1">
      <c r="A629" s="19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N629" s="20"/>
      <c r="O629" s="20"/>
    </row>
    <row r="630" ht="14.25" customHeight="1">
      <c r="A630" s="1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N630" s="20"/>
      <c r="O630" s="20"/>
    </row>
    <row r="631" ht="14.25" customHeight="1">
      <c r="A631" s="19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N631" s="20"/>
      <c r="O631" s="20"/>
    </row>
    <row r="632" ht="14.25" customHeight="1">
      <c r="A632" s="19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N632" s="20"/>
      <c r="O632" s="20"/>
    </row>
    <row r="633" ht="14.25" customHeight="1">
      <c r="A633" s="19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N633" s="20"/>
      <c r="O633" s="20"/>
    </row>
    <row r="634" ht="14.25" customHeight="1">
      <c r="A634" s="19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N634" s="20"/>
      <c r="O634" s="20"/>
    </row>
    <row r="635" ht="14.25" customHeight="1">
      <c r="A635" s="19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N635" s="20"/>
      <c r="O635" s="20"/>
    </row>
    <row r="636" ht="14.25" customHeight="1">
      <c r="A636" s="19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N636" s="20"/>
      <c r="O636" s="20"/>
    </row>
    <row r="637" ht="14.25" customHeight="1">
      <c r="A637" s="19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N637" s="20"/>
      <c r="O637" s="20"/>
    </row>
    <row r="638" ht="14.25" customHeight="1">
      <c r="A638" s="19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N638" s="20"/>
      <c r="O638" s="20"/>
    </row>
    <row r="639" ht="14.25" customHeight="1">
      <c r="A639" s="19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N639" s="20"/>
      <c r="O639" s="20"/>
    </row>
    <row r="640" ht="14.25" customHeight="1">
      <c r="A640" s="19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N640" s="20"/>
      <c r="O640" s="20"/>
    </row>
    <row r="641" ht="14.25" customHeight="1">
      <c r="A641" s="19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N641" s="20"/>
      <c r="O641" s="20"/>
    </row>
    <row r="642" ht="14.25" customHeight="1">
      <c r="A642" s="19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N642" s="20"/>
      <c r="O642" s="20"/>
    </row>
    <row r="643" ht="14.25" customHeight="1">
      <c r="A643" s="19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N643" s="20"/>
      <c r="O643" s="20"/>
    </row>
    <row r="644" ht="14.25" customHeight="1">
      <c r="A644" s="19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N644" s="20"/>
      <c r="O644" s="20"/>
    </row>
    <row r="645" ht="14.25" customHeight="1">
      <c r="A645" s="19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N645" s="20"/>
      <c r="O645" s="20"/>
    </row>
    <row r="646" ht="14.25" customHeight="1">
      <c r="A646" s="19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N646" s="20"/>
      <c r="O646" s="20"/>
    </row>
    <row r="647" ht="14.25" customHeight="1">
      <c r="A647" s="19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N647" s="20"/>
      <c r="O647" s="20"/>
    </row>
    <row r="648" ht="14.25" customHeight="1">
      <c r="A648" s="1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N648" s="20"/>
      <c r="O648" s="20"/>
    </row>
    <row r="649" ht="14.25" customHeight="1">
      <c r="A649" s="19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N649" s="20"/>
      <c r="O649" s="20"/>
    </row>
    <row r="650" ht="14.25" customHeight="1">
      <c r="A650" s="19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N650" s="20"/>
      <c r="O650" s="20"/>
    </row>
    <row r="651" ht="14.25" customHeight="1">
      <c r="A651" s="19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N651" s="20"/>
      <c r="O651" s="20"/>
    </row>
    <row r="652" ht="14.25" customHeight="1">
      <c r="A652" s="19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N652" s="20"/>
      <c r="O652" s="20"/>
    </row>
    <row r="653" ht="14.25" customHeight="1">
      <c r="A653" s="19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N653" s="20"/>
      <c r="O653" s="20"/>
    </row>
    <row r="654" ht="14.25" customHeight="1">
      <c r="A654" s="19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N654" s="20"/>
      <c r="O654" s="20"/>
    </row>
    <row r="655" ht="14.25" customHeight="1">
      <c r="A655" s="19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N655" s="20"/>
      <c r="O655" s="20"/>
    </row>
    <row r="656" ht="14.25" customHeight="1">
      <c r="A656" s="19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N656" s="20"/>
      <c r="O656" s="20"/>
    </row>
    <row r="657" ht="14.25" customHeight="1">
      <c r="A657" s="19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N657" s="20"/>
      <c r="O657" s="20"/>
    </row>
    <row r="658" ht="14.25" customHeight="1">
      <c r="A658" s="19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N658" s="20"/>
      <c r="O658" s="20"/>
    </row>
    <row r="659" ht="14.25" customHeight="1">
      <c r="A659" s="19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N659" s="20"/>
      <c r="O659" s="20"/>
    </row>
    <row r="660" ht="14.25" customHeight="1">
      <c r="A660" s="19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N660" s="20"/>
      <c r="O660" s="20"/>
    </row>
    <row r="661" ht="14.25" customHeight="1">
      <c r="A661" s="19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N661" s="20"/>
      <c r="O661" s="20"/>
    </row>
    <row r="662" ht="14.25" customHeight="1">
      <c r="A662" s="19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N662" s="20"/>
      <c r="O662" s="20"/>
    </row>
    <row r="663" ht="14.25" customHeight="1">
      <c r="A663" s="19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N663" s="20"/>
      <c r="O663" s="20"/>
    </row>
    <row r="664" ht="14.25" customHeight="1">
      <c r="A664" s="19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N664" s="20"/>
      <c r="O664" s="20"/>
    </row>
    <row r="665" ht="14.25" customHeight="1">
      <c r="A665" s="19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N665" s="20"/>
      <c r="O665" s="20"/>
    </row>
    <row r="666" ht="14.25" customHeight="1">
      <c r="A666" s="1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N666" s="20"/>
      <c r="O666" s="20"/>
    </row>
    <row r="667" ht="14.25" customHeight="1">
      <c r="A667" s="19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N667" s="20"/>
      <c r="O667" s="20"/>
    </row>
    <row r="668" ht="14.25" customHeight="1">
      <c r="A668" s="19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N668" s="20"/>
      <c r="O668" s="20"/>
    </row>
    <row r="669" ht="14.25" customHeight="1">
      <c r="A669" s="19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N669" s="20"/>
      <c r="O669" s="20"/>
    </row>
    <row r="670" ht="14.25" customHeight="1">
      <c r="A670" s="19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N670" s="20"/>
      <c r="O670" s="20"/>
    </row>
    <row r="671" ht="14.25" customHeight="1">
      <c r="A671" s="19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N671" s="20"/>
      <c r="O671" s="20"/>
    </row>
    <row r="672" ht="14.25" customHeight="1">
      <c r="A672" s="19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N672" s="20"/>
      <c r="O672" s="20"/>
    </row>
    <row r="673" ht="14.25" customHeight="1">
      <c r="A673" s="19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N673" s="20"/>
      <c r="O673" s="20"/>
    </row>
    <row r="674" ht="14.25" customHeight="1">
      <c r="A674" s="19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N674" s="20"/>
      <c r="O674" s="20"/>
    </row>
    <row r="675" ht="14.25" customHeight="1">
      <c r="A675" s="19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N675" s="20"/>
      <c r="O675" s="20"/>
    </row>
    <row r="676" ht="14.25" customHeight="1">
      <c r="A676" s="19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N676" s="20"/>
      <c r="O676" s="20"/>
    </row>
    <row r="677" ht="14.25" customHeight="1">
      <c r="A677" s="19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N677" s="20"/>
      <c r="O677" s="20"/>
    </row>
    <row r="678" ht="14.25" customHeight="1">
      <c r="A678" s="19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N678" s="20"/>
      <c r="O678" s="20"/>
    </row>
    <row r="679" ht="14.25" customHeight="1">
      <c r="A679" s="19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N679" s="20"/>
      <c r="O679" s="20"/>
    </row>
    <row r="680" ht="14.25" customHeight="1">
      <c r="A680" s="19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N680" s="20"/>
      <c r="O680" s="20"/>
    </row>
    <row r="681" ht="14.25" customHeight="1">
      <c r="A681" s="19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N681" s="20"/>
      <c r="O681" s="20"/>
    </row>
    <row r="682" ht="14.25" customHeight="1">
      <c r="A682" s="19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N682" s="20"/>
      <c r="O682" s="20"/>
    </row>
    <row r="683" ht="14.25" customHeight="1">
      <c r="A683" s="19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N683" s="20"/>
      <c r="O683" s="20"/>
    </row>
    <row r="684" ht="14.25" customHeight="1">
      <c r="A684" s="1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N684" s="20"/>
      <c r="O684" s="20"/>
    </row>
    <row r="685" ht="14.25" customHeight="1">
      <c r="A685" s="19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N685" s="20"/>
      <c r="O685" s="20"/>
    </row>
    <row r="686" ht="14.25" customHeight="1">
      <c r="A686" s="19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N686" s="20"/>
      <c r="O686" s="20"/>
    </row>
    <row r="687" ht="14.25" customHeight="1">
      <c r="A687" s="19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N687" s="20"/>
      <c r="O687" s="20"/>
    </row>
    <row r="688" ht="14.25" customHeight="1">
      <c r="A688" s="19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N688" s="20"/>
      <c r="O688" s="20"/>
    </row>
    <row r="689" ht="14.25" customHeight="1">
      <c r="A689" s="19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N689" s="20"/>
      <c r="O689" s="20"/>
    </row>
    <row r="690" ht="14.25" customHeight="1">
      <c r="A690" s="19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N690" s="20"/>
      <c r="O690" s="20"/>
    </row>
    <row r="691" ht="14.25" customHeight="1">
      <c r="A691" s="19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N691" s="20"/>
      <c r="O691" s="20"/>
    </row>
    <row r="692" ht="14.25" customHeight="1">
      <c r="A692" s="19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N692" s="20"/>
      <c r="O692" s="20"/>
    </row>
    <row r="693" ht="14.25" customHeight="1">
      <c r="A693" s="19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N693" s="20"/>
      <c r="O693" s="20"/>
    </row>
    <row r="694" ht="14.25" customHeight="1">
      <c r="A694" s="19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N694" s="20"/>
      <c r="O694" s="20"/>
    </row>
    <row r="695" ht="14.25" customHeight="1">
      <c r="A695" s="19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N695" s="20"/>
      <c r="O695" s="20"/>
    </row>
    <row r="696" ht="14.25" customHeight="1">
      <c r="A696" s="19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N696" s="20"/>
      <c r="O696" s="20"/>
    </row>
    <row r="697" ht="14.25" customHeight="1">
      <c r="A697" s="19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N697" s="20"/>
      <c r="O697" s="20"/>
    </row>
    <row r="698" ht="14.25" customHeight="1">
      <c r="A698" s="19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N698" s="20"/>
      <c r="O698" s="20"/>
    </row>
    <row r="699" ht="14.25" customHeight="1">
      <c r="A699" s="19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N699" s="20"/>
      <c r="O699" s="20"/>
    </row>
    <row r="700" ht="14.25" customHeight="1">
      <c r="A700" s="19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N700" s="20"/>
      <c r="O700" s="20"/>
    </row>
    <row r="701" ht="14.25" customHeight="1">
      <c r="A701" s="19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N701" s="20"/>
      <c r="O701" s="20"/>
    </row>
    <row r="702" ht="14.25" customHeight="1">
      <c r="A702" s="1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N702" s="20"/>
      <c r="O702" s="20"/>
    </row>
    <row r="703" ht="14.25" customHeight="1">
      <c r="A703" s="19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N703" s="20"/>
      <c r="O703" s="20"/>
    </row>
    <row r="704" ht="14.25" customHeight="1">
      <c r="A704" s="19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N704" s="20"/>
      <c r="O704" s="20"/>
    </row>
    <row r="705" ht="14.25" customHeight="1">
      <c r="A705" s="19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N705" s="20"/>
      <c r="O705" s="20"/>
    </row>
    <row r="706" ht="14.25" customHeight="1">
      <c r="A706" s="19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N706" s="20"/>
      <c r="O706" s="20"/>
    </row>
    <row r="707" ht="14.25" customHeight="1">
      <c r="A707" s="19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N707" s="20"/>
      <c r="O707" s="20"/>
    </row>
    <row r="708" ht="14.25" customHeight="1">
      <c r="A708" s="19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N708" s="20"/>
      <c r="O708" s="20"/>
    </row>
    <row r="709" ht="14.25" customHeight="1">
      <c r="A709" s="19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N709" s="20"/>
      <c r="O709" s="20"/>
    </row>
    <row r="710" ht="14.25" customHeight="1">
      <c r="A710" s="19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N710" s="20"/>
      <c r="O710" s="20"/>
    </row>
    <row r="711" ht="14.25" customHeight="1">
      <c r="A711" s="19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N711" s="20"/>
      <c r="O711" s="20"/>
    </row>
    <row r="712" ht="14.25" customHeight="1">
      <c r="A712" s="19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N712" s="20"/>
      <c r="O712" s="20"/>
    </row>
    <row r="713" ht="14.25" customHeight="1">
      <c r="A713" s="19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N713" s="20"/>
      <c r="O713" s="20"/>
    </row>
    <row r="714" ht="14.25" customHeight="1">
      <c r="A714" s="19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N714" s="20"/>
      <c r="O714" s="20"/>
    </row>
    <row r="715" ht="14.25" customHeight="1">
      <c r="A715" s="19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N715" s="20"/>
      <c r="O715" s="20"/>
    </row>
    <row r="716" ht="14.25" customHeight="1">
      <c r="A716" s="19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N716" s="20"/>
      <c r="O716" s="20"/>
    </row>
    <row r="717" ht="14.25" customHeight="1">
      <c r="A717" s="19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N717" s="20"/>
      <c r="O717" s="20"/>
    </row>
    <row r="718" ht="14.25" customHeight="1">
      <c r="A718" s="19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N718" s="20"/>
      <c r="O718" s="20"/>
    </row>
    <row r="719" ht="14.25" customHeight="1">
      <c r="A719" s="19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N719" s="20"/>
      <c r="O719" s="20"/>
    </row>
    <row r="720" ht="14.25" customHeight="1">
      <c r="A720" s="1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N720" s="20"/>
      <c r="O720" s="20"/>
    </row>
    <row r="721" ht="14.25" customHeight="1">
      <c r="A721" s="19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N721" s="20"/>
      <c r="O721" s="20"/>
    </row>
    <row r="722" ht="14.25" customHeight="1">
      <c r="A722" s="19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N722" s="20"/>
      <c r="O722" s="20"/>
    </row>
    <row r="723" ht="14.25" customHeight="1">
      <c r="A723" s="19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N723" s="20"/>
      <c r="O723" s="20"/>
    </row>
    <row r="724" ht="14.25" customHeight="1">
      <c r="A724" s="19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N724" s="20"/>
      <c r="O724" s="20"/>
    </row>
    <row r="725" ht="14.25" customHeight="1">
      <c r="A725" s="19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N725" s="20"/>
      <c r="O725" s="20"/>
    </row>
    <row r="726" ht="14.25" customHeight="1">
      <c r="A726" s="19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N726" s="20"/>
      <c r="O726" s="20"/>
    </row>
    <row r="727" ht="14.25" customHeight="1">
      <c r="A727" s="19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N727" s="20"/>
      <c r="O727" s="20"/>
    </row>
    <row r="728" ht="14.25" customHeight="1">
      <c r="A728" s="19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N728" s="20"/>
      <c r="O728" s="20"/>
    </row>
    <row r="729" ht="14.25" customHeight="1">
      <c r="A729" s="19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N729" s="20"/>
      <c r="O729" s="20"/>
    </row>
    <row r="730" ht="14.25" customHeight="1">
      <c r="A730" s="19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N730" s="20"/>
      <c r="O730" s="20"/>
    </row>
    <row r="731" ht="14.25" customHeight="1">
      <c r="A731" s="19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N731" s="20"/>
      <c r="O731" s="20"/>
    </row>
    <row r="732" ht="14.25" customHeight="1">
      <c r="A732" s="19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N732" s="20"/>
      <c r="O732" s="20"/>
    </row>
    <row r="733" ht="14.25" customHeight="1">
      <c r="A733" s="19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N733" s="20"/>
      <c r="O733" s="20"/>
    </row>
    <row r="734" ht="14.25" customHeight="1">
      <c r="A734" s="19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N734" s="20"/>
      <c r="O734" s="20"/>
    </row>
    <row r="735" ht="14.25" customHeight="1">
      <c r="A735" s="19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N735" s="20"/>
      <c r="O735" s="20"/>
    </row>
    <row r="736" ht="14.25" customHeight="1">
      <c r="A736" s="19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N736" s="20"/>
      <c r="O736" s="20"/>
    </row>
    <row r="737" ht="14.25" customHeight="1">
      <c r="A737" s="19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N737" s="20"/>
      <c r="O737" s="20"/>
    </row>
    <row r="738" ht="14.25" customHeight="1">
      <c r="A738" s="1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N738" s="20"/>
      <c r="O738" s="20"/>
    </row>
    <row r="739" ht="14.25" customHeight="1">
      <c r="A739" s="19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N739" s="20"/>
      <c r="O739" s="20"/>
    </row>
    <row r="740" ht="14.25" customHeight="1">
      <c r="A740" s="19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N740" s="20"/>
      <c r="O740" s="20"/>
    </row>
    <row r="741" ht="14.25" customHeight="1">
      <c r="A741" s="19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N741" s="20"/>
      <c r="O741" s="20"/>
    </row>
    <row r="742" ht="14.25" customHeight="1">
      <c r="A742" s="19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N742" s="20"/>
      <c r="O742" s="20"/>
    </row>
    <row r="743" ht="14.25" customHeight="1">
      <c r="A743" s="19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N743" s="20"/>
      <c r="O743" s="20"/>
    </row>
    <row r="744" ht="14.25" customHeight="1">
      <c r="A744" s="19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N744" s="20"/>
      <c r="O744" s="20"/>
    </row>
    <row r="745" ht="14.25" customHeight="1">
      <c r="A745" s="19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N745" s="20"/>
      <c r="O745" s="20"/>
    </row>
    <row r="746" ht="14.25" customHeight="1">
      <c r="A746" s="19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N746" s="20"/>
      <c r="O746" s="20"/>
    </row>
    <row r="747" ht="14.25" customHeight="1">
      <c r="A747" s="19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N747" s="20"/>
      <c r="O747" s="20"/>
    </row>
    <row r="748" ht="14.25" customHeight="1">
      <c r="A748" s="19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N748" s="20"/>
      <c r="O748" s="20"/>
    </row>
    <row r="749" ht="14.25" customHeight="1">
      <c r="A749" s="19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N749" s="20"/>
      <c r="O749" s="20"/>
    </row>
    <row r="750" ht="14.25" customHeight="1">
      <c r="A750" s="19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N750" s="20"/>
      <c r="O750" s="20"/>
    </row>
    <row r="751" ht="14.25" customHeight="1">
      <c r="A751" s="19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N751" s="20"/>
      <c r="O751" s="20"/>
    </row>
    <row r="752" ht="14.25" customHeight="1">
      <c r="A752" s="19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N752" s="20"/>
      <c r="O752" s="20"/>
    </row>
    <row r="753" ht="14.25" customHeight="1">
      <c r="A753" s="19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N753" s="20"/>
      <c r="O753" s="20"/>
    </row>
    <row r="754" ht="14.25" customHeight="1">
      <c r="A754" s="19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N754" s="20"/>
      <c r="O754" s="20"/>
    </row>
    <row r="755" ht="14.25" customHeight="1">
      <c r="A755" s="19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N755" s="20"/>
      <c r="O755" s="20"/>
    </row>
    <row r="756" ht="14.25" customHeight="1">
      <c r="A756" s="1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N756" s="20"/>
      <c r="O756" s="20"/>
    </row>
    <row r="757" ht="14.25" customHeight="1">
      <c r="A757" s="19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N757" s="20"/>
      <c r="O757" s="20"/>
    </row>
    <row r="758" ht="14.25" customHeight="1">
      <c r="A758" s="19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N758" s="20"/>
      <c r="O758" s="20"/>
    </row>
    <row r="759" ht="14.25" customHeight="1">
      <c r="A759" s="19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N759" s="20"/>
      <c r="O759" s="20"/>
    </row>
    <row r="760" ht="14.25" customHeight="1">
      <c r="A760" s="19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N760" s="20"/>
      <c r="O760" s="20"/>
    </row>
    <row r="761" ht="14.25" customHeight="1">
      <c r="A761" s="19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N761" s="20"/>
      <c r="O761" s="20"/>
    </row>
    <row r="762" ht="14.25" customHeight="1">
      <c r="A762" s="19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N762" s="20"/>
      <c r="O762" s="20"/>
    </row>
    <row r="763" ht="14.25" customHeight="1">
      <c r="A763" s="19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N763" s="20"/>
      <c r="O763" s="20"/>
    </row>
    <row r="764" ht="14.25" customHeight="1">
      <c r="A764" s="19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N764" s="20"/>
      <c r="O764" s="20"/>
    </row>
    <row r="765" ht="14.25" customHeight="1">
      <c r="A765" s="19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N765" s="20"/>
      <c r="O765" s="20"/>
    </row>
    <row r="766" ht="14.25" customHeight="1">
      <c r="A766" s="19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N766" s="20"/>
      <c r="O766" s="20"/>
    </row>
    <row r="767" ht="14.25" customHeight="1">
      <c r="A767" s="19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N767" s="20"/>
      <c r="O767" s="20"/>
    </row>
    <row r="768" ht="14.25" customHeight="1">
      <c r="A768" s="19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N768" s="20"/>
      <c r="O768" s="20"/>
    </row>
    <row r="769" ht="14.25" customHeight="1">
      <c r="A769" s="19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N769" s="20"/>
      <c r="O769" s="20"/>
    </row>
    <row r="770" ht="14.25" customHeight="1">
      <c r="A770" s="19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N770" s="20"/>
      <c r="O770" s="20"/>
    </row>
    <row r="771" ht="14.25" customHeight="1">
      <c r="A771" s="19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N771" s="20"/>
      <c r="O771" s="20"/>
    </row>
    <row r="772" ht="14.25" customHeight="1">
      <c r="A772" s="19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N772" s="20"/>
      <c r="O772" s="20"/>
    </row>
    <row r="773" ht="14.25" customHeight="1">
      <c r="A773" s="19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N773" s="20"/>
      <c r="O773" s="20"/>
    </row>
    <row r="774" ht="14.25" customHeight="1">
      <c r="A774" s="1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N774" s="20"/>
      <c r="O774" s="20"/>
    </row>
    <row r="775" ht="14.25" customHeight="1">
      <c r="A775" s="19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N775" s="20"/>
      <c r="O775" s="20"/>
    </row>
    <row r="776" ht="14.25" customHeight="1">
      <c r="A776" s="19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N776" s="20"/>
      <c r="O776" s="20"/>
    </row>
    <row r="777" ht="14.25" customHeight="1">
      <c r="A777" s="19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N777" s="20"/>
      <c r="O777" s="20"/>
    </row>
    <row r="778" ht="14.25" customHeight="1">
      <c r="A778" s="19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N778" s="20"/>
      <c r="O778" s="20"/>
    </row>
    <row r="779" ht="14.25" customHeight="1">
      <c r="A779" s="19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N779" s="20"/>
      <c r="O779" s="20"/>
    </row>
    <row r="780" ht="14.25" customHeight="1">
      <c r="A780" s="19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N780" s="20"/>
      <c r="O780" s="20"/>
    </row>
    <row r="781" ht="14.25" customHeight="1">
      <c r="A781" s="19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N781" s="20"/>
      <c r="O781" s="20"/>
    </row>
    <row r="782" ht="14.25" customHeight="1">
      <c r="A782" s="19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N782" s="20"/>
      <c r="O782" s="20"/>
    </row>
    <row r="783" ht="14.25" customHeight="1">
      <c r="A783" s="19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N783" s="20"/>
      <c r="O783" s="20"/>
    </row>
    <row r="784" ht="14.25" customHeight="1">
      <c r="A784" s="19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N784" s="20"/>
      <c r="O784" s="20"/>
    </row>
    <row r="785" ht="14.25" customHeight="1">
      <c r="A785" s="19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N785" s="20"/>
      <c r="O785" s="20"/>
    </row>
    <row r="786" ht="14.25" customHeight="1">
      <c r="A786" s="19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N786" s="20"/>
      <c r="O786" s="20"/>
    </row>
    <row r="787" ht="14.25" customHeight="1">
      <c r="A787" s="19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N787" s="20"/>
      <c r="O787" s="20"/>
    </row>
    <row r="788" ht="14.25" customHeight="1">
      <c r="A788" s="19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N788" s="20"/>
      <c r="O788" s="20"/>
    </row>
    <row r="789" ht="14.25" customHeight="1">
      <c r="A789" s="19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N789" s="20"/>
      <c r="O789" s="20"/>
    </row>
    <row r="790" ht="14.25" customHeight="1">
      <c r="A790" s="19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N790" s="20"/>
      <c r="O790" s="20"/>
    </row>
    <row r="791" ht="14.25" customHeight="1">
      <c r="A791" s="19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N791" s="20"/>
      <c r="O791" s="20"/>
    </row>
    <row r="792" ht="14.25" customHeight="1">
      <c r="A792" s="1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N792" s="20"/>
      <c r="O792" s="20"/>
    </row>
    <row r="793" ht="14.25" customHeight="1">
      <c r="A793" s="19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N793" s="20"/>
      <c r="O793" s="20"/>
    </row>
    <row r="794" ht="14.25" customHeight="1">
      <c r="A794" s="19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N794" s="20"/>
      <c r="O794" s="20"/>
    </row>
    <row r="795" ht="14.25" customHeight="1">
      <c r="A795" s="19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N795" s="20"/>
      <c r="O795" s="20"/>
    </row>
    <row r="796" ht="14.25" customHeight="1">
      <c r="A796" s="19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N796" s="20"/>
      <c r="O796" s="20"/>
    </row>
    <row r="797" ht="14.25" customHeight="1">
      <c r="A797" s="19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N797" s="20"/>
      <c r="O797" s="20"/>
    </row>
    <row r="798" ht="14.25" customHeight="1">
      <c r="A798" s="19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N798" s="20"/>
      <c r="O798" s="20"/>
    </row>
    <row r="799" ht="14.25" customHeight="1">
      <c r="A799" s="19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N799" s="20"/>
      <c r="O799" s="20"/>
    </row>
    <row r="800" ht="14.25" customHeight="1">
      <c r="A800" s="19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N800" s="20"/>
      <c r="O800" s="20"/>
    </row>
    <row r="801" ht="14.25" customHeight="1">
      <c r="A801" s="19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N801" s="20"/>
      <c r="O801" s="20"/>
    </row>
    <row r="802" ht="14.25" customHeight="1">
      <c r="A802" s="19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N802" s="20"/>
      <c r="O802" s="20"/>
    </row>
    <row r="803" ht="14.25" customHeight="1">
      <c r="A803" s="19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N803" s="20"/>
      <c r="O803" s="20"/>
    </row>
    <row r="804" ht="14.25" customHeight="1">
      <c r="A804" s="19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N804" s="20"/>
      <c r="O804" s="20"/>
    </row>
    <row r="805" ht="14.25" customHeight="1">
      <c r="A805" s="19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N805" s="20"/>
      <c r="O805" s="20"/>
    </row>
    <row r="806" ht="14.25" customHeight="1">
      <c r="A806" s="19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N806" s="20"/>
      <c r="O806" s="20"/>
    </row>
    <row r="807" ht="14.25" customHeight="1">
      <c r="A807" s="19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N807" s="20"/>
      <c r="O807" s="20"/>
    </row>
    <row r="808" ht="14.25" customHeight="1">
      <c r="A808" s="19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N808" s="20"/>
      <c r="O808" s="20"/>
    </row>
    <row r="809" ht="14.25" customHeight="1">
      <c r="A809" s="19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N809" s="20"/>
      <c r="O809" s="20"/>
    </row>
    <row r="810" ht="14.25" customHeight="1">
      <c r="A810" s="19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N810" s="20"/>
      <c r="O810" s="20"/>
    </row>
    <row r="811" ht="14.25" customHeight="1">
      <c r="A811" s="19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N811" s="20"/>
      <c r="O811" s="20"/>
    </row>
    <row r="812" ht="14.25" customHeight="1">
      <c r="A812" s="19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N812" s="20"/>
      <c r="O812" s="20"/>
    </row>
    <row r="813" ht="14.25" customHeight="1">
      <c r="A813" s="19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N813" s="20"/>
      <c r="O813" s="20"/>
    </row>
    <row r="814" ht="14.25" customHeight="1">
      <c r="A814" s="19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N814" s="20"/>
      <c r="O814" s="20"/>
    </row>
    <row r="815" ht="14.25" customHeight="1">
      <c r="A815" s="19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N815" s="20"/>
      <c r="O815" s="20"/>
    </row>
    <row r="816" ht="14.25" customHeight="1">
      <c r="A816" s="19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N816" s="20"/>
      <c r="O816" s="20"/>
    </row>
    <row r="817" ht="14.25" customHeight="1">
      <c r="A817" s="19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N817" s="20"/>
      <c r="O817" s="20"/>
    </row>
    <row r="818" ht="14.25" customHeight="1">
      <c r="A818" s="19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N818" s="20"/>
      <c r="O818" s="20"/>
    </row>
    <row r="819" ht="14.25" customHeight="1">
      <c r="A819" s="19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N819" s="20"/>
      <c r="O819" s="20"/>
    </row>
    <row r="820" ht="14.25" customHeight="1">
      <c r="A820" s="19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N820" s="20"/>
      <c r="O820" s="20"/>
    </row>
    <row r="821" ht="14.25" customHeight="1">
      <c r="A821" s="19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N821" s="20"/>
      <c r="O821" s="20"/>
    </row>
    <row r="822" ht="14.25" customHeight="1">
      <c r="A822" s="19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N822" s="20"/>
      <c r="O822" s="20"/>
    </row>
    <row r="823" ht="14.25" customHeight="1">
      <c r="A823" s="19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N823" s="20"/>
      <c r="O823" s="20"/>
    </row>
    <row r="824" ht="14.25" customHeight="1">
      <c r="A824" s="19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N824" s="20"/>
      <c r="O824" s="20"/>
    </row>
    <row r="825" ht="14.25" customHeight="1">
      <c r="A825" s="19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N825" s="20"/>
      <c r="O825" s="20"/>
    </row>
    <row r="826" ht="14.25" customHeight="1">
      <c r="A826" s="19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N826" s="20"/>
      <c r="O826" s="20"/>
    </row>
    <row r="827" ht="14.25" customHeight="1">
      <c r="A827" s="19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N827" s="20"/>
      <c r="O827" s="20"/>
    </row>
    <row r="828" ht="14.25" customHeight="1">
      <c r="A828" s="1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N828" s="20"/>
      <c r="O828" s="20"/>
    </row>
    <row r="829" ht="14.25" customHeight="1">
      <c r="A829" s="19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N829" s="20"/>
      <c r="O829" s="20"/>
    </row>
    <row r="830" ht="14.25" customHeight="1">
      <c r="A830" s="19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N830" s="20"/>
      <c r="O830" s="20"/>
    </row>
    <row r="831" ht="14.25" customHeight="1">
      <c r="A831" s="19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N831" s="20"/>
      <c r="O831" s="20"/>
    </row>
    <row r="832" ht="14.25" customHeight="1">
      <c r="A832" s="19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N832" s="20"/>
      <c r="O832" s="20"/>
    </row>
    <row r="833" ht="14.25" customHeight="1">
      <c r="A833" s="19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N833" s="20"/>
      <c r="O833" s="20"/>
    </row>
    <row r="834" ht="14.25" customHeight="1">
      <c r="A834" s="19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N834" s="20"/>
      <c r="O834" s="20"/>
    </row>
    <row r="835" ht="14.25" customHeight="1">
      <c r="A835" s="19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N835" s="20"/>
      <c r="O835" s="20"/>
    </row>
    <row r="836" ht="14.25" customHeight="1">
      <c r="A836" s="19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N836" s="20"/>
      <c r="O836" s="20"/>
    </row>
    <row r="837" ht="14.25" customHeight="1">
      <c r="A837" s="19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N837" s="20"/>
      <c r="O837" s="20"/>
    </row>
    <row r="838" ht="14.25" customHeight="1">
      <c r="A838" s="19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N838" s="20"/>
      <c r="O838" s="20"/>
    </row>
    <row r="839" ht="14.25" customHeight="1">
      <c r="A839" s="19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N839" s="20"/>
      <c r="O839" s="20"/>
    </row>
    <row r="840" ht="14.25" customHeight="1">
      <c r="A840" s="19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N840" s="20"/>
      <c r="O840" s="20"/>
    </row>
    <row r="841" ht="14.25" customHeight="1">
      <c r="A841" s="19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N841" s="20"/>
      <c r="O841" s="20"/>
    </row>
    <row r="842" ht="14.25" customHeight="1">
      <c r="A842" s="19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N842" s="20"/>
      <c r="O842" s="20"/>
    </row>
    <row r="843" ht="14.25" customHeight="1">
      <c r="A843" s="19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N843" s="20"/>
      <c r="O843" s="20"/>
    </row>
    <row r="844" ht="14.25" customHeight="1">
      <c r="A844" s="19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N844" s="20"/>
      <c r="O844" s="20"/>
    </row>
    <row r="845" ht="14.25" customHeight="1">
      <c r="A845" s="19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N845" s="20"/>
      <c r="O845" s="20"/>
    </row>
    <row r="846" ht="14.25" customHeight="1">
      <c r="A846" s="1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N846" s="20"/>
      <c r="O846" s="20"/>
    </row>
    <row r="847" ht="14.25" customHeight="1">
      <c r="A847" s="19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N847" s="20"/>
      <c r="O847" s="20"/>
    </row>
    <row r="848" ht="14.25" customHeight="1">
      <c r="A848" s="19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N848" s="20"/>
      <c r="O848" s="20"/>
    </row>
    <row r="849" ht="14.25" customHeight="1">
      <c r="A849" s="19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N849" s="20"/>
      <c r="O849" s="20"/>
    </row>
    <row r="850" ht="14.25" customHeight="1">
      <c r="A850" s="19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N850" s="20"/>
      <c r="O850" s="20"/>
    </row>
    <row r="851" ht="14.25" customHeight="1">
      <c r="A851" s="19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N851" s="20"/>
      <c r="O851" s="20"/>
    </row>
    <row r="852" ht="14.25" customHeight="1">
      <c r="A852" s="19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N852" s="20"/>
      <c r="O852" s="20"/>
    </row>
    <row r="853" ht="14.25" customHeight="1">
      <c r="A853" s="19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N853" s="20"/>
      <c r="O853" s="20"/>
    </row>
    <row r="854" ht="14.25" customHeight="1">
      <c r="A854" s="19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N854" s="20"/>
      <c r="O854" s="20"/>
    </row>
    <row r="855" ht="14.25" customHeight="1">
      <c r="A855" s="19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N855" s="20"/>
      <c r="O855" s="20"/>
    </row>
    <row r="856" ht="14.25" customHeight="1">
      <c r="A856" s="19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N856" s="20"/>
      <c r="O856" s="20"/>
    </row>
    <row r="857" ht="14.25" customHeight="1">
      <c r="A857" s="19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N857" s="20"/>
      <c r="O857" s="20"/>
    </row>
    <row r="858" ht="14.25" customHeight="1">
      <c r="A858" s="19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N858" s="20"/>
      <c r="O858" s="20"/>
    </row>
    <row r="859" ht="14.25" customHeight="1">
      <c r="A859" s="19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N859" s="20"/>
      <c r="O859" s="20"/>
    </row>
    <row r="860" ht="14.25" customHeight="1">
      <c r="A860" s="19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N860" s="20"/>
      <c r="O860" s="20"/>
    </row>
    <row r="861" ht="14.25" customHeight="1">
      <c r="A861" s="19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N861" s="20"/>
      <c r="O861" s="20"/>
    </row>
    <row r="862" ht="14.25" customHeight="1">
      <c r="A862" s="19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N862" s="20"/>
      <c r="O862" s="20"/>
    </row>
    <row r="863" ht="14.25" customHeight="1">
      <c r="A863" s="19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N863" s="20"/>
      <c r="O863" s="20"/>
    </row>
    <row r="864" ht="14.25" customHeight="1">
      <c r="A864" s="1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N864" s="20"/>
      <c r="O864" s="20"/>
    </row>
    <row r="865" ht="14.25" customHeight="1">
      <c r="A865" s="19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N865" s="20"/>
      <c r="O865" s="20"/>
    </row>
    <row r="866" ht="14.25" customHeight="1">
      <c r="A866" s="19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N866" s="20"/>
      <c r="O866" s="20"/>
    </row>
    <row r="867" ht="14.25" customHeight="1">
      <c r="A867" s="19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N867" s="20"/>
      <c r="O867" s="20"/>
    </row>
    <row r="868" ht="14.25" customHeight="1">
      <c r="A868" s="19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N868" s="20"/>
      <c r="O868" s="20"/>
    </row>
    <row r="869" ht="14.25" customHeight="1">
      <c r="A869" s="19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N869" s="20"/>
      <c r="O869" s="20"/>
    </row>
    <row r="870" ht="14.25" customHeight="1">
      <c r="A870" s="19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N870" s="20"/>
      <c r="O870" s="20"/>
    </row>
    <row r="871" ht="14.25" customHeight="1">
      <c r="A871" s="19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N871" s="20"/>
      <c r="O871" s="20"/>
    </row>
    <row r="872" ht="14.25" customHeight="1">
      <c r="A872" s="19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N872" s="20"/>
      <c r="O872" s="20"/>
    </row>
    <row r="873" ht="14.25" customHeight="1">
      <c r="A873" s="19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N873" s="20"/>
      <c r="O873" s="20"/>
    </row>
    <row r="874" ht="14.25" customHeight="1">
      <c r="A874" s="19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N874" s="20"/>
      <c r="O874" s="20"/>
    </row>
    <row r="875" ht="14.25" customHeight="1">
      <c r="A875" s="19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N875" s="20"/>
      <c r="O875" s="20"/>
    </row>
    <row r="876" ht="14.25" customHeight="1">
      <c r="A876" s="19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N876" s="20"/>
      <c r="O876" s="20"/>
    </row>
    <row r="877" ht="14.25" customHeight="1">
      <c r="A877" s="19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N877" s="20"/>
      <c r="O877" s="20"/>
    </row>
    <row r="878" ht="14.25" customHeight="1">
      <c r="A878" s="19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N878" s="20"/>
      <c r="O878" s="20"/>
    </row>
    <row r="879" ht="14.25" customHeight="1">
      <c r="A879" s="19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N879" s="20"/>
      <c r="O879" s="20"/>
    </row>
    <row r="880" ht="14.25" customHeight="1">
      <c r="A880" s="19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N880" s="20"/>
      <c r="O880" s="20"/>
    </row>
    <row r="881" ht="14.25" customHeight="1">
      <c r="A881" s="19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N881" s="20"/>
      <c r="O881" s="20"/>
    </row>
    <row r="882" ht="14.25" customHeight="1">
      <c r="A882" s="1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N882" s="20"/>
      <c r="O882" s="20"/>
    </row>
    <row r="883" ht="14.25" customHeight="1">
      <c r="A883" s="19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N883" s="20"/>
      <c r="O883" s="20"/>
    </row>
    <row r="884" ht="14.25" customHeight="1">
      <c r="A884" s="19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N884" s="20"/>
      <c r="O884" s="20"/>
    </row>
    <row r="885" ht="14.25" customHeight="1">
      <c r="A885" s="19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N885" s="20"/>
      <c r="O885" s="20"/>
    </row>
    <row r="886" ht="14.25" customHeight="1">
      <c r="A886" s="19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N886" s="20"/>
      <c r="O886" s="20"/>
    </row>
    <row r="887" ht="14.25" customHeight="1">
      <c r="A887" s="19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N887" s="20"/>
      <c r="O887" s="20"/>
    </row>
    <row r="888" ht="14.25" customHeight="1">
      <c r="A888" s="19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N888" s="20"/>
      <c r="O888" s="20"/>
    </row>
    <row r="889" ht="14.25" customHeight="1">
      <c r="A889" s="19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N889" s="20"/>
      <c r="O889" s="20"/>
    </row>
    <row r="890" ht="14.25" customHeight="1">
      <c r="A890" s="19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N890" s="20"/>
      <c r="O890" s="20"/>
    </row>
    <row r="891" ht="14.25" customHeight="1">
      <c r="A891" s="19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N891" s="20"/>
      <c r="O891" s="20"/>
    </row>
    <row r="892" ht="14.25" customHeight="1">
      <c r="A892" s="19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N892" s="20"/>
      <c r="O892" s="20"/>
    </row>
    <row r="893" ht="14.25" customHeight="1">
      <c r="A893" s="19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N893" s="20"/>
      <c r="O893" s="20"/>
    </row>
    <row r="894" ht="14.25" customHeight="1">
      <c r="A894" s="19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N894" s="20"/>
      <c r="O894" s="20"/>
    </row>
    <row r="895" ht="14.25" customHeight="1">
      <c r="A895" s="19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N895" s="20"/>
      <c r="O895" s="20"/>
    </row>
    <row r="896" ht="14.25" customHeight="1">
      <c r="A896" s="19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N896" s="20"/>
      <c r="O896" s="20"/>
    </row>
    <row r="897" ht="14.25" customHeight="1">
      <c r="A897" s="19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N897" s="20"/>
      <c r="O897" s="20"/>
    </row>
    <row r="898" ht="14.25" customHeight="1">
      <c r="A898" s="19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N898" s="20"/>
      <c r="O898" s="20"/>
    </row>
    <row r="899" ht="14.25" customHeight="1">
      <c r="A899" s="19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N899" s="20"/>
      <c r="O899" s="20"/>
    </row>
    <row r="900" ht="14.25" customHeight="1">
      <c r="A900" s="1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N900" s="20"/>
      <c r="O900" s="20"/>
    </row>
    <row r="901" ht="14.25" customHeight="1">
      <c r="A901" s="19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N901" s="20"/>
      <c r="O901" s="20"/>
    </row>
    <row r="902" ht="14.25" customHeight="1">
      <c r="A902" s="19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N902" s="20"/>
      <c r="O902" s="20"/>
    </row>
    <row r="903" ht="14.25" customHeight="1">
      <c r="A903" s="19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N903" s="20"/>
      <c r="O903" s="20"/>
    </row>
    <row r="904" ht="14.25" customHeight="1">
      <c r="A904" s="19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N904" s="20"/>
      <c r="O904" s="20"/>
    </row>
    <row r="905" ht="14.25" customHeight="1">
      <c r="A905" s="19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N905" s="20"/>
      <c r="O905" s="20"/>
    </row>
    <row r="906" ht="14.25" customHeight="1">
      <c r="A906" s="19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N906" s="20"/>
      <c r="O906" s="20"/>
    </row>
    <row r="907" ht="14.25" customHeight="1">
      <c r="A907" s="19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N907" s="20"/>
      <c r="O907" s="20"/>
    </row>
    <row r="908" ht="14.25" customHeight="1">
      <c r="A908" s="19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N908" s="20"/>
      <c r="O908" s="20"/>
    </row>
    <row r="909" ht="14.25" customHeight="1">
      <c r="A909" s="19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N909" s="20"/>
      <c r="O909" s="20"/>
    </row>
    <row r="910" ht="14.25" customHeight="1">
      <c r="A910" s="19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N910" s="20"/>
      <c r="O910" s="20"/>
    </row>
    <row r="911" ht="14.25" customHeight="1">
      <c r="A911" s="19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N911" s="20"/>
      <c r="O911" s="20"/>
    </row>
    <row r="912" ht="14.25" customHeight="1">
      <c r="A912" s="19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N912" s="20"/>
      <c r="O912" s="20"/>
    </row>
    <row r="913" ht="14.25" customHeight="1">
      <c r="A913" s="19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N913" s="20"/>
      <c r="O913" s="20"/>
    </row>
    <row r="914" ht="14.25" customHeight="1">
      <c r="A914" s="19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N914" s="20"/>
      <c r="O914" s="20"/>
    </row>
    <row r="915" ht="14.25" customHeight="1">
      <c r="A915" s="19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N915" s="20"/>
      <c r="O915" s="20"/>
    </row>
    <row r="916" ht="14.25" customHeight="1">
      <c r="A916" s="19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N916" s="20"/>
      <c r="O916" s="20"/>
    </row>
    <row r="917" ht="14.25" customHeight="1">
      <c r="A917" s="19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N917" s="20"/>
      <c r="O917" s="20"/>
    </row>
    <row r="918" ht="14.25" customHeight="1">
      <c r="A918" s="1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N918" s="20"/>
      <c r="O918" s="20"/>
    </row>
    <row r="919" ht="14.25" customHeight="1">
      <c r="A919" s="19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N919" s="20"/>
      <c r="O919" s="20"/>
    </row>
    <row r="920" ht="14.25" customHeight="1">
      <c r="A920" s="19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N920" s="20"/>
      <c r="O920" s="20"/>
    </row>
    <row r="921" ht="14.25" customHeight="1">
      <c r="A921" s="19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N921" s="20"/>
      <c r="O921" s="20"/>
    </row>
    <row r="922" ht="14.25" customHeight="1">
      <c r="A922" s="19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N922" s="20"/>
      <c r="O922" s="20"/>
    </row>
    <row r="923" ht="14.25" customHeight="1">
      <c r="A923" s="19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N923" s="20"/>
      <c r="O923" s="20"/>
    </row>
    <row r="924" ht="14.25" customHeight="1">
      <c r="A924" s="19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N924" s="20"/>
      <c r="O924" s="20"/>
    </row>
    <row r="925" ht="14.25" customHeight="1">
      <c r="A925" s="19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N925" s="20"/>
      <c r="O925" s="20"/>
    </row>
    <row r="926" ht="14.25" customHeight="1">
      <c r="A926" s="19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N926" s="20"/>
      <c r="O926" s="20"/>
    </row>
    <row r="927" ht="14.25" customHeight="1">
      <c r="A927" s="19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N927" s="20"/>
      <c r="O927" s="20"/>
    </row>
    <row r="928" ht="14.25" customHeight="1">
      <c r="A928" s="19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N928" s="20"/>
      <c r="O928" s="20"/>
    </row>
    <row r="929" ht="14.25" customHeight="1">
      <c r="A929" s="19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N929" s="20"/>
      <c r="O929" s="20"/>
    </row>
    <row r="930" ht="14.25" customHeight="1">
      <c r="A930" s="19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N930" s="20"/>
      <c r="O930" s="20"/>
    </row>
    <row r="931" ht="14.25" customHeight="1">
      <c r="A931" s="19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N931" s="20"/>
      <c r="O931" s="20"/>
    </row>
    <row r="932" ht="14.25" customHeight="1">
      <c r="A932" s="19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N932" s="20"/>
      <c r="O932" s="20"/>
    </row>
    <row r="933" ht="14.25" customHeight="1">
      <c r="A933" s="19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N933" s="20"/>
      <c r="O933" s="20"/>
    </row>
    <row r="934" ht="14.25" customHeight="1">
      <c r="A934" s="19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N934" s="20"/>
      <c r="O934" s="20"/>
    </row>
    <row r="935" ht="14.25" customHeight="1">
      <c r="A935" s="19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N935" s="20"/>
      <c r="O935" s="20"/>
    </row>
    <row r="936" ht="14.25" customHeight="1">
      <c r="A936" s="1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N936" s="20"/>
      <c r="O936" s="20"/>
    </row>
    <row r="937" ht="14.25" customHeight="1">
      <c r="A937" s="19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N937" s="20"/>
      <c r="O937" s="20"/>
    </row>
    <row r="938" ht="14.25" customHeight="1">
      <c r="A938" s="19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N938" s="20"/>
      <c r="O938" s="20"/>
    </row>
    <row r="939" ht="14.25" customHeight="1">
      <c r="A939" s="19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N939" s="20"/>
      <c r="O939" s="20"/>
    </row>
    <row r="940" ht="14.25" customHeight="1">
      <c r="A940" s="19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N940" s="20"/>
      <c r="O940" s="20"/>
    </row>
    <row r="941" ht="14.25" customHeight="1">
      <c r="A941" s="19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N941" s="20"/>
      <c r="O941" s="20"/>
    </row>
    <row r="942" ht="14.25" customHeight="1">
      <c r="A942" s="19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N942" s="20"/>
      <c r="O942" s="20"/>
    </row>
    <row r="943" ht="14.25" customHeight="1">
      <c r="A943" s="19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N943" s="20"/>
      <c r="O943" s="20"/>
    </row>
    <row r="944" ht="14.25" customHeight="1">
      <c r="A944" s="19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N944" s="20"/>
      <c r="O944" s="20"/>
    </row>
    <row r="945" ht="14.25" customHeight="1">
      <c r="A945" s="19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N945" s="20"/>
      <c r="O945" s="20"/>
    </row>
    <row r="946" ht="14.25" customHeight="1">
      <c r="A946" s="19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N946" s="20"/>
      <c r="O946" s="20"/>
    </row>
    <row r="947" ht="14.25" customHeight="1">
      <c r="A947" s="19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N947" s="20"/>
      <c r="O947" s="20"/>
    </row>
    <row r="948" ht="14.25" customHeight="1">
      <c r="A948" s="19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N948" s="20"/>
      <c r="O948" s="20"/>
    </row>
    <row r="949" ht="14.25" customHeight="1">
      <c r="A949" s="19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N949" s="20"/>
      <c r="O949" s="20"/>
    </row>
    <row r="950" ht="14.25" customHeight="1">
      <c r="A950" s="19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N950" s="20"/>
      <c r="O950" s="20"/>
    </row>
    <row r="951" ht="14.25" customHeight="1">
      <c r="A951" s="19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N951" s="20"/>
      <c r="O951" s="20"/>
    </row>
    <row r="952" ht="14.25" customHeight="1">
      <c r="A952" s="19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N952" s="20"/>
      <c r="O952" s="20"/>
    </row>
    <row r="953" ht="14.25" customHeight="1">
      <c r="A953" s="19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N953" s="20"/>
      <c r="O953" s="20"/>
    </row>
    <row r="954" ht="14.25" customHeight="1">
      <c r="A954" s="1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N954" s="20"/>
      <c r="O954" s="20"/>
    </row>
    <row r="955" ht="14.25" customHeight="1">
      <c r="A955" s="19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N955" s="20"/>
      <c r="O955" s="20"/>
    </row>
    <row r="956" ht="14.25" customHeight="1">
      <c r="A956" s="19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N956" s="20"/>
      <c r="O956" s="20"/>
    </row>
    <row r="957" ht="14.25" customHeight="1">
      <c r="A957" s="19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N957" s="20"/>
      <c r="O957" s="20"/>
    </row>
    <row r="958" ht="14.25" customHeight="1">
      <c r="A958" s="19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N958" s="20"/>
      <c r="O958" s="20"/>
    </row>
    <row r="959" ht="14.25" customHeight="1">
      <c r="A959" s="19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N959" s="20"/>
      <c r="O959" s="20"/>
    </row>
    <row r="960" ht="14.25" customHeight="1">
      <c r="A960" s="19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N960" s="20"/>
      <c r="O960" s="20"/>
    </row>
    <row r="961" ht="14.25" customHeight="1">
      <c r="A961" s="19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N961" s="20"/>
      <c r="O961" s="20"/>
    </row>
    <row r="962" ht="14.25" customHeight="1">
      <c r="A962" s="19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N962" s="20"/>
      <c r="O962" s="20"/>
    </row>
    <row r="963" ht="14.25" customHeight="1">
      <c r="A963" s="19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N963" s="20"/>
      <c r="O963" s="20"/>
    </row>
    <row r="964" ht="14.25" customHeight="1">
      <c r="A964" s="19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N964" s="20"/>
      <c r="O964" s="20"/>
    </row>
    <row r="965" ht="14.25" customHeight="1">
      <c r="A965" s="19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N965" s="20"/>
      <c r="O965" s="20"/>
    </row>
    <row r="966" ht="14.25" customHeight="1">
      <c r="A966" s="19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N966" s="20"/>
      <c r="O966" s="20"/>
    </row>
    <row r="967" ht="14.25" customHeight="1">
      <c r="A967" s="19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N967" s="20"/>
      <c r="O967" s="20"/>
    </row>
    <row r="968" ht="14.25" customHeight="1">
      <c r="A968" s="19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N968" s="20"/>
      <c r="O968" s="20"/>
    </row>
    <row r="969" ht="14.25" customHeight="1">
      <c r="A969" s="19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N969" s="20"/>
      <c r="O969" s="20"/>
    </row>
    <row r="970" ht="14.25" customHeight="1">
      <c r="A970" s="19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N970" s="20"/>
      <c r="O970" s="20"/>
    </row>
    <row r="971" ht="14.25" customHeight="1">
      <c r="A971" s="19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N971" s="20"/>
      <c r="O971" s="20"/>
    </row>
    <row r="972" ht="14.25" customHeight="1">
      <c r="A972" s="1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N972" s="20"/>
      <c r="O972" s="20"/>
    </row>
    <row r="973" ht="14.25" customHeight="1">
      <c r="A973" s="19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N973" s="20"/>
      <c r="O973" s="20"/>
    </row>
    <row r="974" ht="14.25" customHeight="1">
      <c r="A974" s="19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N974" s="20"/>
      <c r="O974" s="20"/>
    </row>
    <row r="975" ht="14.25" customHeight="1">
      <c r="A975" s="19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N975" s="20"/>
      <c r="O975" s="20"/>
    </row>
    <row r="976" ht="14.25" customHeight="1">
      <c r="A976" s="19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N976" s="20"/>
      <c r="O976" s="20"/>
    </row>
    <row r="977" ht="14.25" customHeight="1">
      <c r="A977" s="19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N977" s="20"/>
      <c r="O977" s="20"/>
    </row>
    <row r="978" ht="14.25" customHeight="1">
      <c r="A978" s="19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N978" s="20"/>
      <c r="O978" s="20"/>
    </row>
    <row r="979" ht="14.25" customHeight="1">
      <c r="A979" s="19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N979" s="20"/>
      <c r="O979" s="20"/>
    </row>
    <row r="980" ht="14.25" customHeight="1">
      <c r="A980" s="19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N980" s="20"/>
      <c r="O980" s="20"/>
    </row>
    <row r="981" ht="14.25" customHeight="1">
      <c r="A981" s="19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N981" s="20"/>
      <c r="O981" s="20"/>
    </row>
    <row r="982" ht="14.25" customHeight="1">
      <c r="A982" s="19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N982" s="20"/>
      <c r="O982" s="20"/>
    </row>
    <row r="983" ht="14.25" customHeight="1">
      <c r="A983" s="19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N983" s="20"/>
      <c r="O983" s="20"/>
    </row>
    <row r="984" ht="14.25" customHeight="1">
      <c r="A984" s="19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N984" s="20"/>
      <c r="O984" s="20"/>
    </row>
    <row r="985" ht="14.25" customHeight="1">
      <c r="A985" s="19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N985" s="20"/>
      <c r="O985" s="20"/>
    </row>
    <row r="986" ht="14.25" customHeight="1">
      <c r="A986" s="19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N986" s="20"/>
      <c r="O986" s="20"/>
    </row>
    <row r="987" ht="14.25" customHeight="1">
      <c r="A987" s="19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N987" s="20"/>
      <c r="O987" s="20"/>
    </row>
    <row r="988" ht="14.25" customHeight="1">
      <c r="A988" s="19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N988" s="20"/>
      <c r="O988" s="20"/>
    </row>
    <row r="989" ht="14.25" customHeight="1">
      <c r="A989" s="19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N989" s="20"/>
      <c r="O989" s="20"/>
    </row>
    <row r="990" ht="14.25" customHeight="1">
      <c r="A990" s="1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N990" s="20"/>
      <c r="O990" s="20"/>
    </row>
    <row r="991" ht="14.25" customHeight="1">
      <c r="A991" s="19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N991" s="20"/>
      <c r="O991" s="20"/>
    </row>
    <row r="992" ht="14.25" customHeight="1">
      <c r="A992" s="19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N992" s="20"/>
      <c r="O992" s="20"/>
    </row>
    <row r="993" ht="14.25" customHeight="1">
      <c r="A993" s="19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N993" s="20"/>
      <c r="O993" s="20"/>
    </row>
    <row r="994" ht="14.25" customHeight="1">
      <c r="A994" s="19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N994" s="20"/>
      <c r="O994" s="20"/>
    </row>
    <row r="995" ht="14.25" customHeight="1">
      <c r="A995" s="19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N995" s="20"/>
      <c r="O995" s="20"/>
    </row>
    <row r="996" ht="14.25" customHeight="1">
      <c r="A996" s="19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N996" s="20"/>
      <c r="O996" s="20"/>
    </row>
    <row r="997" ht="14.25" customHeight="1">
      <c r="A997" s="19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N997" s="20"/>
      <c r="O997" s="20"/>
    </row>
    <row r="998" ht="14.25" customHeight="1">
      <c r="A998" s="19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N998" s="20"/>
      <c r="O998" s="20"/>
    </row>
    <row r="999" ht="14.25" customHeight="1">
      <c r="A999" s="19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N999" s="20"/>
      <c r="O999" s="20"/>
    </row>
    <row r="1000" ht="14.25" customHeight="1">
      <c r="A1000" s="19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N1000" s="20"/>
      <c r="O1000" s="20"/>
    </row>
  </sheetData>
  <mergeCells count="1">
    <mergeCell ref="B2:M2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57"/>
    <col customWidth="1" min="2" max="2" width="71.71"/>
    <col customWidth="1" min="3" max="13" width="13.71"/>
    <col customWidth="1" min="14" max="26" width="11.43"/>
  </cols>
  <sheetData>
    <row r="1" ht="14.25" customHeight="1">
      <c r="B1" s="37"/>
      <c r="C1" s="20"/>
      <c r="D1" s="20"/>
      <c r="E1" s="20"/>
      <c r="F1" s="20"/>
      <c r="G1" s="20"/>
      <c r="H1" s="20"/>
      <c r="I1" s="20"/>
      <c r="J1" s="20"/>
      <c r="K1" s="20"/>
      <c r="L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30.0" customHeight="1">
      <c r="B2" s="66" t="s">
        <v>104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14.25" customHeight="1">
      <c r="B3" s="37"/>
      <c r="C3" s="20"/>
      <c r="D3" s="20"/>
      <c r="E3" s="20"/>
      <c r="F3" s="20"/>
      <c r="G3" s="20"/>
      <c r="H3" s="20"/>
      <c r="I3" s="20"/>
      <c r="J3" s="20"/>
      <c r="K3" s="20"/>
      <c r="L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ht="14.25" customHeight="1">
      <c r="B4" s="37"/>
      <c r="C4" s="64" t="s">
        <v>9</v>
      </c>
      <c r="D4" s="64" t="s">
        <v>10</v>
      </c>
      <c r="E4" s="64" t="s">
        <v>11</v>
      </c>
      <c r="F4" s="64" t="s">
        <v>12</v>
      </c>
      <c r="G4" s="64" t="s">
        <v>13</v>
      </c>
      <c r="H4" s="64" t="s">
        <v>14</v>
      </c>
      <c r="I4" s="64" t="s">
        <v>15</v>
      </c>
      <c r="J4" s="64" t="s">
        <v>16</v>
      </c>
      <c r="K4" s="64" t="s">
        <v>17</v>
      </c>
      <c r="L4" s="64" t="s">
        <v>18</v>
      </c>
      <c r="M4" s="67" t="s">
        <v>61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14.25" customHeight="1">
      <c r="A5" s="64" t="s">
        <v>105</v>
      </c>
      <c r="B5" s="47" t="s">
        <v>106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7">
        <f t="shared" ref="M5:M20" si="1">SUM(C5:L5)</f>
        <v>0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14.25" customHeight="1">
      <c r="B6" s="47" t="s">
        <v>107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>
        <f t="shared" si="1"/>
        <v>0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14.25" customHeight="1">
      <c r="B7" s="47" t="s">
        <v>108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7">
        <f t="shared" si="1"/>
        <v>0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14.25" customHeight="1">
      <c r="B8" s="69" t="s">
        <v>109</v>
      </c>
      <c r="C8" s="77">
        <f t="shared" ref="C8:L8" si="2">C5*C6-C7</f>
        <v>0</v>
      </c>
      <c r="D8" s="77">
        <f t="shared" si="2"/>
        <v>0</v>
      </c>
      <c r="E8" s="77">
        <f t="shared" si="2"/>
        <v>0</v>
      </c>
      <c r="F8" s="77">
        <f t="shared" si="2"/>
        <v>0</v>
      </c>
      <c r="G8" s="77">
        <f t="shared" si="2"/>
        <v>0</v>
      </c>
      <c r="H8" s="77">
        <f t="shared" si="2"/>
        <v>0</v>
      </c>
      <c r="I8" s="77">
        <f t="shared" si="2"/>
        <v>0</v>
      </c>
      <c r="J8" s="77">
        <f t="shared" si="2"/>
        <v>0</v>
      </c>
      <c r="K8" s="77">
        <f t="shared" si="2"/>
        <v>0</v>
      </c>
      <c r="L8" s="77">
        <f t="shared" si="2"/>
        <v>0</v>
      </c>
      <c r="M8" s="77">
        <f t="shared" si="1"/>
        <v>0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14.25" customHeight="1">
      <c r="A9" s="78" t="s">
        <v>67</v>
      </c>
      <c r="B9" s="47" t="s">
        <v>110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7">
        <f t="shared" si="1"/>
        <v>0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14.25" customHeight="1">
      <c r="A10" s="78" t="s">
        <v>96</v>
      </c>
      <c r="B10" s="47" t="s">
        <v>110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7">
        <f t="shared" si="1"/>
        <v>0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14.25" customHeight="1">
      <c r="A11" s="78" t="s">
        <v>98</v>
      </c>
      <c r="B11" s="47" t="s">
        <v>110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7">
        <f t="shared" si="1"/>
        <v>0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4.25" customHeight="1">
      <c r="A12" s="78" t="s">
        <v>99</v>
      </c>
      <c r="B12" s="47" t="s">
        <v>110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7">
        <f t="shared" si="1"/>
        <v>0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4.25" customHeight="1">
      <c r="A13" s="78" t="s">
        <v>100</v>
      </c>
      <c r="B13" s="47" t="s">
        <v>110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7">
        <f t="shared" si="1"/>
        <v>0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4.25" customHeight="1">
      <c r="B14" s="69" t="s">
        <v>111</v>
      </c>
      <c r="C14" s="77">
        <f t="shared" ref="C14:L14" si="3">SUM(C9:C13)</f>
        <v>0</v>
      </c>
      <c r="D14" s="77">
        <f t="shared" si="3"/>
        <v>0</v>
      </c>
      <c r="E14" s="77">
        <f t="shared" si="3"/>
        <v>0</v>
      </c>
      <c r="F14" s="77">
        <f t="shared" si="3"/>
        <v>0</v>
      </c>
      <c r="G14" s="77">
        <f t="shared" si="3"/>
        <v>0</v>
      </c>
      <c r="H14" s="77">
        <f t="shared" si="3"/>
        <v>0</v>
      </c>
      <c r="I14" s="77">
        <f t="shared" si="3"/>
        <v>0</v>
      </c>
      <c r="J14" s="77">
        <f t="shared" si="3"/>
        <v>0</v>
      </c>
      <c r="K14" s="77">
        <f t="shared" si="3"/>
        <v>0</v>
      </c>
      <c r="L14" s="77">
        <f t="shared" si="3"/>
        <v>0</v>
      </c>
      <c r="M14" s="77">
        <f t="shared" si="1"/>
        <v>0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4.25" customHeight="1">
      <c r="A15" s="64" t="s">
        <v>112</v>
      </c>
      <c r="B15" s="47" t="s">
        <v>106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7">
        <f t="shared" si="1"/>
        <v>0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4.25" customHeight="1">
      <c r="B16" s="47" t="s">
        <v>107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7">
        <f t="shared" si="1"/>
        <v>0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14.25" customHeight="1">
      <c r="B17" s="47" t="s">
        <v>108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7">
        <f t="shared" si="1"/>
        <v>0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14.25" customHeight="1">
      <c r="B18" s="69" t="s">
        <v>109</v>
      </c>
      <c r="C18" s="77">
        <f t="shared" ref="C18:L18" si="4">C15*C16-C17</f>
        <v>0</v>
      </c>
      <c r="D18" s="77">
        <f t="shared" si="4"/>
        <v>0</v>
      </c>
      <c r="E18" s="77">
        <f t="shared" si="4"/>
        <v>0</v>
      </c>
      <c r="F18" s="77">
        <f t="shared" si="4"/>
        <v>0</v>
      </c>
      <c r="G18" s="77">
        <f t="shared" si="4"/>
        <v>0</v>
      </c>
      <c r="H18" s="77">
        <f t="shared" si="4"/>
        <v>0</v>
      </c>
      <c r="I18" s="77">
        <f t="shared" si="4"/>
        <v>0</v>
      </c>
      <c r="J18" s="77">
        <f t="shared" si="4"/>
        <v>0</v>
      </c>
      <c r="K18" s="77">
        <f t="shared" si="4"/>
        <v>0</v>
      </c>
      <c r="L18" s="77">
        <f t="shared" si="4"/>
        <v>0</v>
      </c>
      <c r="M18" s="77">
        <f t="shared" si="1"/>
        <v>0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14.25" customHeight="1">
      <c r="B19" s="69" t="s">
        <v>113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7">
        <f t="shared" si="1"/>
        <v>0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14.25" customHeight="1">
      <c r="B20" s="75" t="s">
        <v>114</v>
      </c>
      <c r="C20" s="75">
        <f t="shared" ref="C20:L20" si="5">C8*C14-C18*C19*5</f>
        <v>0</v>
      </c>
      <c r="D20" s="75">
        <f t="shared" si="5"/>
        <v>0</v>
      </c>
      <c r="E20" s="75">
        <f t="shared" si="5"/>
        <v>0</v>
      </c>
      <c r="F20" s="75">
        <f t="shared" si="5"/>
        <v>0</v>
      </c>
      <c r="G20" s="75">
        <f t="shared" si="5"/>
        <v>0</v>
      </c>
      <c r="H20" s="75">
        <f t="shared" si="5"/>
        <v>0</v>
      </c>
      <c r="I20" s="75">
        <f t="shared" si="5"/>
        <v>0</v>
      </c>
      <c r="J20" s="75">
        <f t="shared" si="5"/>
        <v>0</v>
      </c>
      <c r="K20" s="75">
        <f t="shared" si="5"/>
        <v>0</v>
      </c>
      <c r="L20" s="75">
        <f t="shared" si="5"/>
        <v>0</v>
      </c>
      <c r="M20" s="75">
        <f t="shared" si="1"/>
        <v>0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4.25" hidden="1" customHeight="1">
      <c r="B21" s="79" t="s">
        <v>115</v>
      </c>
      <c r="C21" s="80">
        <f>'(ne pas modifier) BDD_REF'!$B$278*REIaval!D21</f>
        <v>7416.6726</v>
      </c>
      <c r="D21" s="20">
        <v>26.7</v>
      </c>
      <c r="E21" s="20"/>
      <c r="F21" s="20"/>
      <c r="G21" s="20"/>
      <c r="H21" s="20"/>
      <c r="I21" s="20"/>
      <c r="J21" s="20"/>
      <c r="K21" s="20"/>
      <c r="L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4.25" hidden="1" customHeight="1">
      <c r="B22" s="79" t="s">
        <v>116</v>
      </c>
      <c r="C22" s="80">
        <f>'(ne pas modifier) BDD_REF'!$B$278*REIaval!D22</f>
        <v>13138.8994</v>
      </c>
      <c r="D22" s="20">
        <v>47.3</v>
      </c>
      <c r="E22" s="20"/>
      <c r="F22" s="20"/>
      <c r="G22" s="20"/>
      <c r="H22" s="20"/>
      <c r="I22" s="20"/>
      <c r="J22" s="20"/>
      <c r="K22" s="20"/>
      <c r="L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4.25" hidden="1" customHeight="1">
      <c r="B23" s="79" t="s">
        <v>117</v>
      </c>
      <c r="C23" s="80">
        <f>'(ne pas modifier) BDD_REF'!$B$278*REIaval!D23</f>
        <v>11166.6756</v>
      </c>
      <c r="D23" s="20">
        <v>40.2</v>
      </c>
      <c r="E23" s="20"/>
      <c r="F23" s="20"/>
      <c r="G23" s="20"/>
      <c r="H23" s="20"/>
      <c r="I23" s="20"/>
      <c r="J23" s="20"/>
      <c r="K23" s="20"/>
      <c r="L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4.25" hidden="1" customHeight="1">
      <c r="B24" s="79" t="s">
        <v>118</v>
      </c>
      <c r="C24" s="80">
        <f>'(ne pas modifier) BDD_REF'!$B$278*REIaval!D24</f>
        <v>3861.1142</v>
      </c>
      <c r="D24" s="20">
        <v>13.9</v>
      </c>
      <c r="E24" s="20"/>
      <c r="F24" s="20"/>
      <c r="G24" s="20"/>
      <c r="H24" s="20"/>
      <c r="I24" s="20"/>
      <c r="J24" s="20"/>
      <c r="K24" s="20"/>
      <c r="L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4.25" hidden="1" customHeight="1">
      <c r="B25" s="79" t="s">
        <v>119</v>
      </c>
      <c r="C25" s="80">
        <f>'(ne pas modifier) BDD_REF'!$B$278*REIaval!D25</f>
        <v>3888.892</v>
      </c>
      <c r="D25" s="20">
        <v>14.0</v>
      </c>
      <c r="E25" s="20"/>
      <c r="F25" s="20"/>
      <c r="G25" s="20"/>
      <c r="H25" s="20"/>
      <c r="I25" s="20"/>
      <c r="J25" s="20"/>
      <c r="K25" s="20"/>
      <c r="L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4.25" hidden="1" customHeight="1">
      <c r="B26" s="79" t="s">
        <v>120</v>
      </c>
      <c r="C26" s="80">
        <f>'(ne pas modifier) BDD_REF'!$B$278*REIaval!D26</f>
        <v>12305.5654</v>
      </c>
      <c r="D26" s="20">
        <v>44.3</v>
      </c>
      <c r="E26" s="20"/>
      <c r="F26" s="20"/>
      <c r="G26" s="20"/>
      <c r="H26" s="20"/>
      <c r="I26" s="20"/>
      <c r="J26" s="20"/>
      <c r="K26" s="20"/>
      <c r="L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4.25" hidden="1" customHeight="1">
      <c r="B27" s="79" t="s">
        <v>121</v>
      </c>
      <c r="C27" s="80">
        <f>'(ne pas modifier) BDD_REF'!$B$278*REIaval!D27</f>
        <v>7916.673</v>
      </c>
      <c r="D27" s="20">
        <v>28.5</v>
      </c>
      <c r="E27" s="20"/>
      <c r="F27" s="20"/>
      <c r="G27" s="20"/>
      <c r="H27" s="20"/>
      <c r="I27" s="20"/>
      <c r="J27" s="20"/>
      <c r="K27" s="20"/>
      <c r="L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4.25" hidden="1" customHeight="1">
      <c r="B28" s="79" t="s">
        <v>122</v>
      </c>
      <c r="C28" s="80">
        <f>'(ne pas modifier) BDD_REF'!$B$278*REIaval!D28</f>
        <v>7777.784</v>
      </c>
      <c r="D28" s="20">
        <v>28.0</v>
      </c>
      <c r="E28" s="20"/>
      <c r="F28" s="20"/>
      <c r="G28" s="20"/>
      <c r="H28" s="20"/>
      <c r="I28" s="20"/>
      <c r="J28" s="20"/>
      <c r="K28" s="20"/>
      <c r="L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4.25" hidden="1" customHeight="1">
      <c r="B29" s="79" t="s">
        <v>123</v>
      </c>
      <c r="C29" s="80">
        <f>'(ne pas modifier) BDD_REF'!$B$278*REIaval!D29</f>
        <v>7833.3396</v>
      </c>
      <c r="D29" s="20">
        <v>28.2</v>
      </c>
      <c r="E29" s="20"/>
      <c r="F29" s="20"/>
      <c r="G29" s="20"/>
      <c r="H29" s="20"/>
      <c r="I29" s="20"/>
      <c r="J29" s="20"/>
      <c r="K29" s="20"/>
      <c r="L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4.25" hidden="1" customHeight="1">
      <c r="B30" s="79" t="s">
        <v>124</v>
      </c>
      <c r="C30" s="80">
        <f>'(ne pas modifier) BDD_REF'!$B$278*REIaval!D30</f>
        <v>11944.454</v>
      </c>
      <c r="D30" s="20">
        <v>43.0</v>
      </c>
      <c r="E30" s="20"/>
      <c r="F30" s="20"/>
      <c r="G30" s="20"/>
      <c r="H30" s="20"/>
      <c r="I30" s="20"/>
      <c r="J30" s="20"/>
      <c r="K30" s="20"/>
      <c r="L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4.25" hidden="1" customHeight="1">
      <c r="B31" s="79" t="s">
        <v>125</v>
      </c>
      <c r="C31" s="80">
        <f>'(ne pas modifier) BDD_REF'!$B$278*REIaval!D31</f>
        <v>11666.676</v>
      </c>
      <c r="D31" s="20">
        <v>42.0</v>
      </c>
      <c r="E31" s="20"/>
      <c r="F31" s="20"/>
      <c r="G31" s="20"/>
      <c r="H31" s="20"/>
      <c r="I31" s="20"/>
      <c r="J31" s="20"/>
      <c r="K31" s="20"/>
      <c r="L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4.25" hidden="1" customHeight="1">
      <c r="B32" s="79" t="s">
        <v>126</v>
      </c>
      <c r="C32" s="80">
        <f>'(ne pas modifier) BDD_REF'!$B$278*REIaval!D32</f>
        <v>11111.12</v>
      </c>
      <c r="D32" s="20">
        <v>40.0</v>
      </c>
      <c r="E32" s="20"/>
      <c r="F32" s="20"/>
      <c r="G32" s="20"/>
      <c r="H32" s="20"/>
      <c r="I32" s="20"/>
      <c r="J32" s="20"/>
      <c r="K32" s="20"/>
      <c r="L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4.25" hidden="1" customHeight="1">
      <c r="B33" s="79" t="s">
        <v>127</v>
      </c>
      <c r="C33" s="80">
        <f>'(ne pas modifier) BDD_REF'!$B$278*REIaval!D33</f>
        <v>10750.0086</v>
      </c>
      <c r="D33" s="20">
        <v>38.7</v>
      </c>
      <c r="E33" s="20"/>
      <c r="F33" s="20"/>
      <c r="G33" s="20"/>
      <c r="H33" s="20"/>
      <c r="I33" s="20"/>
      <c r="J33" s="20"/>
      <c r="K33" s="20"/>
      <c r="L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4.25" hidden="1" customHeight="1">
      <c r="B34" s="79" t="s">
        <v>128</v>
      </c>
      <c r="C34" s="80">
        <f>'(ne pas modifier) BDD_REF'!$B$278*REIaval!D34</f>
        <v>694.445</v>
      </c>
      <c r="D34" s="20">
        <v>2.5</v>
      </c>
      <c r="E34" s="20"/>
      <c r="F34" s="20"/>
      <c r="G34" s="20"/>
      <c r="H34" s="20"/>
      <c r="I34" s="20"/>
      <c r="J34" s="20"/>
      <c r="K34" s="20"/>
      <c r="L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4.25" hidden="1" customHeight="1">
      <c r="B35" s="79" t="s">
        <v>129</v>
      </c>
      <c r="C35" s="80">
        <f>'(ne pas modifier) BDD_REF'!$B$278*REIaval!D35</f>
        <v>13333.344</v>
      </c>
      <c r="D35" s="20">
        <v>48.0</v>
      </c>
      <c r="E35" s="20"/>
      <c r="F35" s="20"/>
      <c r="G35" s="20"/>
      <c r="H35" s="20"/>
      <c r="I35" s="20"/>
      <c r="J35" s="20"/>
      <c r="K35" s="20"/>
      <c r="L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4.25" hidden="1" customHeight="1">
      <c r="B36" s="79" t="s">
        <v>130</v>
      </c>
      <c r="C36" s="80">
        <f>'(ne pas modifier) BDD_REF'!$B$278*REIaval!D36</f>
        <v>11944.454</v>
      </c>
      <c r="D36" s="20">
        <v>43.0</v>
      </c>
      <c r="E36" s="20"/>
      <c r="F36" s="20"/>
      <c r="G36" s="20"/>
      <c r="H36" s="20"/>
      <c r="I36" s="20"/>
      <c r="J36" s="20"/>
      <c r="K36" s="20"/>
      <c r="L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4.25" hidden="1" customHeight="1">
      <c r="B37" s="79" t="s">
        <v>131</v>
      </c>
      <c r="C37" s="80">
        <f>'(ne pas modifier) BDD_REF'!$B$278*REIaval!D37</f>
        <v>13777.7888</v>
      </c>
      <c r="D37" s="20">
        <v>49.6</v>
      </c>
      <c r="E37" s="20"/>
      <c r="F37" s="20"/>
      <c r="G37" s="20"/>
      <c r="H37" s="20"/>
      <c r="I37" s="20"/>
      <c r="J37" s="20"/>
      <c r="K37" s="20"/>
      <c r="L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4.25" hidden="1" customHeight="1">
      <c r="B38" s="79" t="s">
        <v>132</v>
      </c>
      <c r="C38" s="80">
        <f>'(ne pas modifier) BDD_REF'!$B$278*REIaval!D38</f>
        <v>12777.788</v>
      </c>
      <c r="D38" s="20">
        <v>46.0</v>
      </c>
      <c r="E38" s="20"/>
      <c r="F38" s="20"/>
      <c r="G38" s="20"/>
      <c r="H38" s="20"/>
      <c r="I38" s="20"/>
      <c r="J38" s="20"/>
      <c r="K38" s="20"/>
      <c r="L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4.25" hidden="1" customHeight="1">
      <c r="B39" s="79" t="s">
        <v>133</v>
      </c>
      <c r="C39" s="80">
        <f>'(ne pas modifier) BDD_REF'!$B$278*REIaval!D39</f>
        <v>4888.8928</v>
      </c>
      <c r="D39" s="20">
        <v>17.6</v>
      </c>
      <c r="E39" s="20"/>
      <c r="F39" s="20"/>
      <c r="G39" s="20"/>
      <c r="H39" s="20"/>
      <c r="I39" s="20"/>
      <c r="J39" s="20"/>
      <c r="K39" s="20"/>
      <c r="L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4.25" hidden="1" customHeight="1">
      <c r="B40" s="79" t="s">
        <v>134</v>
      </c>
      <c r="C40" s="80">
        <f>'(ne pas modifier) BDD_REF'!$B$278*REIaval!D40</f>
        <v>8888.896</v>
      </c>
      <c r="D40" s="20">
        <v>32.0</v>
      </c>
      <c r="E40" s="20"/>
      <c r="F40" s="20"/>
      <c r="G40" s="20"/>
      <c r="H40" s="20"/>
      <c r="I40" s="20"/>
      <c r="J40" s="20"/>
      <c r="K40" s="20"/>
      <c r="L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4.25" hidden="1" customHeight="1">
      <c r="B41" s="79" t="s">
        <v>135</v>
      </c>
      <c r="C41" s="80">
        <f>'(ne pas modifier) BDD_REF'!$B$278*REIaval!D41</f>
        <v>10583.3418</v>
      </c>
      <c r="D41" s="20">
        <v>38.1</v>
      </c>
      <c r="E41" s="20"/>
      <c r="F41" s="20"/>
      <c r="G41" s="20"/>
      <c r="H41" s="20"/>
      <c r="I41" s="20"/>
      <c r="J41" s="20"/>
      <c r="K41" s="20"/>
      <c r="L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4.25" hidden="1" customHeight="1">
      <c r="B42" s="79" t="s">
        <v>136</v>
      </c>
      <c r="C42" s="80">
        <f>'(ne pas modifier) BDD_REF'!$B$278*REIaval!D42</f>
        <v>12250.0098</v>
      </c>
      <c r="D42" s="20">
        <v>44.1</v>
      </c>
      <c r="E42" s="20"/>
      <c r="F42" s="20"/>
      <c r="G42" s="20"/>
      <c r="H42" s="20"/>
      <c r="I42" s="20"/>
      <c r="J42" s="20"/>
      <c r="K42" s="20"/>
      <c r="L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4.25" hidden="1" customHeight="1">
      <c r="B43" s="79" t="s">
        <v>137</v>
      </c>
      <c r="C43" s="80">
        <f>'(ne pas modifier) BDD_REF'!$B$278*REIaval!D43</f>
        <v>3305.5582</v>
      </c>
      <c r="D43" s="20">
        <v>11.9</v>
      </c>
      <c r="E43" s="20"/>
      <c r="F43" s="20"/>
      <c r="G43" s="20"/>
      <c r="H43" s="20"/>
      <c r="I43" s="20"/>
      <c r="J43" s="20"/>
      <c r="K43" s="20"/>
      <c r="L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4.25" hidden="1" customHeight="1">
      <c r="B44" s="79" t="s">
        <v>138</v>
      </c>
      <c r="C44" s="80">
        <f>'(ne pas modifier) BDD_REF'!$B$278*REIaval!D44</f>
        <v>12361.121</v>
      </c>
      <c r="D44" s="20">
        <v>44.5</v>
      </c>
      <c r="E44" s="20"/>
      <c r="F44" s="20"/>
      <c r="G44" s="20"/>
      <c r="H44" s="20"/>
      <c r="I44" s="20"/>
      <c r="J44" s="20"/>
      <c r="K44" s="20"/>
      <c r="L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4.25" hidden="1" customHeight="1">
      <c r="B45" s="79" t="s">
        <v>139</v>
      </c>
      <c r="C45" s="80">
        <f>'(ne pas modifier) BDD_REF'!$B$278*REIaval!D45</f>
        <v>11750.0094</v>
      </c>
      <c r="D45" s="20">
        <v>42.3</v>
      </c>
      <c r="E45" s="20"/>
      <c r="F45" s="20"/>
      <c r="G45" s="20"/>
      <c r="H45" s="20"/>
      <c r="I45" s="20"/>
      <c r="J45" s="20"/>
      <c r="K45" s="20"/>
      <c r="L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4.25" hidden="1" customHeight="1">
      <c r="B46" s="79" t="s">
        <v>140</v>
      </c>
      <c r="C46" s="80">
        <f>'(ne pas modifier) BDD_REF'!$B$278*REIaval!D46</f>
        <v>3638.8918</v>
      </c>
      <c r="D46" s="20">
        <v>13.1</v>
      </c>
      <c r="E46" s="20"/>
      <c r="F46" s="20"/>
      <c r="G46" s="20"/>
      <c r="H46" s="20"/>
      <c r="I46" s="20"/>
      <c r="J46" s="20"/>
      <c r="K46" s="20"/>
      <c r="L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4.25" hidden="1" customHeight="1">
      <c r="B47" s="79" t="s">
        <v>141</v>
      </c>
      <c r="C47" s="80">
        <f>'(ne pas modifier) BDD_REF'!$B$278*REIaval!D47</f>
        <v>13138.8994</v>
      </c>
      <c r="D47" s="20">
        <v>47.3</v>
      </c>
      <c r="E47" s="20"/>
      <c r="F47" s="20"/>
      <c r="G47" s="20"/>
      <c r="H47" s="20"/>
      <c r="I47" s="20"/>
      <c r="J47" s="20"/>
      <c r="K47" s="20"/>
      <c r="L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4.25" hidden="1" customHeight="1">
      <c r="B48" s="79" t="s">
        <v>142</v>
      </c>
      <c r="C48" s="80">
        <f>'(ne pas modifier) BDD_REF'!$B$278*REIaval!D48</f>
        <v>2200.00176</v>
      </c>
      <c r="D48" s="20">
        <v>7.92</v>
      </c>
      <c r="E48" s="20"/>
      <c r="F48" s="20"/>
      <c r="G48" s="20"/>
      <c r="H48" s="20"/>
      <c r="I48" s="20"/>
      <c r="J48" s="20"/>
      <c r="K48" s="20"/>
      <c r="L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4.25" hidden="1" customHeight="1">
      <c r="B49" s="79" t="s">
        <v>143</v>
      </c>
      <c r="C49" s="80">
        <f>'(ne pas modifier) BDD_REF'!$B$278*REIaval!D49</f>
        <v>2722.2244</v>
      </c>
      <c r="D49" s="20">
        <v>9.8</v>
      </c>
      <c r="E49" s="20"/>
      <c r="F49" s="20"/>
      <c r="G49" s="20"/>
      <c r="H49" s="20"/>
      <c r="I49" s="20"/>
      <c r="J49" s="20"/>
      <c r="K49" s="20"/>
      <c r="L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4.25" customHeight="1">
      <c r="B50" s="37"/>
      <c r="L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4.25" customHeight="1">
      <c r="B51" s="81" t="s">
        <v>144</v>
      </c>
      <c r="C51" s="81" t="s">
        <v>145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4.25" customHeight="1">
      <c r="A52" s="79" t="s">
        <v>146</v>
      </c>
      <c r="B52" s="79" t="s">
        <v>125</v>
      </c>
      <c r="C52" s="82">
        <f>0.324/1000</f>
        <v>0.000324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4.25" customHeight="1">
      <c r="B53" s="79" t="s">
        <v>126</v>
      </c>
      <c r="C53" s="82">
        <f>0.325/1000</f>
        <v>0.000325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4.25" customHeight="1">
      <c r="B54" s="79" t="s">
        <v>147</v>
      </c>
      <c r="C54" s="82">
        <f>0.335/1000</f>
        <v>0.000335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4.25" customHeight="1">
      <c r="B55" s="79" t="s">
        <v>148</v>
      </c>
      <c r="C55" s="82">
        <f>0.282/1000</f>
        <v>0.000282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4.25" customHeight="1">
      <c r="A56" s="79" t="s">
        <v>149</v>
      </c>
      <c r="B56" s="79" t="s">
        <v>150</v>
      </c>
      <c r="C56" s="82">
        <f>0.311/1000</f>
        <v>0.000311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4.25" customHeight="1">
      <c r="B57" s="79" t="s">
        <v>151</v>
      </c>
      <c r="C57" s="79">
        <f>0.313/1000</f>
        <v>0.000313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4.25" customHeight="1">
      <c r="B58" s="79" t="s">
        <v>152</v>
      </c>
      <c r="C58" s="79">
        <f>0.319/1000</f>
        <v>0.000319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4.25" customHeight="1">
      <c r="B59" s="79" t="s">
        <v>153</v>
      </c>
      <c r="C59" s="79">
        <f>0.306/1000</f>
        <v>0.000306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4.25" customHeight="1">
      <c r="B60" s="79" t="s">
        <v>154</v>
      </c>
      <c r="C60" s="79">
        <f>0.174/1000</f>
        <v>0.000174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4.25" customHeight="1">
      <c r="B61" s="79" t="s">
        <v>155</v>
      </c>
      <c r="C61" s="79">
        <f>0.273/1000</f>
        <v>0.000273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4.25" customHeight="1">
      <c r="B62" s="79" t="s">
        <v>132</v>
      </c>
      <c r="C62" s="79">
        <f>0.272/1000</f>
        <v>0.000272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4.25" customHeight="1">
      <c r="B63" s="79" t="s">
        <v>156</v>
      </c>
      <c r="C63" s="79">
        <f>0.311/1000</f>
        <v>0.000311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4.25" customHeight="1">
      <c r="B64" s="79" t="s">
        <v>157</v>
      </c>
      <c r="C64" s="79">
        <f>0.132/1000</f>
        <v>0.000132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4.25" customHeight="1">
      <c r="B65" s="79" t="s">
        <v>158</v>
      </c>
      <c r="C65" s="79">
        <f>0.238/1000</f>
        <v>0.000238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4.25" customHeight="1">
      <c r="B66" s="79" t="s">
        <v>159</v>
      </c>
      <c r="C66" s="79">
        <f>0.23/1000</f>
        <v>0.00023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4.25" customHeight="1">
      <c r="A67" s="79" t="s">
        <v>160</v>
      </c>
      <c r="B67" s="79" t="s">
        <v>161</v>
      </c>
      <c r="C67" s="79">
        <f>0.327/1000</f>
        <v>0.000327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4.25" customHeight="1">
      <c r="B68" s="79" t="s">
        <v>162</v>
      </c>
      <c r="C68" s="79">
        <f t="shared" ref="C68:C69" si="6">0.331/1000</f>
        <v>0.000331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4.25" customHeight="1">
      <c r="B69" s="79" t="s">
        <v>163</v>
      </c>
      <c r="C69" s="79">
        <f t="shared" si="6"/>
        <v>0.000331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4.25" customHeight="1">
      <c r="A70" s="79" t="s">
        <v>164</v>
      </c>
      <c r="B70" s="79" t="s">
        <v>165</v>
      </c>
      <c r="C70" s="79">
        <f>0.307/1000</f>
        <v>0.000307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4.25" customHeight="1">
      <c r="B71" s="79" t="s">
        <v>166</v>
      </c>
      <c r="C71" s="79">
        <f>0.308/1000</f>
        <v>0.000308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4.25" customHeight="1">
      <c r="B72" s="79" t="s">
        <v>167</v>
      </c>
      <c r="C72" s="79">
        <f>0.313/1000</f>
        <v>0.000313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4.25" customHeight="1">
      <c r="A73" s="79" t="s">
        <v>168</v>
      </c>
      <c r="B73" s="79" t="s">
        <v>169</v>
      </c>
      <c r="C73" s="79">
        <f>0.322/1000</f>
        <v>0.000322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4.25" customHeight="1">
      <c r="A74" s="79" t="s">
        <v>170</v>
      </c>
      <c r="B74" s="79" t="s">
        <v>171</v>
      </c>
      <c r="C74" s="79">
        <f>0.227/1000</f>
        <v>0.000227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4.25" customHeight="1">
      <c r="B75" s="79" t="s">
        <v>172</v>
      </c>
      <c r="C75" s="79">
        <f>0.244/1000</f>
        <v>0.000244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4.25" customHeight="1">
      <c r="A76" s="79" t="s">
        <v>173</v>
      </c>
      <c r="B76" s="79" t="s">
        <v>174</v>
      </c>
      <c r="C76" s="79">
        <f>0.27/1000</f>
        <v>0.00027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4.25" customHeight="1">
      <c r="B77" s="37"/>
      <c r="C77" s="37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50.25" customHeight="1">
      <c r="B78" s="83" t="s">
        <v>175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4.25" customHeight="1">
      <c r="B79" s="37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4.25" customHeight="1">
      <c r="B80" s="37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4.25" customHeight="1">
      <c r="B81" s="37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4.25" customHeight="1">
      <c r="B82" s="37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4.25" customHeight="1">
      <c r="B83" s="37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4.25" customHeight="1">
      <c r="B84" s="37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4.25" customHeight="1">
      <c r="B85" s="37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4.25" customHeight="1">
      <c r="B86" s="37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4.25" customHeight="1">
      <c r="B87" s="37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4.25" customHeight="1">
      <c r="B88" s="37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4.25" customHeight="1">
      <c r="B89" s="37"/>
      <c r="C89" s="20"/>
      <c r="D89" s="20"/>
      <c r="E89" s="20"/>
      <c r="F89" s="20"/>
      <c r="G89" s="20"/>
      <c r="H89" s="20"/>
      <c r="I89" s="20"/>
      <c r="J89" s="20"/>
      <c r="K89" s="20"/>
      <c r="L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4.25" customHeight="1">
      <c r="B90" s="37"/>
      <c r="C90" s="20"/>
      <c r="D90" s="20"/>
      <c r="E90" s="20"/>
      <c r="F90" s="20"/>
      <c r="G90" s="20"/>
      <c r="H90" s="20"/>
      <c r="I90" s="20"/>
      <c r="J90" s="20"/>
      <c r="K90" s="20"/>
      <c r="L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4.25" customHeight="1">
      <c r="B91" s="37"/>
      <c r="C91" s="20"/>
      <c r="D91" s="20"/>
      <c r="E91" s="20"/>
      <c r="F91" s="20"/>
      <c r="G91" s="20"/>
      <c r="H91" s="20"/>
      <c r="I91" s="20"/>
      <c r="J91" s="20"/>
      <c r="K91" s="20"/>
      <c r="L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4.25" customHeight="1">
      <c r="B92" s="37"/>
      <c r="C92" s="20"/>
      <c r="D92" s="20"/>
      <c r="E92" s="20"/>
      <c r="F92" s="20"/>
      <c r="G92" s="20"/>
      <c r="H92" s="20"/>
      <c r="I92" s="20"/>
      <c r="J92" s="20"/>
      <c r="K92" s="20"/>
      <c r="L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4.25" customHeight="1">
      <c r="B93" s="37"/>
      <c r="C93" s="20"/>
      <c r="D93" s="20"/>
      <c r="E93" s="20"/>
      <c r="F93" s="20"/>
      <c r="G93" s="20"/>
      <c r="H93" s="20"/>
      <c r="I93" s="20"/>
      <c r="J93" s="20"/>
      <c r="K93" s="20"/>
      <c r="L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4.25" customHeight="1">
      <c r="B94" s="37"/>
      <c r="C94" s="20"/>
      <c r="D94" s="20"/>
      <c r="E94" s="20"/>
      <c r="F94" s="20"/>
      <c r="G94" s="20"/>
      <c r="H94" s="20"/>
      <c r="I94" s="20"/>
      <c r="J94" s="20"/>
      <c r="K94" s="20"/>
      <c r="L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4.25" customHeight="1">
      <c r="B95" s="37"/>
      <c r="C95" s="20"/>
      <c r="D95" s="20"/>
      <c r="E95" s="20"/>
      <c r="F95" s="20"/>
      <c r="G95" s="20"/>
      <c r="H95" s="20"/>
      <c r="I95" s="20"/>
      <c r="J95" s="20"/>
      <c r="K95" s="20"/>
      <c r="L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4.25" customHeight="1">
      <c r="B96" s="37"/>
      <c r="C96" s="20"/>
      <c r="D96" s="20"/>
      <c r="E96" s="20"/>
      <c r="F96" s="20"/>
      <c r="G96" s="20"/>
      <c r="H96" s="20"/>
      <c r="I96" s="20"/>
      <c r="J96" s="20"/>
      <c r="K96" s="20"/>
      <c r="L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4.25" customHeight="1">
      <c r="B97" s="37"/>
      <c r="C97" s="20"/>
      <c r="D97" s="20"/>
      <c r="E97" s="20"/>
      <c r="F97" s="20"/>
      <c r="G97" s="20"/>
      <c r="H97" s="20"/>
      <c r="I97" s="20"/>
      <c r="J97" s="20"/>
      <c r="K97" s="20"/>
      <c r="L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4.25" customHeight="1">
      <c r="B98" s="37"/>
      <c r="C98" s="20"/>
      <c r="D98" s="20"/>
      <c r="E98" s="20"/>
      <c r="F98" s="20"/>
      <c r="G98" s="20"/>
      <c r="H98" s="20"/>
      <c r="I98" s="20"/>
      <c r="J98" s="20"/>
      <c r="K98" s="20"/>
      <c r="L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4.25" customHeight="1">
      <c r="B99" s="37"/>
      <c r="C99" s="20"/>
      <c r="D99" s="20"/>
      <c r="E99" s="20"/>
      <c r="F99" s="20"/>
      <c r="G99" s="20"/>
      <c r="H99" s="20"/>
      <c r="I99" s="20"/>
      <c r="J99" s="20"/>
      <c r="K99" s="20"/>
      <c r="L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4.25" customHeight="1">
      <c r="B100" s="37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4.25" customHeight="1">
      <c r="B101" s="37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4.25" customHeight="1">
      <c r="B102" s="37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4.25" customHeight="1">
      <c r="B103" s="37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4.25" customHeight="1">
      <c r="B104" s="37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4.25" customHeight="1">
      <c r="B105" s="37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4.25" customHeight="1">
      <c r="B106" s="37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4.25" customHeight="1">
      <c r="B107" s="37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4.25" customHeight="1">
      <c r="B108" s="37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4.25" customHeight="1">
      <c r="B109" s="37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4.25" customHeight="1">
      <c r="B110" s="37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4.25" customHeight="1">
      <c r="B111" s="37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4.25" customHeight="1">
      <c r="B112" s="37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4.25" customHeight="1">
      <c r="B113" s="37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4.25" customHeight="1">
      <c r="B114" s="37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4.25" customHeight="1">
      <c r="B115" s="37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4.25" customHeight="1">
      <c r="B116" s="37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4.25" customHeight="1">
      <c r="B117" s="37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4.25" customHeight="1">
      <c r="B118" s="37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4.25" customHeight="1">
      <c r="B119" s="37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4.25" customHeight="1">
      <c r="B120" s="37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4.25" customHeight="1">
      <c r="B121" s="37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4.25" customHeight="1">
      <c r="B122" s="37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4.25" customHeight="1">
      <c r="B123" s="37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4.25" customHeight="1">
      <c r="B124" s="37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4.25" customHeight="1">
      <c r="B125" s="37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4.25" customHeight="1">
      <c r="B126" s="37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4.25" customHeight="1">
      <c r="B127" s="37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4.25" customHeight="1">
      <c r="B128" s="37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4.25" customHeight="1">
      <c r="B129" s="37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4.25" customHeight="1">
      <c r="B130" s="37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4.25" customHeight="1">
      <c r="B131" s="37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4.25" customHeight="1">
      <c r="B132" s="37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4.25" customHeight="1">
      <c r="B133" s="37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4.25" customHeight="1">
      <c r="B134" s="37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4.25" customHeight="1">
      <c r="B135" s="37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4.25" customHeight="1">
      <c r="B136" s="37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4.25" customHeight="1">
      <c r="B137" s="37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4.25" customHeight="1">
      <c r="B138" s="37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4.25" customHeight="1">
      <c r="B139" s="37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4.25" customHeight="1">
      <c r="B140" s="37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4.25" customHeight="1">
      <c r="B141" s="37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4.25" customHeight="1">
      <c r="B142" s="37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4.25" customHeight="1">
      <c r="B143" s="37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4.25" customHeight="1">
      <c r="B144" s="37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4.25" customHeight="1">
      <c r="B145" s="37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4.25" customHeight="1">
      <c r="B146" s="37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4.25" customHeight="1">
      <c r="B147" s="37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4.25" customHeight="1">
      <c r="B148" s="37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4.25" customHeight="1">
      <c r="B149" s="37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4.25" customHeight="1">
      <c r="B150" s="37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4.25" customHeight="1">
      <c r="B151" s="37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4.25" customHeight="1">
      <c r="B152" s="37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4.25" customHeight="1">
      <c r="B153" s="37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4.25" customHeight="1">
      <c r="B154" s="37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4.25" customHeight="1">
      <c r="B155" s="37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4.25" customHeight="1">
      <c r="B156" s="37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4.25" customHeight="1">
      <c r="B157" s="37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4.25" customHeight="1">
      <c r="B158" s="37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4.25" customHeight="1">
      <c r="B159" s="37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4.25" customHeight="1">
      <c r="B160" s="37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4.25" customHeight="1">
      <c r="B161" s="37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4.25" customHeight="1">
      <c r="B162" s="37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4.25" customHeight="1">
      <c r="B163" s="37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4.25" customHeight="1">
      <c r="B164" s="37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4.25" customHeight="1">
      <c r="B165" s="37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4.25" customHeight="1">
      <c r="B166" s="37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4.25" customHeight="1">
      <c r="B167" s="37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4.25" customHeight="1">
      <c r="B168" s="37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4.25" customHeight="1">
      <c r="B169" s="37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4.25" customHeight="1">
      <c r="B170" s="37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4.25" customHeight="1">
      <c r="B171" s="37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4.25" customHeight="1">
      <c r="B172" s="37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4.25" customHeight="1">
      <c r="B173" s="37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4.25" customHeight="1">
      <c r="B174" s="37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4.25" customHeight="1">
      <c r="B175" s="37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4.25" customHeight="1">
      <c r="B176" s="37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4.25" customHeight="1">
      <c r="B177" s="37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4.25" customHeight="1">
      <c r="B178" s="37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4.25" customHeight="1">
      <c r="B179" s="37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4.25" customHeight="1">
      <c r="B180" s="37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4.25" customHeight="1">
      <c r="B181" s="37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4.25" customHeight="1">
      <c r="B182" s="37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4.25" customHeight="1">
      <c r="B183" s="37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4.25" customHeight="1">
      <c r="B184" s="37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4.25" customHeight="1">
      <c r="B185" s="37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4.25" customHeight="1">
      <c r="B186" s="37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4.25" customHeight="1">
      <c r="B187" s="37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4.25" customHeight="1">
      <c r="B188" s="37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4.25" customHeight="1">
      <c r="B189" s="37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4.25" customHeight="1">
      <c r="B190" s="37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4.25" customHeight="1">
      <c r="B191" s="37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4.25" customHeight="1">
      <c r="B192" s="37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4.25" customHeight="1">
      <c r="B193" s="37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4.25" customHeight="1">
      <c r="B194" s="37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4.25" customHeight="1">
      <c r="B195" s="37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4.25" customHeight="1">
      <c r="B196" s="37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4.25" customHeight="1">
      <c r="B197" s="37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4.25" customHeight="1">
      <c r="B198" s="37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4.25" customHeight="1">
      <c r="B199" s="37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4.25" customHeight="1">
      <c r="B200" s="37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4.25" customHeight="1">
      <c r="B201" s="37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4.25" customHeight="1">
      <c r="B202" s="37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4.25" customHeight="1">
      <c r="B203" s="37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4.25" customHeight="1">
      <c r="B204" s="37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4.25" customHeight="1">
      <c r="B205" s="37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4.25" customHeight="1">
      <c r="B206" s="37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4.25" customHeight="1">
      <c r="B207" s="37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4.25" customHeight="1">
      <c r="B208" s="37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4.25" customHeight="1">
      <c r="B209" s="37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4.25" customHeight="1">
      <c r="B210" s="37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4.25" customHeight="1">
      <c r="B211" s="37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4.25" customHeight="1">
      <c r="B212" s="37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4.25" customHeight="1">
      <c r="B213" s="37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4.25" customHeight="1">
      <c r="B214" s="37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4.25" customHeight="1">
      <c r="B215" s="37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4.25" customHeight="1">
      <c r="B216" s="37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4.25" customHeight="1">
      <c r="B217" s="37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4.25" customHeight="1">
      <c r="B218" s="37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4.25" customHeight="1">
      <c r="B219" s="37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4.25" customHeight="1">
      <c r="B220" s="37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4.25" customHeight="1">
      <c r="B221" s="37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4.25" customHeight="1">
      <c r="B222" s="37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4.25" customHeight="1">
      <c r="B223" s="37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4.25" customHeight="1">
      <c r="B224" s="37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4.25" customHeight="1">
      <c r="B225" s="37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4.25" customHeight="1">
      <c r="B226" s="37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4.25" customHeight="1">
      <c r="B227" s="37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4.25" customHeight="1">
      <c r="B228" s="37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4.25" customHeight="1">
      <c r="B229" s="37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4.25" customHeight="1">
      <c r="B230" s="37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4.25" customHeight="1">
      <c r="B231" s="37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4.25" customHeight="1">
      <c r="B232" s="37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4.25" customHeight="1">
      <c r="B233" s="37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4.25" customHeight="1">
      <c r="B234" s="37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4.25" customHeight="1">
      <c r="B235" s="37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4.25" customHeight="1">
      <c r="B236" s="37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4.25" customHeight="1">
      <c r="B237" s="37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4.25" customHeight="1">
      <c r="B238" s="37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4.25" customHeight="1">
      <c r="B239" s="37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4.25" customHeight="1">
      <c r="B240" s="37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4.25" customHeight="1">
      <c r="B241" s="37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4.25" customHeight="1">
      <c r="B242" s="37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4.25" customHeight="1">
      <c r="B243" s="37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4.25" customHeight="1">
      <c r="B244" s="37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4.25" customHeight="1">
      <c r="B245" s="37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4.25" customHeight="1">
      <c r="B246" s="37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4.25" customHeight="1">
      <c r="B247" s="37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4.25" customHeight="1">
      <c r="B248" s="37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4.25" customHeight="1">
      <c r="B249" s="37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4.25" customHeight="1">
      <c r="B250" s="37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4.25" customHeight="1">
      <c r="B251" s="37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4.25" customHeight="1">
      <c r="B252" s="37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4.25" customHeight="1">
      <c r="B253" s="37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4.25" customHeight="1">
      <c r="B254" s="37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4.25" customHeight="1">
      <c r="B255" s="37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4.25" customHeight="1">
      <c r="B256" s="37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4.25" customHeight="1">
      <c r="B257" s="37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4.25" customHeight="1">
      <c r="B258" s="37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4.25" customHeight="1">
      <c r="B259" s="37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4.25" customHeight="1">
      <c r="B260" s="37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4.25" customHeight="1">
      <c r="B261" s="37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4.25" customHeight="1">
      <c r="B262" s="37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4.25" customHeight="1">
      <c r="B263" s="37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4.25" customHeight="1">
      <c r="B264" s="37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4.25" customHeight="1">
      <c r="B265" s="37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4.25" customHeight="1">
      <c r="B266" s="37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4.25" customHeight="1">
      <c r="B267" s="37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4.25" customHeight="1">
      <c r="B268" s="37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4.25" customHeight="1">
      <c r="B269" s="37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4.25" customHeight="1">
      <c r="B270" s="37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4.25" customHeight="1">
      <c r="B271" s="37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4.25" customHeight="1">
      <c r="B272" s="37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4.25" customHeight="1">
      <c r="B273" s="37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4.25" customHeight="1">
      <c r="B274" s="37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4.25" customHeight="1">
      <c r="B275" s="37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4.25" customHeight="1">
      <c r="B276" s="37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4.25" customHeight="1">
      <c r="B277" s="37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4.25" customHeight="1">
      <c r="B278" s="37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4.25" customHeight="1">
      <c r="B279" s="37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4.25" customHeight="1">
      <c r="B280" s="37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4.25" customHeight="1">
      <c r="B281" s="37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4.25" customHeight="1">
      <c r="B282" s="37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4.25" customHeight="1">
      <c r="B283" s="37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4.25" customHeight="1">
      <c r="B284" s="37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4.25" customHeight="1">
      <c r="B285" s="37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4.25" customHeight="1">
      <c r="B286" s="37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4.25" customHeight="1">
      <c r="B287" s="37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4.25" customHeight="1">
      <c r="B288" s="37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4.25" customHeight="1">
      <c r="B289" s="37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4.25" customHeight="1">
      <c r="B290" s="37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4.25" customHeight="1">
      <c r="B291" s="37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4.25" customHeight="1">
      <c r="B292" s="37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4.25" customHeight="1">
      <c r="B293" s="37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4.25" customHeight="1">
      <c r="B294" s="37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4.25" customHeight="1">
      <c r="B295" s="37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4.25" customHeight="1">
      <c r="B296" s="37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4.25" customHeight="1">
      <c r="B297" s="37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4.25" customHeight="1">
      <c r="B298" s="37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4.25" customHeight="1">
      <c r="B299" s="37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4.25" customHeight="1">
      <c r="B300" s="37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4.25" customHeight="1">
      <c r="B301" s="37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4.25" customHeight="1">
      <c r="B302" s="37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4.25" customHeight="1">
      <c r="B303" s="37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4.25" customHeight="1">
      <c r="B304" s="37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4.25" customHeight="1">
      <c r="B305" s="37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4.25" customHeight="1">
      <c r="B306" s="37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4.25" customHeight="1">
      <c r="B307" s="37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4.25" customHeight="1">
      <c r="B308" s="37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4.25" customHeight="1">
      <c r="B309" s="37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4.25" customHeight="1">
      <c r="B310" s="37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4.25" customHeight="1">
      <c r="B311" s="37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4.25" customHeight="1">
      <c r="B312" s="37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4.25" customHeight="1">
      <c r="B313" s="37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4.25" customHeight="1">
      <c r="B314" s="37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4.25" customHeight="1">
      <c r="B315" s="37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4.25" customHeight="1">
      <c r="B316" s="37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4.25" customHeight="1">
      <c r="B317" s="37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4.25" customHeight="1">
      <c r="B318" s="37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4.25" customHeight="1">
      <c r="B319" s="37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4.25" customHeight="1">
      <c r="B320" s="37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4.25" customHeight="1">
      <c r="B321" s="37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4.25" customHeight="1">
      <c r="B322" s="37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4.25" customHeight="1">
      <c r="B323" s="37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4.25" customHeight="1">
      <c r="B324" s="37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4.25" customHeight="1">
      <c r="B325" s="37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4.25" customHeight="1">
      <c r="B326" s="37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4.25" customHeight="1">
      <c r="B327" s="37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4.25" customHeight="1">
      <c r="B328" s="37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4.25" customHeight="1">
      <c r="B329" s="37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4.25" customHeight="1">
      <c r="B330" s="37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4.25" customHeight="1">
      <c r="B331" s="37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4.25" customHeight="1">
      <c r="B332" s="37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4.25" customHeight="1">
      <c r="B333" s="37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4.25" customHeight="1">
      <c r="B334" s="37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4.25" customHeight="1">
      <c r="B335" s="37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4.25" customHeight="1">
      <c r="B336" s="37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4.25" customHeight="1">
      <c r="B337" s="37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4.25" customHeight="1">
      <c r="B338" s="37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4.25" customHeight="1">
      <c r="B339" s="37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4.25" customHeight="1">
      <c r="B340" s="37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4.25" customHeight="1">
      <c r="B341" s="37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4.25" customHeight="1">
      <c r="B342" s="37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4.25" customHeight="1">
      <c r="B343" s="37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4.25" customHeight="1">
      <c r="B344" s="37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4.25" customHeight="1">
      <c r="B345" s="37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4.25" customHeight="1">
      <c r="B346" s="37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4.25" customHeight="1">
      <c r="B347" s="37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4.25" customHeight="1">
      <c r="B348" s="37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4.25" customHeight="1">
      <c r="B349" s="37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4.25" customHeight="1">
      <c r="B350" s="37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4.25" customHeight="1">
      <c r="B351" s="37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4.25" customHeight="1">
      <c r="B352" s="37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4.25" customHeight="1">
      <c r="B353" s="37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4.25" customHeight="1">
      <c r="B354" s="37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4.25" customHeight="1">
      <c r="B355" s="37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4.25" customHeight="1">
      <c r="B356" s="37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4.25" customHeight="1">
      <c r="B357" s="37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4.25" customHeight="1">
      <c r="B358" s="37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4.25" customHeight="1">
      <c r="B359" s="37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4.25" customHeight="1">
      <c r="B360" s="37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4.25" customHeight="1">
      <c r="B361" s="37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4.25" customHeight="1">
      <c r="B362" s="37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4.25" customHeight="1">
      <c r="B363" s="37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4.25" customHeight="1">
      <c r="B364" s="37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4.25" customHeight="1">
      <c r="B365" s="37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4.25" customHeight="1">
      <c r="B366" s="37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4.25" customHeight="1">
      <c r="B367" s="37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4.25" customHeight="1">
      <c r="B368" s="37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4.25" customHeight="1">
      <c r="B369" s="37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4.25" customHeight="1">
      <c r="B370" s="37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4.25" customHeight="1">
      <c r="B371" s="37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4.25" customHeight="1">
      <c r="B372" s="37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4.25" customHeight="1">
      <c r="B373" s="37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4.25" customHeight="1">
      <c r="B374" s="37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4.25" customHeight="1">
      <c r="B375" s="37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4.25" customHeight="1">
      <c r="B376" s="37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4.25" customHeight="1">
      <c r="B377" s="37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4.25" customHeight="1">
      <c r="B378" s="37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4.25" customHeight="1">
      <c r="B379" s="37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4.25" customHeight="1">
      <c r="B380" s="37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4.25" customHeight="1">
      <c r="B381" s="37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4.25" customHeight="1">
      <c r="B382" s="37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4.25" customHeight="1">
      <c r="B383" s="37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4.25" customHeight="1">
      <c r="B384" s="37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4.25" customHeight="1">
      <c r="B385" s="37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4.25" customHeight="1">
      <c r="B386" s="37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4.25" customHeight="1">
      <c r="B387" s="37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4.25" customHeight="1">
      <c r="B388" s="37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4.25" customHeight="1">
      <c r="B389" s="37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4.25" customHeight="1">
      <c r="B390" s="37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4.25" customHeight="1">
      <c r="B391" s="37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4.25" customHeight="1">
      <c r="B392" s="37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4.25" customHeight="1">
      <c r="B393" s="37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4.25" customHeight="1">
      <c r="B394" s="37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4.25" customHeight="1">
      <c r="B395" s="37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4.25" customHeight="1">
      <c r="B396" s="37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4.25" customHeight="1">
      <c r="B397" s="37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4.25" customHeight="1">
      <c r="B398" s="37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4.25" customHeight="1">
      <c r="B399" s="37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4.25" customHeight="1">
      <c r="B400" s="37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4.25" customHeight="1">
      <c r="B401" s="37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4.25" customHeight="1">
      <c r="B402" s="37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4.25" customHeight="1">
      <c r="B403" s="37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4.25" customHeight="1">
      <c r="B404" s="37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4.25" customHeight="1">
      <c r="B405" s="37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4.25" customHeight="1">
      <c r="B406" s="37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4.25" customHeight="1">
      <c r="B407" s="37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4.25" customHeight="1">
      <c r="B408" s="37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4.25" customHeight="1">
      <c r="B409" s="37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4.25" customHeight="1">
      <c r="B410" s="37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4.25" customHeight="1">
      <c r="B411" s="37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4.25" customHeight="1">
      <c r="B412" s="37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4.25" customHeight="1">
      <c r="B413" s="37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4.25" customHeight="1">
      <c r="B414" s="37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4.25" customHeight="1">
      <c r="B415" s="37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4.25" customHeight="1">
      <c r="B416" s="37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4.25" customHeight="1">
      <c r="B417" s="37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4.25" customHeight="1">
      <c r="B418" s="37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4.25" customHeight="1">
      <c r="B419" s="37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4.25" customHeight="1">
      <c r="B420" s="37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4.25" customHeight="1">
      <c r="B421" s="37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4.25" customHeight="1">
      <c r="B422" s="37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4.25" customHeight="1">
      <c r="B423" s="37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4.25" customHeight="1">
      <c r="B424" s="37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4.25" customHeight="1">
      <c r="B425" s="37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4.25" customHeight="1">
      <c r="B426" s="37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4.25" customHeight="1">
      <c r="B427" s="37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4.25" customHeight="1">
      <c r="B428" s="37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4.25" customHeight="1">
      <c r="B429" s="37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4.25" customHeight="1">
      <c r="B430" s="37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4.25" customHeight="1">
      <c r="B431" s="37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4.25" customHeight="1">
      <c r="B432" s="37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4.25" customHeight="1">
      <c r="B433" s="37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4.25" customHeight="1">
      <c r="B434" s="37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4.25" customHeight="1">
      <c r="B435" s="37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4.25" customHeight="1">
      <c r="B436" s="37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4.25" customHeight="1">
      <c r="B437" s="37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4.25" customHeight="1">
      <c r="B438" s="37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4.25" customHeight="1">
      <c r="B439" s="37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4.25" customHeight="1">
      <c r="B440" s="37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4.25" customHeight="1">
      <c r="B441" s="37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4.25" customHeight="1">
      <c r="B442" s="37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4.25" customHeight="1">
      <c r="B443" s="37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4.25" customHeight="1">
      <c r="B444" s="37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4.25" customHeight="1">
      <c r="B445" s="37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4.25" customHeight="1">
      <c r="B446" s="37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4.25" customHeight="1">
      <c r="B447" s="37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4.25" customHeight="1">
      <c r="B448" s="37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4.25" customHeight="1">
      <c r="B449" s="37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4.25" customHeight="1">
      <c r="B450" s="37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4.25" customHeight="1">
      <c r="B451" s="37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4.25" customHeight="1">
      <c r="B452" s="37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4.25" customHeight="1">
      <c r="B453" s="37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4.25" customHeight="1">
      <c r="B454" s="37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4.25" customHeight="1">
      <c r="B455" s="37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4.25" customHeight="1">
      <c r="B456" s="37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4.25" customHeight="1">
      <c r="B457" s="37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4.25" customHeight="1">
      <c r="B458" s="37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4.25" customHeight="1">
      <c r="B459" s="37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4.25" customHeight="1">
      <c r="B460" s="37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4.25" customHeight="1">
      <c r="B461" s="37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4.25" customHeight="1">
      <c r="B462" s="37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4.25" customHeight="1">
      <c r="B463" s="37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4.25" customHeight="1">
      <c r="B464" s="37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4.25" customHeight="1">
      <c r="B465" s="37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4.25" customHeight="1">
      <c r="B466" s="37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4.25" customHeight="1">
      <c r="B467" s="37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4.25" customHeight="1">
      <c r="B468" s="37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4.25" customHeight="1">
      <c r="B469" s="37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4.25" customHeight="1">
      <c r="B470" s="37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4.25" customHeight="1">
      <c r="B471" s="37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4.25" customHeight="1">
      <c r="B472" s="37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4.25" customHeight="1">
      <c r="B473" s="37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4.25" customHeight="1">
      <c r="B474" s="37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4.25" customHeight="1">
      <c r="B475" s="37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4.25" customHeight="1">
      <c r="B476" s="37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4.25" customHeight="1">
      <c r="B477" s="37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4.25" customHeight="1">
      <c r="B478" s="37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4.25" customHeight="1">
      <c r="B479" s="37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4.25" customHeight="1">
      <c r="B480" s="37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4.25" customHeight="1">
      <c r="B481" s="37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4.25" customHeight="1">
      <c r="B482" s="37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4.25" customHeight="1">
      <c r="B483" s="37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4.25" customHeight="1">
      <c r="B484" s="37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4.25" customHeight="1">
      <c r="B485" s="37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4.25" customHeight="1">
      <c r="B486" s="37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4.25" customHeight="1">
      <c r="B487" s="37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4.25" customHeight="1">
      <c r="B488" s="37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4.25" customHeight="1">
      <c r="B489" s="37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4.25" customHeight="1">
      <c r="B490" s="37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4.25" customHeight="1">
      <c r="B491" s="37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4.25" customHeight="1">
      <c r="B492" s="37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4.25" customHeight="1">
      <c r="B493" s="37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4.25" customHeight="1">
      <c r="B494" s="37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4.25" customHeight="1">
      <c r="B495" s="37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4.25" customHeight="1">
      <c r="B496" s="37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4.25" customHeight="1">
      <c r="B497" s="37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4.25" customHeight="1">
      <c r="B498" s="37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4.25" customHeight="1">
      <c r="B499" s="37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4.25" customHeight="1">
      <c r="B500" s="37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4.25" customHeight="1">
      <c r="B501" s="37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4.25" customHeight="1">
      <c r="B502" s="37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4.25" customHeight="1">
      <c r="B503" s="37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4.25" customHeight="1">
      <c r="B504" s="37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4.25" customHeight="1">
      <c r="B505" s="37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4.25" customHeight="1">
      <c r="B506" s="37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4.25" customHeight="1">
      <c r="B507" s="37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4.25" customHeight="1">
      <c r="B508" s="37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4.25" customHeight="1">
      <c r="B509" s="37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4.25" customHeight="1">
      <c r="B510" s="37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4.25" customHeight="1">
      <c r="B511" s="37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4.25" customHeight="1">
      <c r="B512" s="37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4.25" customHeight="1">
      <c r="B513" s="37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4.25" customHeight="1">
      <c r="B514" s="37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4.25" customHeight="1">
      <c r="B515" s="37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4.25" customHeight="1">
      <c r="B516" s="37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4.25" customHeight="1">
      <c r="B517" s="37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4.25" customHeight="1">
      <c r="B518" s="37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4.25" customHeight="1">
      <c r="B519" s="37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4.25" customHeight="1">
      <c r="B520" s="37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4.25" customHeight="1">
      <c r="B521" s="37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4.25" customHeight="1">
      <c r="B522" s="37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4.25" customHeight="1">
      <c r="B523" s="37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4.25" customHeight="1">
      <c r="B524" s="37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4.25" customHeight="1">
      <c r="B525" s="37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4.25" customHeight="1">
      <c r="B526" s="37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4.25" customHeight="1">
      <c r="B527" s="37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4.25" customHeight="1">
      <c r="B528" s="37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4.25" customHeight="1">
      <c r="B529" s="37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4.25" customHeight="1">
      <c r="B530" s="37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4.25" customHeight="1">
      <c r="B531" s="37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4.25" customHeight="1">
      <c r="B532" s="37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4.25" customHeight="1">
      <c r="B533" s="37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4.25" customHeight="1">
      <c r="B534" s="37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4.25" customHeight="1">
      <c r="B535" s="37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4.25" customHeight="1">
      <c r="B536" s="37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4.25" customHeight="1">
      <c r="B537" s="37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4.25" customHeight="1">
      <c r="B538" s="37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4.25" customHeight="1">
      <c r="B539" s="37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4.25" customHeight="1">
      <c r="B540" s="37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4.25" customHeight="1">
      <c r="B541" s="37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4.25" customHeight="1">
      <c r="B542" s="37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4.25" customHeight="1">
      <c r="B543" s="37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4.25" customHeight="1">
      <c r="B544" s="37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4.25" customHeight="1">
      <c r="B545" s="37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4.25" customHeight="1">
      <c r="B546" s="37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4.25" customHeight="1">
      <c r="B547" s="37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4.25" customHeight="1">
      <c r="B548" s="37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4.25" customHeight="1">
      <c r="B549" s="37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4.25" customHeight="1">
      <c r="B550" s="37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4.25" customHeight="1">
      <c r="B551" s="37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4.25" customHeight="1">
      <c r="B552" s="37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4.25" customHeight="1">
      <c r="B553" s="37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4.25" customHeight="1">
      <c r="B554" s="37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4.25" customHeight="1">
      <c r="B555" s="37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4.25" customHeight="1">
      <c r="B556" s="37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4.25" customHeight="1">
      <c r="B557" s="37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4.25" customHeight="1">
      <c r="B558" s="37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4.25" customHeight="1">
      <c r="B559" s="37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4.25" customHeight="1">
      <c r="B560" s="37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4.25" customHeight="1">
      <c r="B561" s="37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4.25" customHeight="1">
      <c r="B562" s="37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4.25" customHeight="1">
      <c r="B563" s="37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4.25" customHeight="1">
      <c r="B564" s="37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4.25" customHeight="1">
      <c r="B565" s="37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4.25" customHeight="1">
      <c r="B566" s="37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4.25" customHeight="1">
      <c r="B567" s="37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4.25" customHeight="1">
      <c r="B568" s="37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4.25" customHeight="1">
      <c r="B569" s="37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4.25" customHeight="1">
      <c r="B570" s="37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4.25" customHeight="1">
      <c r="B571" s="37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4.25" customHeight="1">
      <c r="B572" s="37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4.25" customHeight="1">
      <c r="B573" s="37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4.25" customHeight="1">
      <c r="B574" s="37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4.25" customHeight="1">
      <c r="B575" s="37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4.25" customHeight="1">
      <c r="B576" s="37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4.25" customHeight="1">
      <c r="B577" s="37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4.25" customHeight="1">
      <c r="B578" s="37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4.25" customHeight="1">
      <c r="B579" s="37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4.25" customHeight="1">
      <c r="B580" s="37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4.25" customHeight="1">
      <c r="B581" s="37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4.25" customHeight="1">
      <c r="B582" s="37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4.25" customHeight="1">
      <c r="B583" s="37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4.25" customHeight="1">
      <c r="B584" s="37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4.25" customHeight="1">
      <c r="B585" s="37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4.25" customHeight="1">
      <c r="B586" s="37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4.25" customHeight="1">
      <c r="B587" s="37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4.25" customHeight="1">
      <c r="B588" s="37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4.25" customHeight="1">
      <c r="B589" s="37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4.25" customHeight="1">
      <c r="B590" s="37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4.25" customHeight="1">
      <c r="B591" s="37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4.25" customHeight="1">
      <c r="B592" s="37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4.25" customHeight="1">
      <c r="B593" s="37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4.25" customHeight="1">
      <c r="B594" s="37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4.25" customHeight="1">
      <c r="B595" s="37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4.25" customHeight="1">
      <c r="B596" s="37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4.25" customHeight="1">
      <c r="B597" s="37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4.25" customHeight="1">
      <c r="B598" s="37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4.25" customHeight="1">
      <c r="B599" s="37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4.25" customHeight="1">
      <c r="B600" s="37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4.25" customHeight="1">
      <c r="B601" s="37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4.25" customHeight="1">
      <c r="B602" s="37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4.25" customHeight="1">
      <c r="B603" s="37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4.25" customHeight="1">
      <c r="B604" s="37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4.25" customHeight="1">
      <c r="B605" s="37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4.25" customHeight="1">
      <c r="B606" s="37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4.25" customHeight="1">
      <c r="B607" s="37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4.25" customHeight="1">
      <c r="B608" s="37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4.25" customHeight="1">
      <c r="B609" s="37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4.25" customHeight="1">
      <c r="B610" s="37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4.25" customHeight="1">
      <c r="B611" s="37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4.25" customHeight="1">
      <c r="B612" s="37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4.25" customHeight="1">
      <c r="B613" s="37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4.25" customHeight="1">
      <c r="B614" s="37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4.25" customHeight="1">
      <c r="B615" s="37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4.25" customHeight="1">
      <c r="B616" s="37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4.25" customHeight="1">
      <c r="B617" s="37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4.25" customHeight="1">
      <c r="B618" s="37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4.25" customHeight="1">
      <c r="B619" s="37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4.25" customHeight="1">
      <c r="B620" s="37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4.25" customHeight="1">
      <c r="B621" s="37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4.25" customHeight="1">
      <c r="B622" s="37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4.25" customHeight="1">
      <c r="B623" s="37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4.25" customHeight="1">
      <c r="B624" s="37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4.25" customHeight="1">
      <c r="B625" s="37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4.25" customHeight="1">
      <c r="B626" s="37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4.25" customHeight="1">
      <c r="B627" s="37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4.25" customHeight="1">
      <c r="B628" s="37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4.25" customHeight="1">
      <c r="B629" s="37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4.25" customHeight="1">
      <c r="B630" s="37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4.25" customHeight="1">
      <c r="B631" s="37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4.25" customHeight="1">
      <c r="B632" s="37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4.25" customHeight="1">
      <c r="B633" s="37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4.25" customHeight="1">
      <c r="B634" s="37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4.25" customHeight="1">
      <c r="B635" s="37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4.25" customHeight="1">
      <c r="B636" s="37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4.25" customHeight="1">
      <c r="B637" s="37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4.25" customHeight="1">
      <c r="B638" s="37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4.25" customHeight="1">
      <c r="B639" s="37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4.25" customHeight="1">
      <c r="B640" s="37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4.25" customHeight="1">
      <c r="B641" s="37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4.25" customHeight="1">
      <c r="B642" s="37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4.25" customHeight="1">
      <c r="B643" s="37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4.25" customHeight="1">
      <c r="B644" s="37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4.25" customHeight="1">
      <c r="B645" s="37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4.25" customHeight="1">
      <c r="B646" s="37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4.25" customHeight="1">
      <c r="B647" s="37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4.25" customHeight="1">
      <c r="B648" s="37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4.25" customHeight="1">
      <c r="B649" s="37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4.25" customHeight="1">
      <c r="B650" s="37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4.25" customHeight="1">
      <c r="B651" s="37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4.25" customHeight="1">
      <c r="B652" s="37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4.25" customHeight="1">
      <c r="B653" s="37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4.25" customHeight="1">
      <c r="B654" s="37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4.25" customHeight="1">
      <c r="B655" s="37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4.25" customHeight="1">
      <c r="B656" s="37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4.25" customHeight="1">
      <c r="B657" s="37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4.25" customHeight="1">
      <c r="B658" s="37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4.25" customHeight="1">
      <c r="B659" s="37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4.25" customHeight="1">
      <c r="B660" s="37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4.25" customHeight="1">
      <c r="B661" s="37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4.25" customHeight="1">
      <c r="B662" s="37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4.25" customHeight="1">
      <c r="B663" s="37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4.25" customHeight="1">
      <c r="B664" s="37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4.25" customHeight="1">
      <c r="B665" s="37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4.25" customHeight="1">
      <c r="B666" s="37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4.25" customHeight="1">
      <c r="B667" s="37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4.25" customHeight="1">
      <c r="B668" s="37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4.25" customHeight="1">
      <c r="B669" s="37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4.25" customHeight="1">
      <c r="B670" s="37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4.25" customHeight="1">
      <c r="B671" s="37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4.25" customHeight="1">
      <c r="B672" s="37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4.25" customHeight="1">
      <c r="B673" s="37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4.25" customHeight="1">
      <c r="B674" s="37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4.25" customHeight="1">
      <c r="B675" s="37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4.25" customHeight="1">
      <c r="B676" s="37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4.25" customHeight="1">
      <c r="B677" s="37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4.25" customHeight="1">
      <c r="B678" s="37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4.25" customHeight="1">
      <c r="B679" s="37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4.25" customHeight="1">
      <c r="B680" s="37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4.25" customHeight="1">
      <c r="B681" s="37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4.25" customHeight="1">
      <c r="B682" s="37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4.25" customHeight="1">
      <c r="B683" s="37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4.25" customHeight="1">
      <c r="B684" s="37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4.25" customHeight="1">
      <c r="B685" s="37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4.25" customHeight="1">
      <c r="B686" s="37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4.25" customHeight="1">
      <c r="B687" s="37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4.25" customHeight="1">
      <c r="B688" s="37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4.25" customHeight="1">
      <c r="B689" s="37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4.25" customHeight="1">
      <c r="B690" s="37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4.25" customHeight="1">
      <c r="B691" s="37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4.25" customHeight="1">
      <c r="B692" s="37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4.25" customHeight="1">
      <c r="B693" s="37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4.25" customHeight="1">
      <c r="B694" s="37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4.25" customHeight="1">
      <c r="B695" s="37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4.25" customHeight="1">
      <c r="B696" s="37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4.25" customHeight="1">
      <c r="B697" s="37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4.25" customHeight="1">
      <c r="B698" s="37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4.25" customHeight="1">
      <c r="B699" s="37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4.25" customHeight="1">
      <c r="B700" s="37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4.25" customHeight="1">
      <c r="B701" s="37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4.25" customHeight="1">
      <c r="B702" s="37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4.25" customHeight="1">
      <c r="B703" s="37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4.25" customHeight="1">
      <c r="B704" s="37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4.25" customHeight="1">
      <c r="B705" s="37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4.25" customHeight="1">
      <c r="B706" s="37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4.25" customHeight="1">
      <c r="B707" s="37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4.25" customHeight="1">
      <c r="B708" s="37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4.25" customHeight="1">
      <c r="B709" s="37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4.25" customHeight="1">
      <c r="B710" s="37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4.25" customHeight="1">
      <c r="B711" s="37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4.25" customHeight="1">
      <c r="B712" s="37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4.25" customHeight="1">
      <c r="B713" s="37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4.25" customHeight="1">
      <c r="B714" s="37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4.25" customHeight="1">
      <c r="B715" s="37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4.25" customHeight="1">
      <c r="B716" s="37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4.25" customHeight="1">
      <c r="B717" s="37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4.25" customHeight="1">
      <c r="B718" s="37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4.25" customHeight="1">
      <c r="B719" s="37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4.25" customHeight="1">
      <c r="B720" s="37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4.25" customHeight="1">
      <c r="B721" s="37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4.25" customHeight="1">
      <c r="B722" s="37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4.25" customHeight="1">
      <c r="B723" s="37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4.25" customHeight="1">
      <c r="B724" s="37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4.25" customHeight="1">
      <c r="B725" s="37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4.25" customHeight="1">
      <c r="B726" s="37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4.25" customHeight="1">
      <c r="B727" s="37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4.25" customHeight="1">
      <c r="B728" s="37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4.25" customHeight="1">
      <c r="B729" s="37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4.25" customHeight="1">
      <c r="B730" s="37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4.25" customHeight="1">
      <c r="B731" s="37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4.25" customHeight="1">
      <c r="B732" s="37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4.25" customHeight="1">
      <c r="B733" s="37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4.25" customHeight="1">
      <c r="B734" s="37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4.25" customHeight="1">
      <c r="B735" s="37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4.25" customHeight="1">
      <c r="B736" s="37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4.25" customHeight="1">
      <c r="B737" s="37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4.25" customHeight="1">
      <c r="B738" s="37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4.25" customHeight="1">
      <c r="B739" s="37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4.25" customHeight="1">
      <c r="B740" s="37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4.25" customHeight="1">
      <c r="B741" s="37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4.25" customHeight="1">
      <c r="B742" s="37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4.25" customHeight="1">
      <c r="B743" s="37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4.25" customHeight="1">
      <c r="B744" s="37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4.25" customHeight="1">
      <c r="B745" s="37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4.25" customHeight="1">
      <c r="B746" s="37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4.25" customHeight="1">
      <c r="B747" s="37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4.25" customHeight="1">
      <c r="B748" s="37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4.25" customHeight="1">
      <c r="B749" s="37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4.25" customHeight="1">
      <c r="B750" s="37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4.25" customHeight="1">
      <c r="B751" s="37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4.25" customHeight="1">
      <c r="B752" s="37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4.25" customHeight="1">
      <c r="B753" s="37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4.25" customHeight="1">
      <c r="B754" s="37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4.25" customHeight="1">
      <c r="B755" s="37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4.25" customHeight="1">
      <c r="B756" s="37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4.25" customHeight="1">
      <c r="B757" s="37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4.25" customHeight="1">
      <c r="B758" s="37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4.25" customHeight="1">
      <c r="B759" s="37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4.25" customHeight="1">
      <c r="B760" s="37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4.25" customHeight="1">
      <c r="B761" s="37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4.25" customHeight="1">
      <c r="B762" s="37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4.25" customHeight="1">
      <c r="B763" s="37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4.25" customHeight="1">
      <c r="B764" s="37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4.25" customHeight="1">
      <c r="B765" s="37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4.25" customHeight="1">
      <c r="B766" s="37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4.25" customHeight="1">
      <c r="B767" s="37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4.25" customHeight="1">
      <c r="B768" s="37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4.25" customHeight="1">
      <c r="B769" s="37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4.25" customHeight="1">
      <c r="B770" s="37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4.25" customHeight="1">
      <c r="B771" s="37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4.25" customHeight="1">
      <c r="B772" s="37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4.25" customHeight="1">
      <c r="B773" s="37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4.25" customHeight="1">
      <c r="B774" s="37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4.25" customHeight="1">
      <c r="B775" s="37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4.25" customHeight="1">
      <c r="B776" s="37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4.25" customHeight="1">
      <c r="B777" s="37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4.25" customHeight="1">
      <c r="B778" s="37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4.25" customHeight="1">
      <c r="B779" s="37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4.25" customHeight="1">
      <c r="B780" s="37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4.25" customHeight="1">
      <c r="B781" s="37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4.25" customHeight="1">
      <c r="B782" s="37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4.25" customHeight="1">
      <c r="B783" s="37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4.25" customHeight="1">
      <c r="B784" s="37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4.25" customHeight="1">
      <c r="B785" s="37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4.25" customHeight="1">
      <c r="B786" s="37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4.25" customHeight="1">
      <c r="B787" s="37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4.25" customHeight="1">
      <c r="B788" s="37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4.25" customHeight="1">
      <c r="B789" s="37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4.25" customHeight="1">
      <c r="B790" s="37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4.25" customHeight="1">
      <c r="B791" s="37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4.25" customHeight="1">
      <c r="B792" s="37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4.25" customHeight="1">
      <c r="B793" s="37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4.25" customHeight="1">
      <c r="B794" s="37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4.25" customHeight="1">
      <c r="B795" s="37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4.25" customHeight="1">
      <c r="B796" s="37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4.25" customHeight="1">
      <c r="B797" s="37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4.25" customHeight="1">
      <c r="B798" s="37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4.25" customHeight="1">
      <c r="B799" s="37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4.25" customHeight="1">
      <c r="B800" s="37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4.25" customHeight="1">
      <c r="B801" s="37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4.25" customHeight="1">
      <c r="B802" s="37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4.25" customHeight="1">
      <c r="B803" s="37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4.25" customHeight="1">
      <c r="B804" s="37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4.25" customHeight="1">
      <c r="B805" s="37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4.25" customHeight="1">
      <c r="B806" s="37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4.25" customHeight="1">
      <c r="B807" s="37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4.25" customHeight="1">
      <c r="B808" s="37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4.25" customHeight="1">
      <c r="B809" s="37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4.25" customHeight="1">
      <c r="B810" s="37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4.25" customHeight="1">
      <c r="B811" s="37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4.25" customHeight="1">
      <c r="B812" s="37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4.25" customHeight="1">
      <c r="B813" s="37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4.25" customHeight="1">
      <c r="B814" s="37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4.25" customHeight="1">
      <c r="B815" s="37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4.25" customHeight="1">
      <c r="B816" s="37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4.25" customHeight="1">
      <c r="B817" s="37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4.25" customHeight="1">
      <c r="B818" s="37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4.25" customHeight="1">
      <c r="B819" s="37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4.25" customHeight="1">
      <c r="B820" s="37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4.25" customHeight="1">
      <c r="B821" s="37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4.25" customHeight="1">
      <c r="B822" s="37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4.25" customHeight="1">
      <c r="B823" s="37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4.25" customHeight="1">
      <c r="B824" s="37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4.25" customHeight="1">
      <c r="B825" s="37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4.25" customHeight="1">
      <c r="B826" s="37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4.25" customHeight="1">
      <c r="B827" s="37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4.25" customHeight="1">
      <c r="B828" s="37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4.25" customHeight="1">
      <c r="B829" s="37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4.25" customHeight="1">
      <c r="B830" s="37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4.25" customHeight="1">
      <c r="B831" s="37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4.25" customHeight="1">
      <c r="B832" s="37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4.25" customHeight="1">
      <c r="B833" s="37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4.25" customHeight="1">
      <c r="B834" s="37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4.25" customHeight="1">
      <c r="B835" s="37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4.25" customHeight="1">
      <c r="B836" s="37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4.25" customHeight="1">
      <c r="B837" s="37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4.25" customHeight="1">
      <c r="B838" s="37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4.25" customHeight="1">
      <c r="B839" s="37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4.25" customHeight="1">
      <c r="B840" s="37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4.25" customHeight="1">
      <c r="B841" s="37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4.25" customHeight="1">
      <c r="B842" s="37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4.25" customHeight="1">
      <c r="B843" s="37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4.25" customHeight="1">
      <c r="B844" s="37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4.25" customHeight="1">
      <c r="B845" s="37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4.25" customHeight="1">
      <c r="B846" s="37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4.25" customHeight="1">
      <c r="B847" s="37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4.25" customHeight="1">
      <c r="B848" s="37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4.25" customHeight="1">
      <c r="B849" s="37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4.25" customHeight="1">
      <c r="B850" s="37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4.25" customHeight="1">
      <c r="B851" s="37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4.25" customHeight="1">
      <c r="B852" s="37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4.25" customHeight="1">
      <c r="B853" s="37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4.25" customHeight="1">
      <c r="B854" s="37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4.25" customHeight="1">
      <c r="B855" s="37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4.25" customHeight="1">
      <c r="B856" s="37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4.25" customHeight="1">
      <c r="B857" s="37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4.25" customHeight="1">
      <c r="B858" s="37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4.25" customHeight="1">
      <c r="B859" s="37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4.25" customHeight="1">
      <c r="B860" s="37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4.25" customHeight="1">
      <c r="B861" s="37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4.25" customHeight="1">
      <c r="B862" s="37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4.25" customHeight="1">
      <c r="B863" s="37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4.25" customHeight="1">
      <c r="B864" s="37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4.25" customHeight="1">
      <c r="B865" s="37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4.25" customHeight="1">
      <c r="B866" s="37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4.25" customHeight="1">
      <c r="B867" s="37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4.25" customHeight="1">
      <c r="B868" s="37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4.25" customHeight="1">
      <c r="B869" s="37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4.25" customHeight="1">
      <c r="B870" s="37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4.25" customHeight="1">
      <c r="B871" s="37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4.25" customHeight="1">
      <c r="B872" s="37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4.25" customHeight="1">
      <c r="B873" s="37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4.25" customHeight="1">
      <c r="B874" s="37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4.25" customHeight="1">
      <c r="B875" s="37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4.25" customHeight="1">
      <c r="B876" s="37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4.25" customHeight="1">
      <c r="B877" s="37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4.25" customHeight="1">
      <c r="B878" s="37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4.25" customHeight="1">
      <c r="B879" s="37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4.25" customHeight="1">
      <c r="B880" s="37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4.25" customHeight="1">
      <c r="B881" s="37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4.25" customHeight="1">
      <c r="B882" s="37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4.25" customHeight="1">
      <c r="B883" s="37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4.25" customHeight="1">
      <c r="B884" s="37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4.25" customHeight="1">
      <c r="B885" s="37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4.25" customHeight="1">
      <c r="B886" s="37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4.25" customHeight="1">
      <c r="B887" s="37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4.25" customHeight="1">
      <c r="B888" s="37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4.25" customHeight="1">
      <c r="B889" s="37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4.25" customHeight="1">
      <c r="B890" s="37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4.25" customHeight="1">
      <c r="B891" s="37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4.25" customHeight="1">
      <c r="B892" s="37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4.25" customHeight="1">
      <c r="B893" s="37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4.25" customHeight="1">
      <c r="B894" s="37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4.25" customHeight="1">
      <c r="B895" s="37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4.25" customHeight="1">
      <c r="B896" s="37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4.25" customHeight="1">
      <c r="B897" s="37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4.25" customHeight="1">
      <c r="B898" s="37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4.25" customHeight="1">
      <c r="B899" s="37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4.25" customHeight="1">
      <c r="B900" s="37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4.25" customHeight="1">
      <c r="B901" s="37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4.25" customHeight="1">
      <c r="B902" s="37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4.25" customHeight="1">
      <c r="B903" s="37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4.25" customHeight="1">
      <c r="B904" s="37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4.25" customHeight="1">
      <c r="B905" s="37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4.25" customHeight="1">
      <c r="B906" s="37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4.25" customHeight="1">
      <c r="B907" s="37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4.25" customHeight="1">
      <c r="B908" s="37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4.25" customHeight="1">
      <c r="B909" s="37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4.25" customHeight="1">
      <c r="B910" s="37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4.25" customHeight="1">
      <c r="B911" s="37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4.25" customHeight="1">
      <c r="B912" s="37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4.25" customHeight="1">
      <c r="B913" s="37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4.25" customHeight="1">
      <c r="B914" s="37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4.25" customHeight="1">
      <c r="B915" s="37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4.25" customHeight="1">
      <c r="B916" s="37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4.25" customHeight="1">
      <c r="B917" s="37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4.25" customHeight="1">
      <c r="B918" s="37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4.25" customHeight="1">
      <c r="B919" s="37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4.25" customHeight="1">
      <c r="B920" s="37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4.25" customHeight="1">
      <c r="B921" s="37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4.25" customHeight="1">
      <c r="B922" s="37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4.25" customHeight="1">
      <c r="B923" s="37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4.25" customHeight="1">
      <c r="B924" s="37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4.25" customHeight="1">
      <c r="B925" s="37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4.25" customHeight="1">
      <c r="B926" s="37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4.25" customHeight="1">
      <c r="B927" s="37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4.25" customHeight="1">
      <c r="B928" s="37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4.25" customHeight="1">
      <c r="B929" s="37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4.25" customHeight="1">
      <c r="B930" s="37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4.25" customHeight="1">
      <c r="B931" s="37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4.25" customHeight="1">
      <c r="B932" s="37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4.25" customHeight="1">
      <c r="B933" s="37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4.25" customHeight="1">
      <c r="B934" s="37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4.25" customHeight="1">
      <c r="B935" s="37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4.25" customHeight="1">
      <c r="B936" s="37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4.25" customHeight="1">
      <c r="B937" s="37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4.25" customHeight="1">
      <c r="B938" s="37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4.25" customHeight="1">
      <c r="B939" s="37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4.25" customHeight="1">
      <c r="B940" s="37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4.25" customHeight="1">
      <c r="B941" s="37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4.25" customHeight="1">
      <c r="B942" s="37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4.25" customHeight="1">
      <c r="B943" s="37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4.25" customHeight="1">
      <c r="B944" s="37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4.25" customHeight="1">
      <c r="B945" s="37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4.25" customHeight="1">
      <c r="B946" s="37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4.25" customHeight="1">
      <c r="B947" s="37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4.25" customHeight="1">
      <c r="B948" s="37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4.25" customHeight="1">
      <c r="B949" s="37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4.25" customHeight="1">
      <c r="B950" s="37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4.25" customHeight="1">
      <c r="B951" s="37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4.25" customHeight="1">
      <c r="B952" s="37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4.25" customHeight="1">
      <c r="B953" s="37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4.25" customHeight="1">
      <c r="B954" s="37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4.25" customHeight="1">
      <c r="B955" s="37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4.25" customHeight="1">
      <c r="B956" s="37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4.25" customHeight="1">
      <c r="B957" s="37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4.25" customHeight="1">
      <c r="B958" s="37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4.25" customHeight="1">
      <c r="B959" s="37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4.25" customHeight="1">
      <c r="B960" s="37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4.25" customHeight="1">
      <c r="B961" s="37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4.25" customHeight="1">
      <c r="B962" s="37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4.25" customHeight="1">
      <c r="B963" s="37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4.25" customHeight="1">
      <c r="B964" s="37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4.25" customHeight="1">
      <c r="B965" s="37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4.25" customHeight="1">
      <c r="B966" s="37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4.25" customHeight="1">
      <c r="B967" s="37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4.25" customHeight="1">
      <c r="B968" s="37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4.25" customHeight="1">
      <c r="B969" s="37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4.25" customHeight="1">
      <c r="B970" s="37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4.25" customHeight="1">
      <c r="B971" s="37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4.25" customHeight="1">
      <c r="B972" s="37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4.25" customHeight="1">
      <c r="B973" s="37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4.25" customHeight="1">
      <c r="B974" s="37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4.25" customHeight="1">
      <c r="B975" s="37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4.25" customHeight="1">
      <c r="B976" s="37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4.25" customHeight="1">
      <c r="B977" s="37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4.25" customHeight="1">
      <c r="B978" s="37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4.25" customHeight="1">
      <c r="B979" s="37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4.25" customHeight="1">
      <c r="B980" s="37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4.25" customHeight="1">
      <c r="B981" s="37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4.25" customHeight="1">
      <c r="B982" s="37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4.25" customHeight="1">
      <c r="B983" s="37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4.25" customHeight="1">
      <c r="B984" s="37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4.25" customHeight="1">
      <c r="B985" s="37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4.25" customHeight="1">
      <c r="B986" s="37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4.25" customHeight="1">
      <c r="B987" s="37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4.25" customHeight="1">
      <c r="B988" s="37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4.25" customHeight="1">
      <c r="B989" s="37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4.25" customHeight="1">
      <c r="B990" s="37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4.25" customHeight="1">
      <c r="B991" s="37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4.25" customHeight="1">
      <c r="B992" s="37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4.25" customHeight="1">
      <c r="B993" s="37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4.25" customHeight="1">
      <c r="B994" s="37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4.25" customHeight="1">
      <c r="B995" s="37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4.25" customHeight="1">
      <c r="B996" s="37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4.25" customHeight="1">
      <c r="B997" s="37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4.25" customHeight="1">
      <c r="B998" s="37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4.25" customHeight="1">
      <c r="B999" s="37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4.25" customHeight="1">
      <c r="B1000" s="37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1">
    <mergeCell ref="B2:M2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31.0"/>
    <col customWidth="1" min="3" max="26" width="11.43"/>
  </cols>
  <sheetData>
    <row r="1" ht="14.25" customHeight="1">
      <c r="B1" s="37"/>
    </row>
    <row r="2" ht="14.25" customHeight="1">
      <c r="A2" s="61" t="s">
        <v>60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</row>
    <row r="3" ht="14.25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ht="14.25" customHeight="1">
      <c r="A4" s="1" t="s">
        <v>176</v>
      </c>
      <c r="B4" s="37"/>
      <c r="C4" s="64" t="s">
        <v>9</v>
      </c>
      <c r="D4" s="64" t="s">
        <v>10</v>
      </c>
      <c r="E4" s="64" t="s">
        <v>11</v>
      </c>
      <c r="F4" s="64" t="s">
        <v>12</v>
      </c>
      <c r="G4" s="64" t="s">
        <v>13</v>
      </c>
      <c r="H4" s="64" t="s">
        <v>14</v>
      </c>
      <c r="I4" s="64" t="s">
        <v>15</v>
      </c>
      <c r="J4" s="64" t="s">
        <v>16</v>
      </c>
      <c r="K4" s="64" t="s">
        <v>17</v>
      </c>
      <c r="L4" s="64" t="s">
        <v>18</v>
      </c>
      <c r="M4" s="67" t="s">
        <v>61</v>
      </c>
      <c r="N4" s="20"/>
      <c r="O4" s="20"/>
      <c r="P4" s="20"/>
      <c r="Q4" s="20"/>
    </row>
    <row r="5" ht="14.25" customHeight="1">
      <c r="A5" s="64">
        <v>1.0</v>
      </c>
      <c r="B5" s="47" t="s">
        <v>177</v>
      </c>
      <c r="C5" s="77">
        <f>IF('Eligibilité_projet'!B13="Hors climat Mediterranéen",LOOKUP(RECant_biom!$A$5,'(ne pas modifier) BDD_REF'!$A$244:$A$263,'(ne pas modifier) BDD_REF'!$B$244:$B$263),IF('Eligibilité_projet'!B13="",0,LOOKUP(RECant_biom!$A$5,'(ne pas modifier) BDD_REF'!$A$244:$A$263,'(ne pas modifier) BDD_REF'!$C$244:$C$263)))</f>
        <v>2.7</v>
      </c>
      <c r="D5" s="77">
        <f>IF('Eligibilité_projet'!C13="Hors climat Mediterranéen",LOOKUP(RECant_biom!$A$5,'(ne pas modifier) BDD_REF'!$A$244:$A$263,'(ne pas modifier) BDD_REF'!$B$244:$B$263),IF('Eligibilité_projet'!C13="",0,LOOKUP(RECant_biom!$A$5,'(ne pas modifier) BDD_REF'!$A$244:$A$263,'(ne pas modifier) BDD_REF'!$C$244:$C$263)))</f>
        <v>2.7</v>
      </c>
      <c r="E5" s="77">
        <f>IF('Eligibilité_projet'!D13="Hors climat Mediterranéen",LOOKUP(RECant_biom!$A$5,'(ne pas modifier) BDD_REF'!$A$244:$A$263,'(ne pas modifier) BDD_REF'!$B$244:$B$263),IF('Eligibilité_projet'!D13="",0,LOOKUP(RECant_biom!$A$5,'(ne pas modifier) BDD_REF'!$A$244:$A$263,'(ne pas modifier) BDD_REF'!$C$244:$C$263)))</f>
        <v>0</v>
      </c>
      <c r="F5" s="77">
        <f>IF('Eligibilité_projet'!E13="Hors climat Mediterranéen",LOOKUP(RECant_biom!$A$5,'(ne pas modifier) BDD_REF'!$A$244:$A$263,'(ne pas modifier) BDD_REF'!$B$244:$B$263),IF('Eligibilité_projet'!E13="",0,LOOKUP(RECant_biom!$A$5,'(ne pas modifier) BDD_REF'!$A$244:$A$263,'(ne pas modifier) BDD_REF'!$C$244:$C$263)))</f>
        <v>0</v>
      </c>
      <c r="G5" s="77">
        <f>IF('Eligibilité_projet'!F13="Hors climat Mediterranéen",LOOKUP(RECant_biom!$A$5,'(ne pas modifier) BDD_REF'!$A$244:$A$263,'(ne pas modifier) BDD_REF'!$B$244:$B$263),IF('Eligibilité_projet'!F13="",0,LOOKUP(RECant_biom!$A$5,'(ne pas modifier) BDD_REF'!$A$244:$A$263,'(ne pas modifier) BDD_REF'!$C$244:$C$263)))</f>
        <v>0</v>
      </c>
      <c r="H5" s="77">
        <f>IF('Eligibilité_projet'!G13="Hors climat Mediterranéen",LOOKUP(RECant_biom!$A$5,'(ne pas modifier) BDD_REF'!$A$244:$A$263,'(ne pas modifier) BDD_REF'!$B$244:$B$263),IF('Eligibilité_projet'!G13="",0,LOOKUP(RECant_biom!$A$5,'(ne pas modifier) BDD_REF'!$A$244:$A$263,'(ne pas modifier) BDD_REF'!$C$244:$C$263)))</f>
        <v>0</v>
      </c>
      <c r="I5" s="77">
        <f>IF('Eligibilité_projet'!H13="Hors climat Mediterranéen",LOOKUP(RECant_biom!$A$5,'(ne pas modifier) BDD_REF'!$A$244:$A$263,'(ne pas modifier) BDD_REF'!$B$244:$B$263),IF('Eligibilité_projet'!H13="",0,LOOKUP(RECant_biom!$A$5,'(ne pas modifier) BDD_REF'!$A$244:$A$263,'(ne pas modifier) BDD_REF'!$C$244:$C$263)))</f>
        <v>0</v>
      </c>
      <c r="J5" s="77">
        <f>IF('Eligibilité_projet'!I13="Hors climat Mediterranéen",LOOKUP(RECant_biom!$A$5,'(ne pas modifier) BDD_REF'!$A$244:$A$263,'(ne pas modifier) BDD_REF'!$B$244:$B$263),IF('Eligibilité_projet'!I13="",0,LOOKUP(RECant_biom!$A$5,'(ne pas modifier) BDD_REF'!$A$244:$A$263,'(ne pas modifier) BDD_REF'!$C$244:$C$263)))</f>
        <v>0</v>
      </c>
      <c r="K5" s="77">
        <f>IF('Eligibilité_projet'!J13="Hors climat Mediterranéen",LOOKUP(RECant_biom!$A$5,'(ne pas modifier) BDD_REF'!$A$244:$A$263,'(ne pas modifier) BDD_REF'!$B$244:$B$263),IF('Eligibilité_projet'!J13="",0,LOOKUP(RECant_biom!$A$5,'(ne pas modifier) BDD_REF'!$A$244:$A$263,'(ne pas modifier) BDD_REF'!$C$244:$C$263)))</f>
        <v>0</v>
      </c>
      <c r="L5" s="77">
        <f>IF('Eligibilité_projet'!K13="Hors climat Mediterranéen",LOOKUP(RECant_biom!$A$5,'(ne pas modifier) BDD_REF'!$A$244:$A$263,'(ne pas modifier) BDD_REF'!$B$244:$B$263),IF('Eligibilité_projet'!K13="",0,LOOKUP(RECant_biom!$A$5,'(ne pas modifier) BDD_REF'!$A$244:$A$263,'(ne pas modifier) BDD_REF'!$C$244:$C$263)))</f>
        <v>0</v>
      </c>
      <c r="M5" s="77">
        <f t="shared" ref="M5:M28" si="1">SUM(C5:L5)</f>
        <v>5.4</v>
      </c>
      <c r="N5" s="20"/>
      <c r="O5" s="20"/>
      <c r="P5" s="20"/>
      <c r="Q5" s="20"/>
    </row>
    <row r="6" ht="14.25" customHeight="1">
      <c r="A6" s="64">
        <v>2.0</v>
      </c>
      <c r="B6" s="47" t="s">
        <v>177</v>
      </c>
      <c r="C6" s="77">
        <f>IF('Eligibilité_projet'!B13="Hors climat Mediterranéen",LOOKUP(RECant_biom!$A$6,'(ne pas modifier) BDD_REF'!$A$244:$A$263,'(ne pas modifier) BDD_REF'!$B$244:$B$263),IF('Eligibilité_projet'!B13="",0,LOOKUP(RECant_biom!$A$6,'(ne pas modifier) BDD_REF'!$A$244:$A$263,'(ne pas modifier) BDD_REF'!$C$244:$C$263)))</f>
        <v>4.2</v>
      </c>
      <c r="D6" s="77">
        <f>IF('Eligibilité_projet'!C13="Hors climat Mediterranéen",LOOKUP(RECant_biom!$A$6,'(ne pas modifier) BDD_REF'!$A$244:$A$263,'(ne pas modifier) BDD_REF'!$B$244:$B$263),IF('Eligibilité_projet'!C13="",0,LOOKUP(RECant_biom!$A$6,'(ne pas modifier) BDD_REF'!$A$244:$A$263,'(ne pas modifier) BDD_REF'!$C$244:$C$263)))</f>
        <v>4.2</v>
      </c>
      <c r="E6" s="77">
        <f>IF('Eligibilité_projet'!D13="Hors climat Mediterranéen",LOOKUP(RECant_biom!$A$6,'(ne pas modifier) BDD_REF'!$A$244:$A$263,'(ne pas modifier) BDD_REF'!$B$244:$B$263),IF('Eligibilité_projet'!D13="",0,LOOKUP(RECant_biom!$A$6,'(ne pas modifier) BDD_REF'!$A$244:$A$263,'(ne pas modifier) BDD_REF'!$C$244:$C$263)))</f>
        <v>0</v>
      </c>
      <c r="F6" s="77">
        <f>IF('Eligibilité_projet'!E13="Hors climat Mediterranéen",LOOKUP(RECant_biom!$A$6,'(ne pas modifier) BDD_REF'!$A$244:$A$263,'(ne pas modifier) BDD_REF'!$B$244:$B$263),IF('Eligibilité_projet'!E13="",0,LOOKUP(RECant_biom!$A$6,'(ne pas modifier) BDD_REF'!$A$244:$A$263,'(ne pas modifier) BDD_REF'!$C$244:$C$263)))</f>
        <v>0</v>
      </c>
      <c r="G6" s="77">
        <f>IF('Eligibilité_projet'!F13="Hors climat Mediterranéen",LOOKUP(RECant_biom!$A$6,'(ne pas modifier) BDD_REF'!$A$244:$A$263,'(ne pas modifier) BDD_REF'!$B$244:$B$263),IF('Eligibilité_projet'!F13="",0,LOOKUP(RECant_biom!$A$6,'(ne pas modifier) BDD_REF'!$A$244:$A$263,'(ne pas modifier) BDD_REF'!$C$244:$C$263)))</f>
        <v>0</v>
      </c>
      <c r="H6" s="77">
        <f>IF('Eligibilité_projet'!G13="Hors climat Mediterranéen",LOOKUP(RECant_biom!$A$6,'(ne pas modifier) BDD_REF'!$A$244:$A$263,'(ne pas modifier) BDD_REF'!$B$244:$B$263),IF('Eligibilité_projet'!G13="",0,LOOKUP(RECant_biom!$A$6,'(ne pas modifier) BDD_REF'!$A$244:$A$263,'(ne pas modifier) BDD_REF'!$C$244:$C$263)))</f>
        <v>0</v>
      </c>
      <c r="I6" s="77">
        <f>IF('Eligibilité_projet'!H13="Hors climat Mediterranéen",LOOKUP(RECant_biom!$A$6,'(ne pas modifier) BDD_REF'!$A$244:$A$263,'(ne pas modifier) BDD_REF'!$B$244:$B$263),IF('Eligibilité_projet'!H13="",0,LOOKUP(RECant_biom!$A$6,'(ne pas modifier) BDD_REF'!$A$244:$A$263,'(ne pas modifier) BDD_REF'!$C$244:$C$263)))</f>
        <v>0</v>
      </c>
      <c r="J6" s="77">
        <f>IF('Eligibilité_projet'!I13="Hors climat Mediterranéen",LOOKUP(RECant_biom!$A$6,'(ne pas modifier) BDD_REF'!$A$244:$A$263,'(ne pas modifier) BDD_REF'!$B$244:$B$263),IF('Eligibilité_projet'!I13="",0,LOOKUP(RECant_biom!$A$6,'(ne pas modifier) BDD_REF'!$A$244:$A$263,'(ne pas modifier) BDD_REF'!$C$244:$C$263)))</f>
        <v>0</v>
      </c>
      <c r="K6" s="77">
        <f>IF('Eligibilité_projet'!J13="Hors climat Mediterranéen",LOOKUP(RECant_biom!$A$6,'(ne pas modifier) BDD_REF'!$A$244:$A$263,'(ne pas modifier) BDD_REF'!$B$244:$B$263),IF('Eligibilité_projet'!J13="",0,LOOKUP(RECant_biom!$A$6,'(ne pas modifier) BDD_REF'!$A$244:$A$263,'(ne pas modifier) BDD_REF'!$C$244:$C$263)))</f>
        <v>0</v>
      </c>
      <c r="L6" s="77">
        <f>IF('Eligibilité_projet'!K13="Hors climat Mediterranéen",LOOKUP(RECant_biom!$A$6,'(ne pas modifier) BDD_REF'!$A$244:$A$263,'(ne pas modifier) BDD_REF'!$B$244:$B$263),IF('Eligibilité_projet'!K13="",0,LOOKUP(RECant_biom!$A$6,'(ne pas modifier) BDD_REF'!$A$244:$A$263,'(ne pas modifier) BDD_REF'!$C$244:$C$263)))</f>
        <v>0</v>
      </c>
      <c r="M6" s="77">
        <f t="shared" si="1"/>
        <v>8.4</v>
      </c>
      <c r="N6" s="20"/>
      <c r="O6" s="20"/>
      <c r="P6" s="20"/>
      <c r="Q6" s="20"/>
    </row>
    <row r="7" ht="14.25" customHeight="1">
      <c r="A7" s="64">
        <v>3.0</v>
      </c>
      <c r="B7" s="47" t="s">
        <v>177</v>
      </c>
      <c r="C7" s="77">
        <f>IF('Eligibilité_projet'!$B$13="Hors climat Mediterranéen",LOOKUP(RECant_biom!A7,'(ne pas modifier) BDD_REF'!$A$244:$A$263,'(ne pas modifier) BDD_REF'!$B$244:$B$263),IF('Eligibilité_projet'!$B$13="",0,LOOKUP(RECant_biom!A7,'(ne pas modifier) BDD_REF'!$A$244:$A$263,'(ne pas modifier) BDD_REF'!$C$244:$C$263)))</f>
        <v>5.6</v>
      </c>
      <c r="D7" s="77">
        <f>IF('Eligibilité_projet'!C13="Hors climat Mediterranéen",LOOKUP(RECant_biom!$A$7,'(ne pas modifier) BDD_REF'!$A$244:$A$263,'(ne pas modifier) BDD_REF'!$B$244:$B$263),IF('Eligibilité_projet'!C13="",0,LOOKUP(RECant_biom!$A$7,'(ne pas modifier) BDD_REF'!$A$244:$A$263,'(ne pas modifier) BDD_REF'!$C$244:$C$263)))</f>
        <v>5.6</v>
      </c>
      <c r="E7" s="77">
        <f>IF('Eligibilité_projet'!D13="Hors climat Mediterranéen",LOOKUP(RECant_biom!$A$7,'(ne pas modifier) BDD_REF'!$A$244:$A$263,'(ne pas modifier) BDD_REF'!$B$244:$B$263),IF('Eligibilité_projet'!D13="",0,LOOKUP(RECant_biom!$A$7,'(ne pas modifier) BDD_REF'!$A$244:$A$263,'(ne pas modifier) BDD_REF'!$C$244:$C$263)))</f>
        <v>0</v>
      </c>
      <c r="F7" s="77">
        <f>IF('Eligibilité_projet'!E13="Hors climat Mediterranéen",LOOKUP(RECant_biom!$A$7,'(ne pas modifier) BDD_REF'!$A$244:$A$263,'(ne pas modifier) BDD_REF'!$B$244:$B$263),IF('Eligibilité_projet'!E13="",0,LOOKUP(RECant_biom!$A$7,'(ne pas modifier) BDD_REF'!$A$244:$A$263,'(ne pas modifier) BDD_REF'!$C$244:$C$263)))</f>
        <v>0</v>
      </c>
      <c r="G7" s="77">
        <f>IF('Eligibilité_projet'!F13="Hors climat Mediterranéen",LOOKUP(RECant_biom!$A$7,'(ne pas modifier) BDD_REF'!$A$244:$A$263,'(ne pas modifier) BDD_REF'!$B$244:$B$263),IF('Eligibilité_projet'!F13="",0,LOOKUP(RECant_biom!$A$7,'(ne pas modifier) BDD_REF'!$A$244:$A$263,'(ne pas modifier) BDD_REF'!$C$244:$C$263)))</f>
        <v>0</v>
      </c>
      <c r="H7" s="77">
        <f>IF('Eligibilité_projet'!G13="Hors climat Mediterranéen",LOOKUP(RECant_biom!$A$7,'(ne pas modifier) BDD_REF'!$A$244:$A$263,'(ne pas modifier) BDD_REF'!$B$244:$B$263),IF('Eligibilité_projet'!G13="",0,LOOKUP(RECant_biom!$A$7,'(ne pas modifier) BDD_REF'!$A$244:$A$263,'(ne pas modifier) BDD_REF'!$C$244:$C$263)))</f>
        <v>0</v>
      </c>
      <c r="I7" s="77">
        <f>IF('Eligibilité_projet'!H13="Hors climat Mediterranéen",LOOKUP(RECant_biom!$A$7,'(ne pas modifier) BDD_REF'!$A$244:$A$263,'(ne pas modifier) BDD_REF'!$B$244:$B$263),IF('Eligibilité_projet'!H13="",0,LOOKUP(RECant_biom!$A$7,'(ne pas modifier) BDD_REF'!$A$244:$A$263,'(ne pas modifier) BDD_REF'!$C$244:$C$263)))</f>
        <v>0</v>
      </c>
      <c r="J7" s="77">
        <f>IF('Eligibilité_projet'!I13="Hors climat Mediterranéen",LOOKUP(RECant_biom!$A$7,'(ne pas modifier) BDD_REF'!$A$244:$A$263,'(ne pas modifier) BDD_REF'!$B$244:$B$263),IF('Eligibilité_projet'!I13="",0,LOOKUP(RECant_biom!$A$7,'(ne pas modifier) BDD_REF'!$A$244:$A$263,'(ne pas modifier) BDD_REF'!$C$244:$C$263)))</f>
        <v>0</v>
      </c>
      <c r="K7" s="77">
        <f>IF('Eligibilité_projet'!J13="Hors climat Mediterranéen",LOOKUP(RECant_biom!$A$7,'(ne pas modifier) BDD_REF'!$A$244:$A$263,'(ne pas modifier) BDD_REF'!$B$244:$B$263),IF('Eligibilité_projet'!J13="",0,LOOKUP(RECant_biom!$A$7,'(ne pas modifier) BDD_REF'!$A$244:$A$263,'(ne pas modifier) BDD_REF'!$C$244:$C$263)))</f>
        <v>0</v>
      </c>
      <c r="L7" s="77">
        <f>IF('Eligibilité_projet'!K13="Hors climat Mediterranéen",LOOKUP(RECant_biom!$A$7,'(ne pas modifier) BDD_REF'!$A$244:$A$263,'(ne pas modifier) BDD_REF'!$B$244:$B$263),IF('Eligibilité_projet'!K13="",0,LOOKUP(RECant_biom!$A$7,'(ne pas modifier) BDD_REF'!$A$244:$A$263,'(ne pas modifier) BDD_REF'!$C$244:$C$263)))</f>
        <v>0</v>
      </c>
      <c r="M7" s="77">
        <f t="shared" si="1"/>
        <v>11.2</v>
      </c>
      <c r="N7" s="20"/>
      <c r="O7" s="20"/>
      <c r="P7" s="20"/>
      <c r="Q7" s="20"/>
    </row>
    <row r="8" ht="14.25" customHeight="1">
      <c r="A8" s="64">
        <v>4.0</v>
      </c>
      <c r="B8" s="47" t="s">
        <v>177</v>
      </c>
      <c r="C8" s="77">
        <f>IF('Eligibilité_projet'!B13="Hors climat Mediterranéen",LOOKUP(RECant_biom!$A$8,'(ne pas modifier) BDD_REF'!$A$244:$A$263,'(ne pas modifier) BDD_REF'!$B$244:$B$263),IF('Eligibilité_projet'!B13="",0,LOOKUP(RECant_biom!$A$8,'(ne pas modifier) BDD_REF'!$A$244:$A$263,'(ne pas modifier) BDD_REF'!$C$244:$C$263)))</f>
        <v>7.1</v>
      </c>
      <c r="D8" s="77">
        <f>IF('Eligibilité_projet'!C13="Hors climat Mediterranéen",LOOKUP(RECant_biom!$A$8,'(ne pas modifier) BDD_REF'!$A$244:$A$263,'(ne pas modifier) BDD_REF'!$B$244:$B$263),IF('Eligibilité_projet'!C13="",0,LOOKUP(RECant_biom!$A$8,'(ne pas modifier) BDD_REF'!$A$244:$A$263,'(ne pas modifier) BDD_REF'!$C$244:$C$263)))</f>
        <v>7.1</v>
      </c>
      <c r="E8" s="77">
        <f>IF('Eligibilité_projet'!D13="Hors climat Mediterranéen",LOOKUP(RECant_biom!$A$8,'(ne pas modifier) BDD_REF'!$A$244:$A$263,'(ne pas modifier) BDD_REF'!$B$244:$B$263),IF('Eligibilité_projet'!D13="",0,LOOKUP(RECant_biom!$A$8,'(ne pas modifier) BDD_REF'!$A$244:$A$263,'(ne pas modifier) BDD_REF'!$C$244:$C$263)))</f>
        <v>0</v>
      </c>
      <c r="F8" s="77">
        <f>IF('Eligibilité_projet'!E13="Hors climat Mediterranéen",LOOKUP(RECant_biom!$A$8,'(ne pas modifier) BDD_REF'!$A$244:$A$263,'(ne pas modifier) BDD_REF'!$B$244:$B$263),IF('Eligibilité_projet'!E13="",0,LOOKUP(RECant_biom!$A$8,'(ne pas modifier) BDD_REF'!$A$244:$A$263,'(ne pas modifier) BDD_REF'!$C$244:$C$263)))</f>
        <v>0</v>
      </c>
      <c r="G8" s="77">
        <f>IF('Eligibilité_projet'!F13="Hors climat Mediterranéen",LOOKUP(RECant_biom!$A$8,'(ne pas modifier) BDD_REF'!$A$244:$A$263,'(ne pas modifier) BDD_REF'!$B$244:$B$263),IF('Eligibilité_projet'!F13="",0,LOOKUP(RECant_biom!$A$8,'(ne pas modifier) BDD_REF'!$A$244:$A$263,'(ne pas modifier) BDD_REF'!$C$244:$C$263)))</f>
        <v>0</v>
      </c>
      <c r="H8" s="77">
        <f>IF('Eligibilité_projet'!G13="Hors climat Mediterranéen",LOOKUP(RECant_biom!$A$8,'(ne pas modifier) BDD_REF'!$A$244:$A$263,'(ne pas modifier) BDD_REF'!$B$244:$B$263),IF('Eligibilité_projet'!G13="",0,LOOKUP(RECant_biom!$A$8,'(ne pas modifier) BDD_REF'!$A$244:$A$263,'(ne pas modifier) BDD_REF'!$C$244:$C$263)))</f>
        <v>0</v>
      </c>
      <c r="I8" s="77">
        <f>IF('Eligibilité_projet'!H13="Hors climat Mediterranéen",LOOKUP(RECant_biom!$A$8,'(ne pas modifier) BDD_REF'!$A$244:$A$263,'(ne pas modifier) BDD_REF'!$B$244:$B$263),IF('Eligibilité_projet'!H13="",0,LOOKUP(RECant_biom!$A$8,'(ne pas modifier) BDD_REF'!$A$244:$A$263,'(ne pas modifier) BDD_REF'!$C$244:$C$263)))</f>
        <v>0</v>
      </c>
      <c r="J8" s="77">
        <f>IF('Eligibilité_projet'!I13="Hors climat Mediterranéen",LOOKUP(RECant_biom!$A$8,'(ne pas modifier) BDD_REF'!$A$244:$A$263,'(ne pas modifier) BDD_REF'!$B$244:$B$263),IF('Eligibilité_projet'!I13="",0,LOOKUP(RECant_biom!$A$8,'(ne pas modifier) BDD_REF'!$A$244:$A$263,'(ne pas modifier) BDD_REF'!$C$244:$C$263)))</f>
        <v>0</v>
      </c>
      <c r="K8" s="77">
        <f>IF('Eligibilité_projet'!J13="Hors climat Mediterranéen",LOOKUP(RECant_biom!$A$8,'(ne pas modifier) BDD_REF'!$A$244:$A$263,'(ne pas modifier) BDD_REF'!$B$244:$B$263),IF('Eligibilité_projet'!J13="",0,LOOKUP(RECant_biom!$A$8,'(ne pas modifier) BDD_REF'!$A$244:$A$263,'(ne pas modifier) BDD_REF'!$C$244:$C$263)))</f>
        <v>0</v>
      </c>
      <c r="L8" s="77">
        <f>IF('Eligibilité_projet'!K13="Hors climat Mediterranéen",LOOKUP(RECant_biom!$A$8,'(ne pas modifier) BDD_REF'!$A$244:$A$263,'(ne pas modifier) BDD_REF'!$B$244:$B$263),IF('Eligibilité_projet'!K13="",0,LOOKUP(RECant_biom!$A$8,'(ne pas modifier) BDD_REF'!$A$244:$A$263,'(ne pas modifier) BDD_REF'!$C$244:$C$263)))</f>
        <v>0</v>
      </c>
      <c r="M8" s="77">
        <f t="shared" si="1"/>
        <v>14.2</v>
      </c>
      <c r="N8" s="20"/>
      <c r="O8" s="20"/>
      <c r="P8" s="20"/>
      <c r="Q8" s="20"/>
    </row>
    <row r="9" ht="14.25" customHeight="1">
      <c r="A9" s="64">
        <v>5.0</v>
      </c>
      <c r="B9" s="47" t="s">
        <v>177</v>
      </c>
      <c r="C9" s="77">
        <f>IF('Eligibilité_projet'!B13="Hors climat Mediterranéen",LOOKUP(RECant_biom!$A$9,'(ne pas modifier) BDD_REF'!$A$244:$A$263,'(ne pas modifier) BDD_REF'!$B$244:$B$263),IF('Eligibilité_projet'!B13="",0,LOOKUP(RECant_biom!$A$9,'(ne pas modifier) BDD_REF'!$A$244:$A$263,'(ne pas modifier) BDD_REF'!$C$244:$C$263)))</f>
        <v>7.4</v>
      </c>
      <c r="D9" s="77">
        <f>IF('Eligibilité_projet'!C13="Hors climat Mediterranéen",LOOKUP(RECant_biom!$A$9,'(ne pas modifier) BDD_REF'!$A$244:$A$263,'(ne pas modifier) BDD_REF'!$B$244:$B$263),IF('Eligibilité_projet'!C13="",0,LOOKUP(RECant_biom!$A$9,'(ne pas modifier) BDD_REF'!$A$244:$A$263,'(ne pas modifier) BDD_REF'!$C$244:$C$263)))</f>
        <v>7.4</v>
      </c>
      <c r="E9" s="77">
        <f>IF('Eligibilité_projet'!D13="Hors climat Mediterranéen",LOOKUP(RECant_biom!$A$9,'(ne pas modifier) BDD_REF'!$A$244:$A$263,'(ne pas modifier) BDD_REF'!$B$244:$B$263),IF('Eligibilité_projet'!D13="",0,LOOKUP(RECant_biom!$A$9,'(ne pas modifier) BDD_REF'!$A$244:$A$263,'(ne pas modifier) BDD_REF'!$C$244:$C$263)))</f>
        <v>0</v>
      </c>
      <c r="F9" s="77">
        <f>IF('Eligibilité_projet'!E13="Hors climat Mediterranéen",LOOKUP(RECant_biom!$A$9,'(ne pas modifier) BDD_REF'!$A$244:$A$263,'(ne pas modifier) BDD_REF'!$B$244:$B$263),IF('Eligibilité_projet'!E13="",0,LOOKUP(RECant_biom!$A$9,'(ne pas modifier) BDD_REF'!$A$244:$A$263,'(ne pas modifier) BDD_REF'!$C$244:$C$263)))</f>
        <v>0</v>
      </c>
      <c r="G9" s="77">
        <f>IF('Eligibilité_projet'!F13="Hors climat Mediterranéen",LOOKUP(RECant_biom!$A$9,'(ne pas modifier) BDD_REF'!$A$244:$A$263,'(ne pas modifier) BDD_REF'!$B$244:$B$263),IF('Eligibilité_projet'!F13="",0,LOOKUP(RECant_biom!$A$9,'(ne pas modifier) BDD_REF'!$A$244:$A$263,'(ne pas modifier) BDD_REF'!$C$244:$C$263)))</f>
        <v>0</v>
      </c>
      <c r="H9" s="77">
        <f>IF('Eligibilité_projet'!G13="Hors climat Mediterranéen",LOOKUP(RECant_biom!$A$9,'(ne pas modifier) BDD_REF'!$A$244:$A$263,'(ne pas modifier) BDD_REF'!$B$244:$B$263),IF('Eligibilité_projet'!G13="",0,LOOKUP(RECant_biom!$A$9,'(ne pas modifier) BDD_REF'!$A$244:$A$263,'(ne pas modifier) BDD_REF'!$C$244:$C$263)))</f>
        <v>0</v>
      </c>
      <c r="I9" s="77">
        <f>IF('Eligibilité_projet'!H13="Hors climat Mediterranéen",LOOKUP(RECant_biom!$A$9,'(ne pas modifier) BDD_REF'!$A$244:$A$263,'(ne pas modifier) BDD_REF'!$B$244:$B$263),IF('Eligibilité_projet'!H13="",0,LOOKUP(RECant_biom!$A$9,'(ne pas modifier) BDD_REF'!$A$244:$A$263,'(ne pas modifier) BDD_REF'!$C$244:$C$263)))</f>
        <v>0</v>
      </c>
      <c r="J9" s="77">
        <f>IF('Eligibilité_projet'!I13="Hors climat Mediterranéen",LOOKUP(RECant_biom!$A$9,'(ne pas modifier) BDD_REF'!$A$244:$A$263,'(ne pas modifier) BDD_REF'!$B$244:$B$263),IF('Eligibilité_projet'!I13="",0,LOOKUP(RECant_biom!$A$9,'(ne pas modifier) BDD_REF'!$A$244:$A$263,'(ne pas modifier) BDD_REF'!$C$244:$C$263)))</f>
        <v>0</v>
      </c>
      <c r="K9" s="77">
        <f>IF('Eligibilité_projet'!J13="Hors climat Mediterranéen",LOOKUP(RECant_biom!$A$9,'(ne pas modifier) BDD_REF'!$A$244:$A$263,'(ne pas modifier) BDD_REF'!$B$244:$B$263),IF('Eligibilité_projet'!J13="",0,LOOKUP(RECant_biom!$A$9,'(ne pas modifier) BDD_REF'!$A$244:$A$263,'(ne pas modifier) BDD_REF'!$C$244:$C$263)))</f>
        <v>0</v>
      </c>
      <c r="L9" s="77">
        <f>IF('Eligibilité_projet'!K13="Hors climat Mediterranéen",LOOKUP(RECant_biom!$A$9,'(ne pas modifier) BDD_REF'!$A$244:$A$263,'(ne pas modifier) BDD_REF'!$B$244:$B$263),IF('Eligibilité_projet'!K13="",0,LOOKUP(RECant_biom!$A$9,'(ne pas modifier) BDD_REF'!$A$244:$A$263,'(ne pas modifier) BDD_REF'!$C$244:$C$263)))</f>
        <v>0</v>
      </c>
      <c r="M9" s="77">
        <f t="shared" si="1"/>
        <v>14.8</v>
      </c>
      <c r="N9" s="20"/>
      <c r="O9" s="20"/>
      <c r="P9" s="20"/>
      <c r="Q9" s="20"/>
    </row>
    <row r="10" ht="14.25" customHeight="1">
      <c r="A10" s="64">
        <v>6.0</v>
      </c>
      <c r="B10" s="47" t="s">
        <v>177</v>
      </c>
      <c r="C10" s="77">
        <f>IF('Eligibilité_projet'!B13="Hors climat Mediterranéen",LOOKUP(RECant_biom!$A$10,'(ne pas modifier) BDD_REF'!$A$244:$A$263,'(ne pas modifier) BDD_REF'!$B$244:$B$263),IF('Eligibilité_projet'!B13="",0,LOOKUP(RECant_biom!$A$10,'(ne pas modifier) BDD_REF'!$A$244:$A$263,'(ne pas modifier) BDD_REF'!$C$244:$C$263)))</f>
        <v>8.6</v>
      </c>
      <c r="D10" s="77">
        <f>IF('Eligibilité_projet'!C13="Hors climat Mediterranéen",LOOKUP(RECant_biom!$A$10,'(ne pas modifier) BDD_REF'!$A$244:$A$263,'(ne pas modifier) BDD_REF'!$B$244:$B$263),IF('Eligibilité_projet'!C13="",0,LOOKUP(RECant_biom!$A$10,'(ne pas modifier) BDD_REF'!$A$244:$A$263,'(ne pas modifier) BDD_REF'!$C$244:$C$263)))</f>
        <v>8.6</v>
      </c>
      <c r="E10" s="77">
        <f>IF('Eligibilité_projet'!D13="Hors climat Mediterranéen",LOOKUP(RECant_biom!$A$10,'(ne pas modifier) BDD_REF'!$A$244:$A$263,'(ne pas modifier) BDD_REF'!$B$244:$B$263),IF('Eligibilité_projet'!D13="",0,LOOKUP(RECant_biom!$A$10,'(ne pas modifier) BDD_REF'!$A$244:$A$263,'(ne pas modifier) BDD_REF'!$C$244:$C$263)))</f>
        <v>0</v>
      </c>
      <c r="F10" s="77">
        <f>IF('Eligibilité_projet'!E13="Hors climat Mediterranéen",LOOKUP(RECant_biom!$A$10,'(ne pas modifier) BDD_REF'!$A$244:$A$263,'(ne pas modifier) BDD_REF'!$B$244:$B$263),IF('Eligibilité_projet'!E13="",0,LOOKUP(RECant_biom!$A$10,'(ne pas modifier) BDD_REF'!$A$244:$A$263,'(ne pas modifier) BDD_REF'!$C$244:$C$263)))</f>
        <v>0</v>
      </c>
      <c r="G10" s="77">
        <f>IF('Eligibilité_projet'!F13="Hors climat Mediterranéen",LOOKUP(RECant_biom!$A$10,'(ne pas modifier) BDD_REF'!$A$244:$A$263,'(ne pas modifier) BDD_REF'!$B$244:$B$263),IF('Eligibilité_projet'!F13="",0,LOOKUP(RECant_biom!$A$10,'(ne pas modifier) BDD_REF'!$A$244:$A$263,'(ne pas modifier) BDD_REF'!$C$244:$C$263)))</f>
        <v>0</v>
      </c>
      <c r="H10" s="77">
        <f>IF('Eligibilité_projet'!G13="Hors climat Mediterranéen",LOOKUP(RECant_biom!$A$10,'(ne pas modifier) BDD_REF'!$A$244:$A$263,'(ne pas modifier) BDD_REF'!$B$244:$B$263),IF('Eligibilité_projet'!G13="",0,LOOKUP(RECant_biom!$A$10,'(ne pas modifier) BDD_REF'!$A$244:$A$263,'(ne pas modifier) BDD_REF'!$C$244:$C$263)))</f>
        <v>0</v>
      </c>
      <c r="I10" s="77">
        <f>IF('Eligibilité_projet'!H13="Hors climat Mediterranéen",LOOKUP(RECant_biom!$A$10,'(ne pas modifier) BDD_REF'!$A$244:$A$263,'(ne pas modifier) BDD_REF'!$B$244:$B$263),IF('Eligibilité_projet'!H13="",0,LOOKUP(RECant_biom!$A$10,'(ne pas modifier) BDD_REF'!$A$244:$A$263,'(ne pas modifier) BDD_REF'!$C$244:$C$263)))</f>
        <v>0</v>
      </c>
      <c r="J10" s="77">
        <f>IF('Eligibilité_projet'!I13="Hors climat Mediterranéen",LOOKUP(RECant_biom!$A$10,'(ne pas modifier) BDD_REF'!$A$244:$A$263,'(ne pas modifier) BDD_REF'!$B$244:$B$263),IF('Eligibilité_projet'!I13="",0,LOOKUP(RECant_biom!$A$10,'(ne pas modifier) BDD_REF'!$A$244:$A$263,'(ne pas modifier) BDD_REF'!$C$244:$C$263)))</f>
        <v>0</v>
      </c>
      <c r="K10" s="77">
        <f>IF('Eligibilité_projet'!J13="Hors climat Mediterranéen",LOOKUP(RECant_biom!$A$10,'(ne pas modifier) BDD_REF'!$A$244:$A$263,'(ne pas modifier) BDD_REF'!$B$244:$B$263),IF('Eligibilité_projet'!J13="",0,LOOKUP(RECant_biom!$A$10,'(ne pas modifier) BDD_REF'!$A$244:$A$263,'(ne pas modifier) BDD_REF'!$C$244:$C$263)))</f>
        <v>0</v>
      </c>
      <c r="L10" s="77">
        <f>IF('Eligibilité_projet'!K13="Hors climat Mediterranéen",LOOKUP(RECant_biom!$A$10,'(ne pas modifier) BDD_REF'!$A$244:$A$263,'(ne pas modifier) BDD_REF'!$B$244:$B$263),IF('Eligibilité_projet'!K13="",0,LOOKUP(RECant_biom!$A$10,'(ne pas modifier) BDD_REF'!$A$244:$A$263,'(ne pas modifier) BDD_REF'!$C$244:$C$263)))</f>
        <v>0</v>
      </c>
      <c r="M10" s="77">
        <f t="shared" si="1"/>
        <v>17.2</v>
      </c>
      <c r="N10" s="20"/>
      <c r="O10" s="20"/>
      <c r="P10" s="20"/>
      <c r="Q10" s="20"/>
    </row>
    <row r="11" ht="14.25" customHeight="1">
      <c r="A11" s="64">
        <v>7.0</v>
      </c>
      <c r="B11" s="47" t="s">
        <v>177</v>
      </c>
      <c r="C11" s="77">
        <f>IF('Eligibilité_projet'!B13="Hors climat Mediterranéen",LOOKUP(RECant_biom!$A$11,'(ne pas modifier) BDD_REF'!$A$244:$A$263,'(ne pas modifier) BDD_REF'!$B$244:$B$263),IF('Eligibilité_projet'!B13="",0,LOOKUP(RECant_biom!$A$11,'(ne pas modifier) BDD_REF'!$A$244:$A$263,'(ne pas modifier) BDD_REF'!$C$244:$C$263)))</f>
        <v>9.8</v>
      </c>
      <c r="D11" s="77">
        <f>IF('Eligibilité_projet'!C13="Hors climat Mediterranéen",LOOKUP(RECant_biom!$A$11,'(ne pas modifier) BDD_REF'!$A$244:$A$263,'(ne pas modifier) BDD_REF'!$B$244:$B$263),IF('Eligibilité_projet'!C13="",0,LOOKUP(RECant_biom!$A$11,'(ne pas modifier) BDD_REF'!$A$244:$A$263,'(ne pas modifier) BDD_REF'!$C$244:$C$263)))</f>
        <v>9.8</v>
      </c>
      <c r="E11" s="77">
        <f>IF('Eligibilité_projet'!D13="Hors climat Mediterranéen",LOOKUP(RECant_biom!$A$11,'(ne pas modifier) BDD_REF'!$A$244:$A$263,'(ne pas modifier) BDD_REF'!$B$244:$B$263),IF('Eligibilité_projet'!D13="",0,LOOKUP(RECant_biom!$A$11,'(ne pas modifier) BDD_REF'!$A$244:$A$263,'(ne pas modifier) BDD_REF'!$C$244:$C$263)))</f>
        <v>0</v>
      </c>
      <c r="F11" s="77">
        <f>IF('Eligibilité_projet'!E13="Hors climat Mediterranéen",LOOKUP(RECant_biom!$A$11,'(ne pas modifier) BDD_REF'!$A$244:$A$263,'(ne pas modifier) BDD_REF'!$B$244:$B$263),IF('Eligibilité_projet'!E13="",0,LOOKUP(RECant_biom!$A$11,'(ne pas modifier) BDD_REF'!$A$244:$A$263,'(ne pas modifier) BDD_REF'!$C$244:$C$263)))</f>
        <v>0</v>
      </c>
      <c r="G11" s="77">
        <f>IF('Eligibilité_projet'!F13="Hors climat Mediterranéen",LOOKUP(RECant_biom!$A$11,'(ne pas modifier) BDD_REF'!$A$244:$A$263,'(ne pas modifier) BDD_REF'!$B$244:$B$263),IF('Eligibilité_projet'!F13="",0,LOOKUP(RECant_biom!$A$11,'(ne pas modifier) BDD_REF'!$A$244:$A$263,'(ne pas modifier) BDD_REF'!$C$244:$C$263)))</f>
        <v>0</v>
      </c>
      <c r="H11" s="77">
        <f>IF('Eligibilité_projet'!G13="Hors climat Mediterranéen",LOOKUP(RECant_biom!$A$11,'(ne pas modifier) BDD_REF'!$A$244:$A$263,'(ne pas modifier) BDD_REF'!$B$244:$B$263),IF('Eligibilité_projet'!G13="",0,LOOKUP(RECant_biom!$A$11,'(ne pas modifier) BDD_REF'!$A$244:$A$263,'(ne pas modifier) BDD_REF'!$C$244:$C$263)))</f>
        <v>0</v>
      </c>
      <c r="I11" s="77">
        <f>IF('Eligibilité_projet'!H13="Hors climat Mediterranéen",LOOKUP(RECant_biom!$A$11,'(ne pas modifier) BDD_REF'!$A$244:$A$263,'(ne pas modifier) BDD_REF'!$B$244:$B$263),IF('Eligibilité_projet'!H13="",0,LOOKUP(RECant_biom!$A$11,'(ne pas modifier) BDD_REF'!$A$244:$A$263,'(ne pas modifier) BDD_REF'!$C$244:$C$263)))</f>
        <v>0</v>
      </c>
      <c r="J11" s="77">
        <f>IF('Eligibilité_projet'!I13="Hors climat Mediterranéen",LOOKUP(RECant_biom!$A$11,'(ne pas modifier) BDD_REF'!$A$244:$A$263,'(ne pas modifier) BDD_REF'!$B$244:$B$263),IF('Eligibilité_projet'!I13="",0,LOOKUP(RECant_biom!$A$11,'(ne pas modifier) BDD_REF'!$A$244:$A$263,'(ne pas modifier) BDD_REF'!$C$244:$C$263)))</f>
        <v>0</v>
      </c>
      <c r="K11" s="77">
        <f>IF('Eligibilité_projet'!J13="Hors climat Mediterranéen",LOOKUP(RECant_biom!$A$11,'(ne pas modifier) BDD_REF'!$A$244:$A$263,'(ne pas modifier) BDD_REF'!$B$244:$B$263),IF('Eligibilité_projet'!J13="",0,LOOKUP(RECant_biom!$A$11,'(ne pas modifier) BDD_REF'!$A$244:$A$263,'(ne pas modifier) BDD_REF'!$C$244:$C$263)))</f>
        <v>0</v>
      </c>
      <c r="L11" s="77">
        <f>IF('Eligibilité_projet'!K13="Hors climat Mediterranéen",LOOKUP(RECant_biom!$A$11,'(ne pas modifier) BDD_REF'!$A$244:$A$263,'(ne pas modifier) BDD_REF'!$B$244:$B$263),IF('Eligibilité_projet'!K13="",0,LOOKUP(RECant_biom!$A$11,'(ne pas modifier) BDD_REF'!$A$244:$A$263,'(ne pas modifier) BDD_REF'!$C$244:$C$263)))</f>
        <v>0</v>
      </c>
      <c r="M11" s="77">
        <f t="shared" si="1"/>
        <v>19.6</v>
      </c>
      <c r="N11" s="20"/>
      <c r="O11" s="20"/>
      <c r="P11" s="20"/>
      <c r="Q11" s="20"/>
    </row>
    <row r="12" ht="14.25" customHeight="1">
      <c r="A12" s="64">
        <v>8.0</v>
      </c>
      <c r="B12" s="47" t="s">
        <v>177</v>
      </c>
      <c r="C12" s="77">
        <f>IF('Eligibilité_projet'!B13="Hors climat Mediterranéen",LOOKUP(RECant_biom!$A$12,'(ne pas modifier) BDD_REF'!$A$244:$A$263,'(ne pas modifier) BDD_REF'!$B$244:$B$263),IF('Eligibilité_projet'!B13="",0,LOOKUP(RECant_biom!$A$12,'(ne pas modifier) BDD_REF'!$A$244:$A$263,'(ne pas modifier) BDD_REF'!$C$244:$C$263)))</f>
        <v>11.1</v>
      </c>
      <c r="D12" s="77">
        <f>IF('Eligibilité_projet'!C13="Hors climat Mediterranéen",LOOKUP(RECant_biom!$A$12,'(ne pas modifier) BDD_REF'!$A$244:$A$263,'(ne pas modifier) BDD_REF'!$B$244:$B$263),IF('Eligibilité_projet'!C13="",0,LOOKUP(RECant_biom!$A$12,'(ne pas modifier) BDD_REF'!$A$244:$A$263,'(ne pas modifier) BDD_REF'!$C$244:$C$263)))</f>
        <v>11.1</v>
      </c>
      <c r="E12" s="77">
        <f>IF('Eligibilité_projet'!D13="Hors climat Mediterranéen",LOOKUP(RECant_biom!$A$12,'(ne pas modifier) BDD_REF'!$A$244:$A$263,'(ne pas modifier) BDD_REF'!$B$244:$B$263),IF('Eligibilité_projet'!D13="",0,LOOKUP(RECant_biom!$A$12,'(ne pas modifier) BDD_REF'!$A$244:$A$263,'(ne pas modifier) BDD_REF'!$C$244:$C$263)))</f>
        <v>0</v>
      </c>
      <c r="F12" s="77">
        <f>IF('Eligibilité_projet'!E13="Hors climat Mediterranéen",LOOKUP(RECant_biom!$A$12,'(ne pas modifier) BDD_REF'!$A$244:$A$263,'(ne pas modifier) BDD_REF'!$B$244:$B$263),IF('Eligibilité_projet'!E13="",0,LOOKUP(RECant_biom!$A$12,'(ne pas modifier) BDD_REF'!$A$244:$A$263,'(ne pas modifier) BDD_REF'!$C$244:$C$263)))</f>
        <v>0</v>
      </c>
      <c r="G12" s="77">
        <f>IF('Eligibilité_projet'!F13="Hors climat Mediterranéen",LOOKUP(RECant_biom!$A$12,'(ne pas modifier) BDD_REF'!$A$244:$A$263,'(ne pas modifier) BDD_REF'!$B$244:$B$263),IF('Eligibilité_projet'!F13="",0,LOOKUP(RECant_biom!$A$12,'(ne pas modifier) BDD_REF'!$A$244:$A$263,'(ne pas modifier) BDD_REF'!$C$244:$C$263)))</f>
        <v>0</v>
      </c>
      <c r="H12" s="77">
        <f>IF('Eligibilité_projet'!G13="Hors climat Mediterranéen",LOOKUP(RECant_biom!$A$12,'(ne pas modifier) BDD_REF'!$A$244:$A$263,'(ne pas modifier) BDD_REF'!$B$244:$B$263),IF('Eligibilité_projet'!G13="",0,LOOKUP(RECant_biom!$A$12,'(ne pas modifier) BDD_REF'!$A$244:$A$263,'(ne pas modifier) BDD_REF'!$C$244:$C$263)))</f>
        <v>0</v>
      </c>
      <c r="I12" s="77">
        <f>IF('Eligibilité_projet'!H13="Hors climat Mediterranéen",LOOKUP(RECant_biom!$A$12,'(ne pas modifier) BDD_REF'!$A$244:$A$263,'(ne pas modifier) BDD_REF'!$B$244:$B$263),IF('Eligibilité_projet'!H13="",0,LOOKUP(RECant_biom!$A$12,'(ne pas modifier) BDD_REF'!$A$244:$A$263,'(ne pas modifier) BDD_REF'!$C$244:$C$263)))</f>
        <v>0</v>
      </c>
      <c r="J12" s="77">
        <f>IF('Eligibilité_projet'!I13="Hors climat Mediterranéen",LOOKUP(RECant_biom!$A$12,'(ne pas modifier) BDD_REF'!$A$244:$A$263,'(ne pas modifier) BDD_REF'!$B$244:$B$263),IF('Eligibilité_projet'!I13="",0,LOOKUP(RECant_biom!$A$12,'(ne pas modifier) BDD_REF'!$A$244:$A$263,'(ne pas modifier) BDD_REF'!$C$244:$C$263)))</f>
        <v>0</v>
      </c>
      <c r="K12" s="77">
        <f>IF('Eligibilité_projet'!J13="Hors climat Mediterranéen",LOOKUP(RECant_biom!$A$12,'(ne pas modifier) BDD_REF'!$A$244:$A$263,'(ne pas modifier) BDD_REF'!$B$244:$B$263),IF('Eligibilité_projet'!J13="",0,LOOKUP(RECant_biom!$A$12,'(ne pas modifier) BDD_REF'!$A$244:$A$263,'(ne pas modifier) BDD_REF'!$C$244:$C$263)))</f>
        <v>0</v>
      </c>
      <c r="L12" s="77">
        <f>IF('Eligibilité_projet'!K13="Hors climat Mediterranéen",LOOKUP(RECant_biom!$A$12,'(ne pas modifier) BDD_REF'!$A$244:$A$263,'(ne pas modifier) BDD_REF'!$B$244:$B$263),IF('Eligibilité_projet'!K13="",0,LOOKUP(RECant_biom!$A$12,'(ne pas modifier) BDD_REF'!$A$244:$A$263,'(ne pas modifier) BDD_REF'!$C$244:$C$263)))</f>
        <v>0</v>
      </c>
      <c r="M12" s="77">
        <f t="shared" si="1"/>
        <v>22.2</v>
      </c>
      <c r="N12" s="20"/>
      <c r="O12" s="20"/>
      <c r="P12" s="20"/>
      <c r="Q12" s="20"/>
    </row>
    <row r="13" ht="14.25" customHeight="1">
      <c r="A13" s="64">
        <v>9.0</v>
      </c>
      <c r="B13" s="47" t="s">
        <v>177</v>
      </c>
      <c r="C13" s="77">
        <f>IF('Eligibilité_projet'!B13="Hors climat Mediterranéen",LOOKUP(RECant_biom!$A$13,'(ne pas modifier) BDD_REF'!$A$244:$A$263,'(ne pas modifier) BDD_REF'!$B$244:$B$263),IF('Eligibilité_projet'!B13="",0,LOOKUP(RECant_biom!$A$13,'(ne pas modifier) BDD_REF'!$A$244:$A$263,'(ne pas modifier) BDD_REF'!$C$244:$C$263)))</f>
        <v>12.3</v>
      </c>
      <c r="D13" s="77">
        <f>IF('Eligibilité_projet'!C13="Hors climat Mediterranéen",LOOKUP(RECant_biom!$A$13,'(ne pas modifier) BDD_REF'!$A$244:$A$263,'(ne pas modifier) BDD_REF'!$B$244:$B$263),IF('Eligibilité_projet'!C13="",0,LOOKUP(RECant_biom!$A$13,'(ne pas modifier) BDD_REF'!$A$244:$A$263,'(ne pas modifier) BDD_REF'!$C$244:$C$263)))</f>
        <v>12.3</v>
      </c>
      <c r="E13" s="77">
        <f>IF('Eligibilité_projet'!D13="Hors climat Mediterranéen",LOOKUP(RECant_biom!$A$13,'(ne pas modifier) BDD_REF'!$A$244:$A$263,'(ne pas modifier) BDD_REF'!$B$244:$B$263),IF('Eligibilité_projet'!D13="",0,LOOKUP(RECant_biom!$A$13,'(ne pas modifier) BDD_REF'!$A$244:$A$263,'(ne pas modifier) BDD_REF'!$C$244:$C$263)))</f>
        <v>0</v>
      </c>
      <c r="F13" s="77">
        <f>IF('Eligibilité_projet'!E13="Hors climat Mediterranéen",LOOKUP(RECant_biom!$A$13,'(ne pas modifier) BDD_REF'!$A$244:$A$263,'(ne pas modifier) BDD_REF'!$B$244:$B$263),IF('Eligibilité_projet'!E13="",0,LOOKUP(RECant_biom!$A$13,'(ne pas modifier) BDD_REF'!$A$244:$A$263,'(ne pas modifier) BDD_REF'!$C$244:$C$263)))</f>
        <v>0</v>
      </c>
      <c r="G13" s="77">
        <f>IF('Eligibilité_projet'!F13="Hors climat Mediterranéen",LOOKUP(RECant_biom!$A$13,'(ne pas modifier) BDD_REF'!$A$244:$A$263,'(ne pas modifier) BDD_REF'!$B$244:$B$263),IF('Eligibilité_projet'!F13="",0,LOOKUP(RECant_biom!$A$13,'(ne pas modifier) BDD_REF'!$A$244:$A$263,'(ne pas modifier) BDD_REF'!$C$244:$C$263)))</f>
        <v>0</v>
      </c>
      <c r="H13" s="77">
        <f>IF('Eligibilité_projet'!G13="Hors climat Mediterranéen",LOOKUP(RECant_biom!$A$13,'(ne pas modifier) BDD_REF'!$A$244:$A$263,'(ne pas modifier) BDD_REF'!$B$244:$B$263),IF('Eligibilité_projet'!G13="",0,LOOKUP(RECant_biom!$A$13,'(ne pas modifier) BDD_REF'!$A$244:$A$263,'(ne pas modifier) BDD_REF'!$C$244:$C$263)))</f>
        <v>0</v>
      </c>
      <c r="I13" s="77">
        <f>IF('Eligibilité_projet'!H13="Hors climat Mediterranéen",LOOKUP(RECant_biom!$A$13,'(ne pas modifier) BDD_REF'!$A$244:$A$263,'(ne pas modifier) BDD_REF'!$B$244:$B$263),IF('Eligibilité_projet'!H13="",0,LOOKUP(RECant_biom!$A$13,'(ne pas modifier) BDD_REF'!$A$244:$A$263,'(ne pas modifier) BDD_REF'!$C$244:$C$263)))</f>
        <v>0</v>
      </c>
      <c r="J13" s="77">
        <f>IF('Eligibilité_projet'!I13="Hors climat Mediterranéen",LOOKUP(RECant_biom!$A$13,'(ne pas modifier) BDD_REF'!$A$244:$A$263,'(ne pas modifier) BDD_REF'!$B$244:$B$263),IF('Eligibilité_projet'!I13="",0,LOOKUP(RECant_biom!$A$13,'(ne pas modifier) BDD_REF'!$A$244:$A$263,'(ne pas modifier) BDD_REF'!$C$244:$C$263)))</f>
        <v>0</v>
      </c>
      <c r="K13" s="77">
        <f>IF('Eligibilité_projet'!J13="Hors climat Mediterranéen",LOOKUP(RECant_biom!$A$13,'(ne pas modifier) BDD_REF'!$A$244:$A$263,'(ne pas modifier) BDD_REF'!$B$244:$B$263),IF('Eligibilité_projet'!J13="",0,LOOKUP(RECant_biom!$A$13,'(ne pas modifier) BDD_REF'!$A$244:$A$263,'(ne pas modifier) BDD_REF'!$C$244:$C$263)))</f>
        <v>0</v>
      </c>
      <c r="L13" s="77">
        <f>IF('Eligibilité_projet'!K13="Hors climat Mediterranéen",LOOKUP(RECant_biom!$A$13,'(ne pas modifier) BDD_REF'!$A$244:$A$263,'(ne pas modifier) BDD_REF'!$B$244:$B$263),IF('Eligibilité_projet'!K13="",0,LOOKUP(RECant_biom!$A$13,'(ne pas modifier) BDD_REF'!$A$244:$A$263,'(ne pas modifier) BDD_REF'!$C$244:$C$263)))</f>
        <v>0</v>
      </c>
      <c r="M13" s="77">
        <f t="shared" si="1"/>
        <v>24.6</v>
      </c>
      <c r="N13" s="20"/>
      <c r="O13" s="20"/>
      <c r="P13" s="20"/>
      <c r="Q13" s="20"/>
    </row>
    <row r="14" ht="14.25" customHeight="1">
      <c r="A14" s="64">
        <v>10.0</v>
      </c>
      <c r="B14" s="47" t="s">
        <v>177</v>
      </c>
      <c r="C14" s="77">
        <f>IF('Eligibilité_projet'!B13="Hors climat Mediterranéen",LOOKUP(RECant_biom!$A$14,'(ne pas modifier) BDD_REF'!$A$244:$A$263,'(ne pas modifier) BDD_REF'!$B$244:$B$263),IF('Eligibilité_projet'!B13="",0,LOOKUP(RECant_biom!$A$14,'(ne pas modifier) BDD_REF'!$A$244:$A$263,'(ne pas modifier) BDD_REF'!$C$244:$C$263)))</f>
        <v>13.5</v>
      </c>
      <c r="D14" s="77">
        <f>IF('Eligibilité_projet'!C13="Hors climat Mediterranéen",LOOKUP(RECant_biom!$A$14,'(ne pas modifier) BDD_REF'!$A$244:$A$263,'(ne pas modifier) BDD_REF'!$B$244:$B$263),IF('Eligibilité_projet'!C13="",0,LOOKUP(RECant_biom!$A$14,'(ne pas modifier) BDD_REF'!$A$244:$A$263,'(ne pas modifier) BDD_REF'!$C$244:$C$263)))</f>
        <v>13.5</v>
      </c>
      <c r="E14" s="77">
        <f>IF('Eligibilité_projet'!D13="Hors climat Mediterranéen",LOOKUP(RECant_biom!$A$14,'(ne pas modifier) BDD_REF'!$A$244:$A$263,'(ne pas modifier) BDD_REF'!$B$244:$B$263),IF('Eligibilité_projet'!D13="",0,LOOKUP(RECant_biom!$A$14,'(ne pas modifier) BDD_REF'!$A$244:$A$263,'(ne pas modifier) BDD_REF'!$C$244:$C$263)))</f>
        <v>0</v>
      </c>
      <c r="F14" s="77">
        <f>IF('Eligibilité_projet'!E13="Hors climat Mediterranéen",LOOKUP(RECant_biom!$A$14,'(ne pas modifier) BDD_REF'!$A$244:$A$263,'(ne pas modifier) BDD_REF'!$B$244:$B$263),IF('Eligibilité_projet'!E13="",0,LOOKUP(RECant_biom!$A$14,'(ne pas modifier) BDD_REF'!$A$244:$A$263,'(ne pas modifier) BDD_REF'!$C$244:$C$263)))</f>
        <v>0</v>
      </c>
      <c r="G14" s="77">
        <f>IF('Eligibilité_projet'!F13="Hors climat Mediterranéen",LOOKUP(RECant_biom!$A$14,'(ne pas modifier) BDD_REF'!$A$244:$A$263,'(ne pas modifier) BDD_REF'!$B$244:$B$263),IF('Eligibilité_projet'!F13="",0,LOOKUP(RECant_biom!$A$14,'(ne pas modifier) BDD_REF'!$A$244:$A$263,'(ne pas modifier) BDD_REF'!$C$244:$C$263)))</f>
        <v>0</v>
      </c>
      <c r="H14" s="77">
        <f>IF('Eligibilité_projet'!G13="Hors climat Mediterranéen",LOOKUP(RECant_biom!$A$14,'(ne pas modifier) BDD_REF'!$A$244:$A$263,'(ne pas modifier) BDD_REF'!$B$244:$B$263),IF('Eligibilité_projet'!G13="",0,LOOKUP(RECant_biom!$A$14,'(ne pas modifier) BDD_REF'!$A$244:$A$263,'(ne pas modifier) BDD_REF'!$C$244:$C$263)))</f>
        <v>0</v>
      </c>
      <c r="I14" s="77">
        <f>IF('Eligibilité_projet'!H13="Hors climat Mediterranéen",LOOKUP(RECant_biom!$A$14,'(ne pas modifier) BDD_REF'!$A$244:$A$263,'(ne pas modifier) BDD_REF'!$B$244:$B$263),IF('Eligibilité_projet'!H13="",0,LOOKUP(RECant_biom!$A$14,'(ne pas modifier) BDD_REF'!$A$244:$A$263,'(ne pas modifier) BDD_REF'!$C$244:$C$263)))</f>
        <v>0</v>
      </c>
      <c r="J14" s="77">
        <f>IF('Eligibilité_projet'!I13="Hors climat Mediterranéen",LOOKUP(RECant_biom!$A$14,'(ne pas modifier) BDD_REF'!$A$244:$A$263,'(ne pas modifier) BDD_REF'!$B$244:$B$263),IF('Eligibilité_projet'!I13="",0,LOOKUP(RECant_biom!$A$14,'(ne pas modifier) BDD_REF'!$A$244:$A$263,'(ne pas modifier) BDD_REF'!$C$244:$C$263)))</f>
        <v>0</v>
      </c>
      <c r="K14" s="77">
        <f>IF('Eligibilité_projet'!J13="Hors climat Mediterranéen",LOOKUP(RECant_biom!$A$14,'(ne pas modifier) BDD_REF'!$A$244:$A$263,'(ne pas modifier) BDD_REF'!$B$244:$B$263),IF('Eligibilité_projet'!J13="",0,LOOKUP(RECant_biom!$A$14,'(ne pas modifier) BDD_REF'!$A$244:$A$263,'(ne pas modifier) BDD_REF'!$C$244:$C$263)))</f>
        <v>0</v>
      </c>
      <c r="L14" s="77">
        <f>IF('Eligibilité_projet'!K13="Hors climat Mediterranéen",LOOKUP(RECant_biom!$A$14,'(ne pas modifier) BDD_REF'!$A$244:$A$263,'(ne pas modifier) BDD_REF'!$B$244:$B$263),IF('Eligibilité_projet'!K13="",0,LOOKUP(RECant_biom!$A$14,'(ne pas modifier) BDD_REF'!$A$244:$A$263,'(ne pas modifier) BDD_REF'!$C$244:$C$263)))</f>
        <v>0</v>
      </c>
      <c r="M14" s="77">
        <f t="shared" si="1"/>
        <v>27</v>
      </c>
      <c r="N14" s="20"/>
      <c r="O14" s="20"/>
      <c r="P14" s="20"/>
      <c r="Q14" s="20"/>
    </row>
    <row r="15" ht="14.25" customHeight="1">
      <c r="A15" s="64">
        <v>11.0</v>
      </c>
      <c r="B15" s="47" t="s">
        <v>177</v>
      </c>
      <c r="C15" s="77">
        <f>IF('Eligibilité_projet'!B13="Hors climat Mediterranéen",LOOKUP(RECant_biom!$A$15,'(ne pas modifier) BDD_REF'!$A$244:$A$263,'(ne pas modifier) BDD_REF'!$B$244:$B$263),IF('Eligibilité_projet'!B13="",0,LOOKUP(RECant_biom!$A$15,'(ne pas modifier) BDD_REF'!$A$244:$A$263,'(ne pas modifier) BDD_REF'!$C$244:$C$263)))</f>
        <v>13.9</v>
      </c>
      <c r="D15" s="77">
        <f>IF('Eligibilité_projet'!C13="Hors climat Mediterranéen",LOOKUP(RECant_biom!$A$15,'(ne pas modifier) BDD_REF'!$A$244:$A$263,'(ne pas modifier) BDD_REF'!$B$244:$B$263),IF('Eligibilité_projet'!C13="",0,LOOKUP(RECant_biom!$A$15,'(ne pas modifier) BDD_REF'!$A$244:$A$263,'(ne pas modifier) BDD_REF'!$C$244:$C$263)))</f>
        <v>13.9</v>
      </c>
      <c r="E15" s="77">
        <f>IF('Eligibilité_projet'!D13="Hors climat Mediterranéen",LOOKUP(RECant_biom!$A$15,'(ne pas modifier) BDD_REF'!$A$244:$A$263,'(ne pas modifier) BDD_REF'!$B$244:$B$263),IF('Eligibilité_projet'!D13="",0,LOOKUP(RECant_biom!$A$15,'(ne pas modifier) BDD_REF'!$A$244:$A$263,'(ne pas modifier) BDD_REF'!$C$244:$C$263)))</f>
        <v>0</v>
      </c>
      <c r="F15" s="77">
        <f>IF('Eligibilité_projet'!E13="Hors climat Mediterranéen",LOOKUP(RECant_biom!$A$15,'(ne pas modifier) BDD_REF'!$A$244:$A$263,'(ne pas modifier) BDD_REF'!$B$244:$B$263),IF('Eligibilité_projet'!E13="",0,LOOKUP(RECant_biom!$A$15,'(ne pas modifier) BDD_REF'!$A$244:$A$263,'(ne pas modifier) BDD_REF'!$C$244:$C$263)))</f>
        <v>0</v>
      </c>
      <c r="G15" s="77">
        <f>IF('Eligibilité_projet'!F13="Hors climat Mediterranéen",LOOKUP(RECant_biom!$A$15,'(ne pas modifier) BDD_REF'!$A$244:$A$263,'(ne pas modifier) BDD_REF'!$B$244:$B$263),IF('Eligibilité_projet'!F13="",0,LOOKUP(RECant_biom!$A$15,'(ne pas modifier) BDD_REF'!$A$244:$A$263,'(ne pas modifier) BDD_REF'!$C$244:$C$263)))</f>
        <v>0</v>
      </c>
      <c r="H15" s="77">
        <f>IF('Eligibilité_projet'!G13="Hors climat Mediterranéen",LOOKUP(RECant_biom!$A$15,'(ne pas modifier) BDD_REF'!$A$244:$A$263,'(ne pas modifier) BDD_REF'!$B$244:$B$263),IF('Eligibilité_projet'!G13="",0,LOOKUP(RECant_biom!$A$15,'(ne pas modifier) BDD_REF'!$A$244:$A$263,'(ne pas modifier) BDD_REF'!$C$244:$C$263)))</f>
        <v>0</v>
      </c>
      <c r="I15" s="77">
        <f>IF('Eligibilité_projet'!H13="Hors climat Mediterranéen",LOOKUP(RECant_biom!$A$15,'(ne pas modifier) BDD_REF'!$A$244:$A$263,'(ne pas modifier) BDD_REF'!$B$244:$B$263),IF('Eligibilité_projet'!H13="",0,LOOKUP(RECant_biom!$A$15,'(ne pas modifier) BDD_REF'!$A$244:$A$263,'(ne pas modifier) BDD_REF'!$C$244:$C$263)))</f>
        <v>0</v>
      </c>
      <c r="J15" s="77">
        <f>IF('Eligibilité_projet'!I13="Hors climat Mediterranéen",LOOKUP(RECant_biom!$A$15,'(ne pas modifier) BDD_REF'!$A$244:$A$263,'(ne pas modifier) BDD_REF'!$B$244:$B$263),IF('Eligibilité_projet'!I13="",0,LOOKUP(RECant_biom!$A$15,'(ne pas modifier) BDD_REF'!$A$244:$A$263,'(ne pas modifier) BDD_REF'!$C$244:$C$263)))</f>
        <v>0</v>
      </c>
      <c r="K15" s="77">
        <f>IF('Eligibilité_projet'!J13="Hors climat Mediterranéen",LOOKUP(RECant_biom!$A$15,'(ne pas modifier) BDD_REF'!$A$244:$A$263,'(ne pas modifier) BDD_REF'!$B$244:$B$263),IF('Eligibilité_projet'!J13="",0,LOOKUP(RECant_biom!$A$15,'(ne pas modifier) BDD_REF'!$A$244:$A$263,'(ne pas modifier) BDD_REF'!$C$244:$C$263)))</f>
        <v>0</v>
      </c>
      <c r="L15" s="77">
        <f>IF('Eligibilité_projet'!K13="Hors climat Mediterranéen",LOOKUP(RECant_biom!$A$15,'(ne pas modifier) BDD_REF'!$A$244:$A$263,'(ne pas modifier) BDD_REF'!$B$244:$B$263),IF('Eligibilité_projet'!K13="",0,LOOKUP(RECant_biom!$A$15,'(ne pas modifier) BDD_REF'!$A$244:$A$263,'(ne pas modifier) BDD_REF'!$C$244:$C$263)))</f>
        <v>0</v>
      </c>
      <c r="M15" s="77">
        <f t="shared" si="1"/>
        <v>27.8</v>
      </c>
      <c r="N15" s="20"/>
      <c r="O15" s="20"/>
      <c r="P15" s="20"/>
      <c r="Q15" s="20"/>
    </row>
    <row r="16" ht="14.25" customHeight="1">
      <c r="A16" s="64">
        <v>12.0</v>
      </c>
      <c r="B16" s="47" t="s">
        <v>177</v>
      </c>
      <c r="C16" s="77">
        <f>IF('Eligibilité_projet'!B13="Hors climat Mediterranéen",LOOKUP(RECant_biom!$A$16,'(ne pas modifier) BDD_REF'!$A$244:$A$263,'(ne pas modifier) BDD_REF'!$B$244:$B$263),IF('Eligibilité_projet'!B13="",0,LOOKUP(RECant_biom!$A$16,'(ne pas modifier) BDD_REF'!$A$244:$A$263,'(ne pas modifier) BDD_REF'!$C$244:$C$263)))</f>
        <v>14.3</v>
      </c>
      <c r="D16" s="77">
        <f>IF('Eligibilité_projet'!C13="Hors climat Mediterranéen",LOOKUP(RECant_biom!$A$16,'(ne pas modifier) BDD_REF'!$A$244:$A$263,'(ne pas modifier) BDD_REF'!$B$244:$B$263),IF('Eligibilité_projet'!C13="",0,LOOKUP(RECant_biom!$A$16,'(ne pas modifier) BDD_REF'!$A$244:$A$263,'(ne pas modifier) BDD_REF'!$C$244:$C$263)))</f>
        <v>14.3</v>
      </c>
      <c r="E16" s="77">
        <f>IF('Eligibilité_projet'!D13="Hors climat Mediterranéen",LOOKUP(RECant_biom!$A$16,'(ne pas modifier) BDD_REF'!$A$244:$A$263,'(ne pas modifier) BDD_REF'!$B$244:$B$263),IF('Eligibilité_projet'!D13="",0,LOOKUP(RECant_biom!$A$16,'(ne pas modifier) BDD_REF'!$A$244:$A$263,'(ne pas modifier) BDD_REF'!$C$244:$C$263)))</f>
        <v>0</v>
      </c>
      <c r="F16" s="77">
        <f>IF('Eligibilité_projet'!E13="Hors climat Mediterranéen",LOOKUP(RECant_biom!$A$16,'(ne pas modifier) BDD_REF'!$A$244:$A$263,'(ne pas modifier) BDD_REF'!$B$244:$B$263),IF('Eligibilité_projet'!E13="",0,LOOKUP(RECant_biom!$A$16,'(ne pas modifier) BDD_REF'!$A$244:$A$263,'(ne pas modifier) BDD_REF'!$C$244:$C$263)))</f>
        <v>0</v>
      </c>
      <c r="G16" s="77">
        <f>IF('Eligibilité_projet'!F13="Hors climat Mediterranéen",LOOKUP(RECant_biom!$A$16,'(ne pas modifier) BDD_REF'!$A$244:$A$263,'(ne pas modifier) BDD_REF'!$B$244:$B$263),IF('Eligibilité_projet'!F13="",0,LOOKUP(RECant_biom!$A$16,'(ne pas modifier) BDD_REF'!$A$244:$A$263,'(ne pas modifier) BDD_REF'!$C$244:$C$263)))</f>
        <v>0</v>
      </c>
      <c r="H16" s="77">
        <f>IF('Eligibilité_projet'!G13="Hors climat Mediterranéen",LOOKUP(RECant_biom!$A$16,'(ne pas modifier) BDD_REF'!$A$244:$A$263,'(ne pas modifier) BDD_REF'!$B$244:$B$263),IF('Eligibilité_projet'!G13="",0,LOOKUP(RECant_biom!$A$16,'(ne pas modifier) BDD_REF'!$A$244:$A$263,'(ne pas modifier) BDD_REF'!$C$244:$C$263)))</f>
        <v>0</v>
      </c>
      <c r="I16" s="77">
        <f>IF('Eligibilité_projet'!H13="Hors climat Mediterranéen",LOOKUP(RECant_biom!$A$16,'(ne pas modifier) BDD_REF'!$A$244:$A$263,'(ne pas modifier) BDD_REF'!$B$244:$B$263),IF('Eligibilité_projet'!H13="",0,LOOKUP(RECant_biom!$A$16,'(ne pas modifier) BDD_REF'!$A$244:$A$263,'(ne pas modifier) BDD_REF'!$C$244:$C$263)))</f>
        <v>0</v>
      </c>
      <c r="J16" s="77">
        <f>IF('Eligibilité_projet'!I13="Hors climat Mediterranéen",LOOKUP(RECant_biom!$A$16,'(ne pas modifier) BDD_REF'!$A$244:$A$263,'(ne pas modifier) BDD_REF'!$B$244:$B$263),IF('Eligibilité_projet'!I13="",0,LOOKUP(RECant_biom!$A$16,'(ne pas modifier) BDD_REF'!$A$244:$A$263,'(ne pas modifier) BDD_REF'!$C$244:$C$263)))</f>
        <v>0</v>
      </c>
      <c r="K16" s="77">
        <f>IF('Eligibilité_projet'!J13="Hors climat Mediterranéen",LOOKUP(RECant_biom!$A$16,'(ne pas modifier) BDD_REF'!$A$244:$A$263,'(ne pas modifier) BDD_REF'!$B$244:$B$263),IF('Eligibilité_projet'!J13="",0,LOOKUP(RECant_biom!$A$16,'(ne pas modifier) BDD_REF'!$A$244:$A$263,'(ne pas modifier) BDD_REF'!$C$244:$C$263)))</f>
        <v>0</v>
      </c>
      <c r="L16" s="77">
        <f>IF('Eligibilité_projet'!K13="Hors climat Mediterranéen",LOOKUP(RECant_biom!$A$16,'(ne pas modifier) BDD_REF'!$A$244:$A$263,'(ne pas modifier) BDD_REF'!$B$244:$B$263),IF('Eligibilité_projet'!K13="",0,LOOKUP(RECant_biom!$A$16,'(ne pas modifier) BDD_REF'!$A$244:$A$263,'(ne pas modifier) BDD_REF'!$C$244:$C$263)))</f>
        <v>0</v>
      </c>
      <c r="M16" s="77">
        <f t="shared" si="1"/>
        <v>28.6</v>
      </c>
      <c r="N16" s="20"/>
      <c r="O16" s="20"/>
      <c r="P16" s="20"/>
      <c r="Q16" s="20"/>
    </row>
    <row r="17" ht="14.25" customHeight="1">
      <c r="A17" s="64">
        <v>13.0</v>
      </c>
      <c r="B17" s="47" t="s">
        <v>177</v>
      </c>
      <c r="C17" s="77">
        <f>IF('Eligibilité_projet'!B13="Hors climat Mediterranéen",LOOKUP(RECant_biom!$A$17,'(ne pas modifier) BDD_REF'!$A$244:$A$263,'(ne pas modifier) BDD_REF'!$B$244:$B$263),IF('Eligibilité_projet'!B13="",0,LOOKUP(RECant_biom!$A$17,'(ne pas modifier) BDD_REF'!$A$244:$A$263,'(ne pas modifier) BDD_REF'!$C$244:$C$263)))</f>
        <v>14.7</v>
      </c>
      <c r="D17" s="77">
        <f>IF('Eligibilité_projet'!C13="Hors climat Mediterranéen",LOOKUP(RECant_biom!$A$17,'(ne pas modifier) BDD_REF'!$A$244:$A$263,'(ne pas modifier) BDD_REF'!$B$244:$B$263),IF('Eligibilité_projet'!C13="",0,LOOKUP(RECant_biom!$A$17,'(ne pas modifier) BDD_REF'!$A$244:$A$263,'(ne pas modifier) BDD_REF'!$C$244:$C$263)))</f>
        <v>14.7</v>
      </c>
      <c r="E17" s="77">
        <f>IF('Eligibilité_projet'!D13="Hors climat Mediterranéen",LOOKUP(RECant_biom!$A$17,'(ne pas modifier) BDD_REF'!$A$244:$A$263,'(ne pas modifier) BDD_REF'!$B$244:$B$263),IF('Eligibilité_projet'!D13="",0,LOOKUP(RECant_biom!$A$17,'(ne pas modifier) BDD_REF'!$A$244:$A$263,'(ne pas modifier) BDD_REF'!$C$244:$C$263)))</f>
        <v>0</v>
      </c>
      <c r="F17" s="77">
        <f>IF('Eligibilité_projet'!E13="Hors climat Mediterranéen",LOOKUP(RECant_biom!$A$17,'(ne pas modifier) BDD_REF'!$A$244:$A$263,'(ne pas modifier) BDD_REF'!$B$244:$B$263),IF('Eligibilité_projet'!E13="",0,LOOKUP(RECant_biom!$A$17,'(ne pas modifier) BDD_REF'!$A$244:$A$263,'(ne pas modifier) BDD_REF'!$C$244:$C$263)))</f>
        <v>0</v>
      </c>
      <c r="G17" s="77">
        <f>IF('Eligibilité_projet'!F13="Hors climat Mediterranéen",LOOKUP(RECant_biom!$A$17,'(ne pas modifier) BDD_REF'!$A$244:$A$263,'(ne pas modifier) BDD_REF'!$B$244:$B$263),IF('Eligibilité_projet'!F13="",0,LOOKUP(RECant_biom!$A$17,'(ne pas modifier) BDD_REF'!$A$244:$A$263,'(ne pas modifier) BDD_REF'!$C$244:$C$263)))</f>
        <v>0</v>
      </c>
      <c r="H17" s="77">
        <f>IF('Eligibilité_projet'!G13="Hors climat Mediterranéen",LOOKUP(RECant_biom!$A$17,'(ne pas modifier) BDD_REF'!$A$244:$A$263,'(ne pas modifier) BDD_REF'!$B$244:$B$263),IF('Eligibilité_projet'!G13="",0,LOOKUP(RECant_biom!$A$17,'(ne pas modifier) BDD_REF'!$A$244:$A$263,'(ne pas modifier) BDD_REF'!$C$244:$C$263)))</f>
        <v>0</v>
      </c>
      <c r="I17" s="77">
        <f>IF('Eligibilité_projet'!H13="Hors climat Mediterranéen",LOOKUP(RECant_biom!$A$17,'(ne pas modifier) BDD_REF'!$A$244:$A$263,'(ne pas modifier) BDD_REF'!$B$244:$B$263),IF('Eligibilité_projet'!H13="",0,LOOKUP(RECant_biom!$A$17,'(ne pas modifier) BDD_REF'!$A$244:$A$263,'(ne pas modifier) BDD_REF'!$C$244:$C$263)))</f>
        <v>0</v>
      </c>
      <c r="J17" s="77">
        <f>IF('Eligibilité_projet'!I13="Hors climat Mediterranéen",LOOKUP(RECant_biom!$A$17,'(ne pas modifier) BDD_REF'!$A$244:$A$263,'(ne pas modifier) BDD_REF'!$B$244:$B$263),IF('Eligibilité_projet'!I13="",0,LOOKUP(RECant_biom!$A$17,'(ne pas modifier) BDD_REF'!$A$244:$A$263,'(ne pas modifier) BDD_REF'!$C$244:$C$263)))</f>
        <v>0</v>
      </c>
      <c r="K17" s="77">
        <f>IF('Eligibilité_projet'!J13="Hors climat Mediterranéen",LOOKUP(RECant_biom!$A$17,'(ne pas modifier) BDD_REF'!$A$244:$A$263,'(ne pas modifier) BDD_REF'!$B$244:$B$263),IF('Eligibilité_projet'!J13="",0,LOOKUP(RECant_biom!$A$17,'(ne pas modifier) BDD_REF'!$A$244:$A$263,'(ne pas modifier) BDD_REF'!$C$244:$C$263)))</f>
        <v>0</v>
      </c>
      <c r="L17" s="77">
        <f>IF('Eligibilité_projet'!K13="Hors climat Mediterranéen",LOOKUP(RECant_biom!$A$17,'(ne pas modifier) BDD_REF'!$A$244:$A$263,'(ne pas modifier) BDD_REF'!$B$244:$B$263),IF('Eligibilité_projet'!K13="",0,LOOKUP(RECant_biom!$A$17,'(ne pas modifier) BDD_REF'!$A$244:$A$263,'(ne pas modifier) BDD_REF'!$C$244:$C$263)))</f>
        <v>0</v>
      </c>
      <c r="M17" s="77">
        <f t="shared" si="1"/>
        <v>29.4</v>
      </c>
      <c r="N17" s="20"/>
      <c r="O17" s="20"/>
      <c r="P17" s="20"/>
      <c r="Q17" s="20"/>
    </row>
    <row r="18" ht="14.25" customHeight="1">
      <c r="A18" s="64">
        <v>14.0</v>
      </c>
      <c r="B18" s="47" t="s">
        <v>177</v>
      </c>
      <c r="C18" s="77">
        <f>IF('Eligibilité_projet'!B13="Hors climat Mediterranéen",LOOKUP(RECant_biom!$A$18,'(ne pas modifier) BDD_REF'!$A$244:$A$263,'(ne pas modifier) BDD_REF'!$B$244:$B$263),IF('Eligibilité_projet'!B13="",0,LOOKUP(RECant_biom!$A$18,'(ne pas modifier) BDD_REF'!$A$244:$A$263,'(ne pas modifier) BDD_REF'!$C$244:$C$263)))</f>
        <v>15.1</v>
      </c>
      <c r="D18" s="77">
        <f>IF('Eligibilité_projet'!C13="Hors climat Mediterranéen",LOOKUP(RECant_biom!$A$18,'(ne pas modifier) BDD_REF'!$A$244:$A$263,'(ne pas modifier) BDD_REF'!$B$244:$B$263),IF('Eligibilité_projet'!C13="",0,LOOKUP(RECant_biom!$A$18,'(ne pas modifier) BDD_REF'!$A$244:$A$263,'(ne pas modifier) BDD_REF'!$C$244:$C$263)))</f>
        <v>15.1</v>
      </c>
      <c r="E18" s="77">
        <f>IF('Eligibilité_projet'!D13="Hors climat Mediterranéen",LOOKUP(RECant_biom!$A$18,'(ne pas modifier) BDD_REF'!$A$244:$A$263,'(ne pas modifier) BDD_REF'!$B$244:$B$263),IF('Eligibilité_projet'!D13="",0,LOOKUP(RECant_biom!$A$18,'(ne pas modifier) BDD_REF'!$A$244:$A$263,'(ne pas modifier) BDD_REF'!$C$244:$C$263)))</f>
        <v>0</v>
      </c>
      <c r="F18" s="77">
        <f>IF('Eligibilité_projet'!E13="Hors climat Mediterranéen",LOOKUP(RECant_biom!$A$18,'(ne pas modifier) BDD_REF'!$A$244:$A$263,'(ne pas modifier) BDD_REF'!$B$244:$B$263),IF('Eligibilité_projet'!E13="",0,LOOKUP(RECant_biom!$A$18,'(ne pas modifier) BDD_REF'!$A$244:$A$263,'(ne pas modifier) BDD_REF'!$C$244:$C$263)))</f>
        <v>0</v>
      </c>
      <c r="G18" s="77">
        <f>IF('Eligibilité_projet'!F13="Hors climat Mediterranéen",LOOKUP(RECant_biom!$A$18,'(ne pas modifier) BDD_REF'!$A$244:$A$263,'(ne pas modifier) BDD_REF'!$B$244:$B$263),IF('Eligibilité_projet'!F13="",0,LOOKUP(RECant_biom!$A$18,'(ne pas modifier) BDD_REF'!$A$244:$A$263,'(ne pas modifier) BDD_REF'!$C$244:$C$263)))</f>
        <v>0</v>
      </c>
      <c r="H18" s="77">
        <f>IF('Eligibilité_projet'!G13="Hors climat Mediterranéen",LOOKUP(RECant_biom!$A$18,'(ne pas modifier) BDD_REF'!$A$244:$A$263,'(ne pas modifier) BDD_REF'!$B$244:$B$263),IF('Eligibilité_projet'!G13="",0,LOOKUP(RECant_biom!$A$18,'(ne pas modifier) BDD_REF'!$A$244:$A$263,'(ne pas modifier) BDD_REF'!$C$244:$C$263)))</f>
        <v>0</v>
      </c>
      <c r="I18" s="77">
        <f>IF('Eligibilité_projet'!H13="Hors climat Mediterranéen",LOOKUP(RECant_biom!$A$18,'(ne pas modifier) BDD_REF'!$A$244:$A$263,'(ne pas modifier) BDD_REF'!$B$244:$B$263),IF('Eligibilité_projet'!H13="",0,LOOKUP(RECant_biom!$A$18,'(ne pas modifier) BDD_REF'!$A$244:$A$263,'(ne pas modifier) BDD_REF'!$C$244:$C$263)))</f>
        <v>0</v>
      </c>
      <c r="J18" s="77">
        <f>IF('Eligibilité_projet'!I13="Hors climat Mediterranéen",LOOKUP(RECant_biom!$A$18,'(ne pas modifier) BDD_REF'!$A$244:$A$263,'(ne pas modifier) BDD_REF'!$B$244:$B$263),IF('Eligibilité_projet'!I13="",0,LOOKUP(RECant_biom!$A$18,'(ne pas modifier) BDD_REF'!$A$244:$A$263,'(ne pas modifier) BDD_REF'!$C$244:$C$263)))</f>
        <v>0</v>
      </c>
      <c r="K18" s="77">
        <f>IF('Eligibilité_projet'!J13="Hors climat Mediterranéen",LOOKUP(RECant_biom!$A$18,'(ne pas modifier) BDD_REF'!$A$244:$A$263,'(ne pas modifier) BDD_REF'!$B$244:$B$263),IF('Eligibilité_projet'!J13="",0,LOOKUP(RECant_biom!$A$18,'(ne pas modifier) BDD_REF'!$A$244:$A$263,'(ne pas modifier) BDD_REF'!$C$244:$C$263)))</f>
        <v>0</v>
      </c>
      <c r="L18" s="77">
        <f>IF('Eligibilité_projet'!K13="Hors climat Mediterranéen",LOOKUP(RECant_biom!$A$18,'(ne pas modifier) BDD_REF'!$A$244:$A$263,'(ne pas modifier) BDD_REF'!$B$244:$B$263),IF('Eligibilité_projet'!K13="",0,LOOKUP(RECant_biom!$A$18,'(ne pas modifier) BDD_REF'!$A$244:$A$263,'(ne pas modifier) BDD_REF'!$C$244:$C$263)))</f>
        <v>0</v>
      </c>
      <c r="M18" s="77">
        <f t="shared" si="1"/>
        <v>30.2</v>
      </c>
      <c r="N18" s="20"/>
      <c r="O18" s="20"/>
      <c r="P18" s="20"/>
      <c r="Q18" s="20"/>
    </row>
    <row r="19" ht="14.25" customHeight="1">
      <c r="A19" s="64">
        <v>15.0</v>
      </c>
      <c r="B19" s="47" t="s">
        <v>177</v>
      </c>
      <c r="C19" s="77">
        <f>IF('Eligibilité_projet'!B13="Hors climat Mediterranéen",LOOKUP(RECant_biom!$A$19,'(ne pas modifier) BDD_REF'!$A$244:$A$263,'(ne pas modifier) BDD_REF'!$B$244:$B$263),IF('Eligibilité_projet'!B13="",0,LOOKUP(RECant_biom!$A$19,'(ne pas modifier) BDD_REF'!$A$244:$A$263,'(ne pas modifier) BDD_REF'!$C$244:$C$263)))</f>
        <v>15.6</v>
      </c>
      <c r="D19" s="77">
        <f>IF('Eligibilité_projet'!C13="Hors climat Mediterranéen",LOOKUP(RECant_biom!$A$19,'(ne pas modifier) BDD_REF'!$A$244:$A$263,'(ne pas modifier) BDD_REF'!$B$244:$B$263),IF('Eligibilité_projet'!C13="",0,LOOKUP(RECant_biom!$A$19,'(ne pas modifier) BDD_REF'!$A$244:$A$263,'(ne pas modifier) BDD_REF'!$C$244:$C$263)))</f>
        <v>15.6</v>
      </c>
      <c r="E19" s="77">
        <f>IF('Eligibilité_projet'!D13="Hors climat Mediterranéen",LOOKUP(RECant_biom!$A$19,'(ne pas modifier) BDD_REF'!$A$244:$A$263,'(ne pas modifier) BDD_REF'!$B$244:$B$263),IF('Eligibilité_projet'!D13="",0,LOOKUP(RECant_biom!$A$19,'(ne pas modifier) BDD_REF'!$A$244:$A$263,'(ne pas modifier) BDD_REF'!$C$244:$C$263)))</f>
        <v>0</v>
      </c>
      <c r="F19" s="77">
        <f>IF('Eligibilité_projet'!E13="Hors climat Mediterranéen",LOOKUP(RECant_biom!$A$19,'(ne pas modifier) BDD_REF'!$A$244:$A$263,'(ne pas modifier) BDD_REF'!$B$244:$B$263),IF('Eligibilité_projet'!E13="",0,LOOKUP(RECant_biom!$A$19,'(ne pas modifier) BDD_REF'!$A$244:$A$263,'(ne pas modifier) BDD_REF'!$C$244:$C$263)))</f>
        <v>0</v>
      </c>
      <c r="G19" s="77">
        <f>IF('Eligibilité_projet'!F13="Hors climat Mediterranéen",LOOKUP(RECant_biom!$A$19,'(ne pas modifier) BDD_REF'!$A$244:$A$263,'(ne pas modifier) BDD_REF'!$B$244:$B$263),IF('Eligibilité_projet'!F13="",0,LOOKUP(RECant_biom!$A$19,'(ne pas modifier) BDD_REF'!$A$244:$A$263,'(ne pas modifier) BDD_REF'!$C$244:$C$263)))</f>
        <v>0</v>
      </c>
      <c r="H19" s="77">
        <f>IF('Eligibilité_projet'!G13="Hors climat Mediterranéen",LOOKUP(RECant_biom!$A$19,'(ne pas modifier) BDD_REF'!$A$244:$A$263,'(ne pas modifier) BDD_REF'!$B$244:$B$263),IF('Eligibilité_projet'!G13="",0,LOOKUP(RECant_biom!$A$19,'(ne pas modifier) BDD_REF'!$A$244:$A$263,'(ne pas modifier) BDD_REF'!$C$244:$C$263)))</f>
        <v>0</v>
      </c>
      <c r="I19" s="77">
        <f>IF('Eligibilité_projet'!H13="Hors climat Mediterranéen",LOOKUP(RECant_biom!$A$19,'(ne pas modifier) BDD_REF'!$A$244:$A$263,'(ne pas modifier) BDD_REF'!$B$244:$B$263),IF('Eligibilité_projet'!H13="",0,LOOKUP(RECant_biom!$A$19,'(ne pas modifier) BDD_REF'!$A$244:$A$263,'(ne pas modifier) BDD_REF'!$C$244:$C$263)))</f>
        <v>0</v>
      </c>
      <c r="J19" s="77">
        <f>IF('Eligibilité_projet'!I13="Hors climat Mediterranéen",LOOKUP(RECant_biom!$A$19,'(ne pas modifier) BDD_REF'!$A$244:$A$263,'(ne pas modifier) BDD_REF'!$B$244:$B$263),IF('Eligibilité_projet'!I13="",0,LOOKUP(RECant_biom!$A$19,'(ne pas modifier) BDD_REF'!$A$244:$A$263,'(ne pas modifier) BDD_REF'!$C$244:$C$263)))</f>
        <v>0</v>
      </c>
      <c r="K19" s="77">
        <f>IF('Eligibilité_projet'!J13="Hors climat Mediterranéen",LOOKUP(RECant_biom!$A$19,'(ne pas modifier) BDD_REF'!$A$244:$A$263,'(ne pas modifier) BDD_REF'!$B$244:$B$263),IF('Eligibilité_projet'!J13="",0,LOOKUP(RECant_biom!$A$19,'(ne pas modifier) BDD_REF'!$A$244:$A$263,'(ne pas modifier) BDD_REF'!$C$244:$C$263)))</f>
        <v>0</v>
      </c>
      <c r="L19" s="77">
        <f>IF('Eligibilité_projet'!K13="Hors climat Mediterranéen",LOOKUP(RECant_biom!$A$19,'(ne pas modifier) BDD_REF'!$A$244:$A$263,'(ne pas modifier) BDD_REF'!$B$244:$B$263),IF('Eligibilité_projet'!K13="",0,LOOKUP(RECant_biom!$A$19,'(ne pas modifier) BDD_REF'!$A$244:$A$263,'(ne pas modifier) BDD_REF'!$C$244:$C$263)))</f>
        <v>0</v>
      </c>
      <c r="M19" s="77">
        <f t="shared" si="1"/>
        <v>31.2</v>
      </c>
      <c r="N19" s="20"/>
      <c r="O19" s="20"/>
      <c r="P19" s="20"/>
      <c r="Q19" s="20"/>
    </row>
    <row r="20" ht="14.25" customHeight="1">
      <c r="A20" s="64">
        <v>16.0</v>
      </c>
      <c r="B20" s="47" t="s">
        <v>177</v>
      </c>
      <c r="C20" s="77">
        <f>IF('Eligibilité_projet'!B13="Hors climat Mediterranéen",LOOKUP(RECant_biom!$A$20,'(ne pas modifier) BDD_REF'!$A$244:$A$263,'(ne pas modifier) BDD_REF'!$B$244:$B$263),IF('Eligibilité_projet'!B13="",0,LOOKUP(RECant_biom!$A$20,'(ne pas modifier) BDD_REF'!$A$244:$A$263,'(ne pas modifier) BDD_REF'!$C$244:$C$263)))</f>
        <v>15.6</v>
      </c>
      <c r="D20" s="77">
        <f>IF('Eligibilité_projet'!C13="Hors climat Mediterranéen",LOOKUP(RECant_biom!$A$20,'(ne pas modifier) BDD_REF'!$A$244:$A$263,'(ne pas modifier) BDD_REF'!$B$244:$B$263),IF('Eligibilité_projet'!C13="",0,LOOKUP(RECant_biom!$A$20,'(ne pas modifier) BDD_REF'!$A$244:$A$263,'(ne pas modifier) BDD_REF'!$C$244:$C$263)))</f>
        <v>15.6</v>
      </c>
      <c r="E20" s="77">
        <f>IF('Eligibilité_projet'!D13="Hors climat Mediterranéen",LOOKUP(RECant_biom!$A$20,'(ne pas modifier) BDD_REF'!$A$244:$A$263,'(ne pas modifier) BDD_REF'!$B$244:$B$263),IF('Eligibilité_projet'!D13="",0,LOOKUP(RECant_biom!$A$20,'(ne pas modifier) BDD_REF'!$A$244:$A$263,'(ne pas modifier) BDD_REF'!$C$244:$C$263)))</f>
        <v>0</v>
      </c>
      <c r="F20" s="77">
        <f>IF('Eligibilité_projet'!E13="Hors climat Mediterranéen",LOOKUP(RECant_biom!$A$20,'(ne pas modifier) BDD_REF'!$A$244:$A$263,'(ne pas modifier) BDD_REF'!$B$244:$B$263),IF('Eligibilité_projet'!E13="",0,LOOKUP(RECant_biom!$A$20,'(ne pas modifier) BDD_REF'!$A$244:$A$263,'(ne pas modifier) BDD_REF'!$C$244:$C$263)))</f>
        <v>0</v>
      </c>
      <c r="G20" s="77">
        <f>IF('Eligibilité_projet'!F13="Hors climat Mediterranéen",LOOKUP(RECant_biom!$A$20,'(ne pas modifier) BDD_REF'!$A$244:$A$263,'(ne pas modifier) BDD_REF'!$B$244:$B$263),IF('Eligibilité_projet'!F13="",0,LOOKUP(RECant_biom!$A$20,'(ne pas modifier) BDD_REF'!$A$244:$A$263,'(ne pas modifier) BDD_REF'!$C$244:$C$263)))</f>
        <v>0</v>
      </c>
      <c r="H20" s="77">
        <f>IF('Eligibilité_projet'!G13="Hors climat Mediterranéen",LOOKUP(RECant_biom!$A$20,'(ne pas modifier) BDD_REF'!$A$244:$A$263,'(ne pas modifier) BDD_REF'!$B$244:$B$263),IF('Eligibilité_projet'!G13="",0,LOOKUP(RECant_biom!$A$20,'(ne pas modifier) BDD_REF'!$A$244:$A$263,'(ne pas modifier) BDD_REF'!$C$244:$C$263)))</f>
        <v>0</v>
      </c>
      <c r="I20" s="77">
        <f>IF('Eligibilité_projet'!H13="Hors climat Mediterranéen",LOOKUP(RECant_biom!$A$20,'(ne pas modifier) BDD_REF'!$A$244:$A$263,'(ne pas modifier) BDD_REF'!$B$244:$B$263),IF('Eligibilité_projet'!H13="",0,LOOKUP(RECant_biom!$A$20,'(ne pas modifier) BDD_REF'!$A$244:$A$263,'(ne pas modifier) BDD_REF'!$C$244:$C$263)))</f>
        <v>0</v>
      </c>
      <c r="J20" s="77">
        <f>IF('Eligibilité_projet'!I13="Hors climat Mediterranéen",LOOKUP(RECant_biom!$A$20,'(ne pas modifier) BDD_REF'!$A$244:$A$263,'(ne pas modifier) BDD_REF'!$B$244:$B$263),IF('Eligibilité_projet'!I13="",0,LOOKUP(RECant_biom!$A$20,'(ne pas modifier) BDD_REF'!$A$244:$A$263,'(ne pas modifier) BDD_REF'!$C$244:$C$263)))</f>
        <v>0</v>
      </c>
      <c r="K20" s="77">
        <f>IF('Eligibilité_projet'!J13="Hors climat Mediterranéen",LOOKUP(RECant_biom!$A$20,'(ne pas modifier) BDD_REF'!$A$244:$A$263,'(ne pas modifier) BDD_REF'!$B$244:$B$263),IF('Eligibilité_projet'!J13="",0,LOOKUP(RECant_biom!$A$20,'(ne pas modifier) BDD_REF'!$A$244:$A$263,'(ne pas modifier) BDD_REF'!$C$244:$C$263)))</f>
        <v>0</v>
      </c>
      <c r="L20" s="77">
        <f>IF('Eligibilité_projet'!K13="Hors climat Mediterranéen",LOOKUP(RECant_biom!$A$20,'(ne pas modifier) BDD_REF'!$A$244:$A$263,'(ne pas modifier) BDD_REF'!$B$244:$B$263),IF('Eligibilité_projet'!K13="",0,LOOKUP(RECant_biom!$A$20,'(ne pas modifier) BDD_REF'!$A$244:$A$263,'(ne pas modifier) BDD_REF'!$C$244:$C$263)))</f>
        <v>0</v>
      </c>
      <c r="M20" s="77">
        <f t="shared" si="1"/>
        <v>31.2</v>
      </c>
      <c r="N20" s="20"/>
      <c r="O20" s="20"/>
      <c r="P20" s="20"/>
      <c r="Q20" s="20"/>
    </row>
    <row r="21" ht="14.25" customHeight="1">
      <c r="A21" s="64">
        <v>17.0</v>
      </c>
      <c r="B21" s="47" t="s">
        <v>177</v>
      </c>
      <c r="C21" s="77">
        <f>IF('Eligibilité_projet'!B13="Hors climat Mediterranéen",LOOKUP(RECant_biom!$A$21,'(ne pas modifier) BDD_REF'!$A$244:$A$263,'(ne pas modifier) BDD_REF'!$B$244:$B$263),IF('Eligibilité_projet'!B13="",0,LOOKUP(RECant_biom!$A$21,'(ne pas modifier) BDD_REF'!$A$244:$A$263,'(ne pas modifier) BDD_REF'!$C$244:$C$263)))</f>
        <v>15.7</v>
      </c>
      <c r="D21" s="77">
        <f>IF('Eligibilité_projet'!C13="Hors climat Mediterranéen",LOOKUP(RECant_biom!$A$21,'(ne pas modifier) BDD_REF'!$A$244:$A$263,'(ne pas modifier) BDD_REF'!$B$244:$B$263),IF('Eligibilité_projet'!C13="",0,LOOKUP(RECant_biom!$A$21,'(ne pas modifier) BDD_REF'!$A$244:$A$263,'(ne pas modifier) BDD_REF'!$C$244:$C$263)))</f>
        <v>15.7</v>
      </c>
      <c r="E21" s="77">
        <f>IF('Eligibilité_projet'!D13="Hors climat Mediterranéen",LOOKUP(RECant_biom!$A$21,'(ne pas modifier) BDD_REF'!$A$244:$A$263,'(ne pas modifier) BDD_REF'!$B$244:$B$263),IF('Eligibilité_projet'!D13="",0,LOOKUP(RECant_biom!$A$21,'(ne pas modifier) BDD_REF'!$A$244:$A$263,'(ne pas modifier) BDD_REF'!$C$244:$C$263)))</f>
        <v>0</v>
      </c>
      <c r="F21" s="77">
        <f>IF('Eligibilité_projet'!E13="Hors climat Mediterranéen",LOOKUP(RECant_biom!$A$21,'(ne pas modifier) BDD_REF'!$A$244:$A$263,'(ne pas modifier) BDD_REF'!$B$244:$B$263),IF('Eligibilité_projet'!E13="",0,LOOKUP(RECant_biom!$A$21,'(ne pas modifier) BDD_REF'!$A$244:$A$263,'(ne pas modifier) BDD_REF'!$C$244:$C$263)))</f>
        <v>0</v>
      </c>
      <c r="G21" s="77">
        <f>IF('Eligibilité_projet'!F13="Hors climat Mediterranéen",LOOKUP(RECant_biom!$A$21,'(ne pas modifier) BDD_REF'!$A$244:$A$263,'(ne pas modifier) BDD_REF'!$B$244:$B$263),IF('Eligibilité_projet'!F13="",0,LOOKUP(RECant_biom!$A$21,'(ne pas modifier) BDD_REF'!$A$244:$A$263,'(ne pas modifier) BDD_REF'!$C$244:$C$263)))</f>
        <v>0</v>
      </c>
      <c r="H21" s="77">
        <f>IF('Eligibilité_projet'!G13="Hors climat Mediterranéen",LOOKUP(RECant_biom!$A$21,'(ne pas modifier) BDD_REF'!$A$244:$A$263,'(ne pas modifier) BDD_REF'!$B$244:$B$263),IF('Eligibilité_projet'!G13="",0,LOOKUP(RECant_biom!$A$21,'(ne pas modifier) BDD_REF'!$A$244:$A$263,'(ne pas modifier) BDD_REF'!$C$244:$C$263)))</f>
        <v>0</v>
      </c>
      <c r="I21" s="77">
        <f>IF('Eligibilité_projet'!H13="Hors climat Mediterranéen",LOOKUP(RECant_biom!$A$21,'(ne pas modifier) BDD_REF'!$A$244:$A$263,'(ne pas modifier) BDD_REF'!$B$244:$B$263),IF('Eligibilité_projet'!H13="",0,LOOKUP(RECant_biom!$A$21,'(ne pas modifier) BDD_REF'!$A$244:$A$263,'(ne pas modifier) BDD_REF'!$C$244:$C$263)))</f>
        <v>0</v>
      </c>
      <c r="J21" s="77">
        <f>IF('Eligibilité_projet'!I13="Hors climat Mediterranéen",LOOKUP(RECant_biom!$A$21,'(ne pas modifier) BDD_REF'!$A$244:$A$263,'(ne pas modifier) BDD_REF'!$B$244:$B$263),IF('Eligibilité_projet'!I13="",0,LOOKUP(RECant_biom!$A$21,'(ne pas modifier) BDD_REF'!$A$244:$A$263,'(ne pas modifier) BDD_REF'!$C$244:$C$263)))</f>
        <v>0</v>
      </c>
      <c r="K21" s="77">
        <f>IF('Eligibilité_projet'!J13="Hors climat Mediterranéen",LOOKUP(RECant_biom!$A$21,'(ne pas modifier) BDD_REF'!$A$244:$A$263,'(ne pas modifier) BDD_REF'!$B$244:$B$263),IF('Eligibilité_projet'!J13="",0,LOOKUP(RECant_biom!$A$21,'(ne pas modifier) BDD_REF'!$A$244:$A$263,'(ne pas modifier) BDD_REF'!$C$244:$C$263)))</f>
        <v>0</v>
      </c>
      <c r="L21" s="77">
        <f>IF('Eligibilité_projet'!K13="Hors climat Mediterranéen",LOOKUP(RECant_biom!$A$21,'(ne pas modifier) BDD_REF'!$A$244:$A$263,'(ne pas modifier) BDD_REF'!$B$244:$B$263),IF('Eligibilité_projet'!K13="",0,LOOKUP(RECant_biom!$A$21,'(ne pas modifier) BDD_REF'!$A$244:$A$263,'(ne pas modifier) BDD_REF'!$C$244:$C$263)))</f>
        <v>0</v>
      </c>
      <c r="M21" s="77">
        <f t="shared" si="1"/>
        <v>31.4</v>
      </c>
      <c r="N21" s="20"/>
      <c r="O21" s="20"/>
      <c r="P21" s="20"/>
      <c r="Q21" s="20"/>
    </row>
    <row r="22" ht="14.25" customHeight="1">
      <c r="A22" s="64">
        <v>18.0</v>
      </c>
      <c r="B22" s="47" t="s">
        <v>177</v>
      </c>
      <c r="C22" s="77">
        <f>IF('Eligibilité_projet'!B13="Hors climat Mediterranéen",LOOKUP(RECant_biom!$A$22,'(ne pas modifier) BDD_REF'!$A$244:$A$263,'(ne pas modifier) BDD_REF'!$B$244:$B$263),IF('Eligibilité_projet'!B13="",0,LOOKUP(RECant_biom!$A$22,'(ne pas modifier) BDD_REF'!$A$244:$A$263,'(ne pas modifier) BDD_REF'!$C$244:$C$263)))</f>
        <v>15.8</v>
      </c>
      <c r="D22" s="77">
        <f>IF('Eligibilité_projet'!C13="Hors climat Mediterranéen",LOOKUP(RECant_biom!$A$22,'(ne pas modifier) BDD_REF'!$A$244:$A$263,'(ne pas modifier) BDD_REF'!$B$244:$B$263),IF('Eligibilité_projet'!C13="",0,LOOKUP(RECant_biom!$A$22,'(ne pas modifier) BDD_REF'!$A$244:$A$263,'(ne pas modifier) BDD_REF'!$C$244:$C$263)))</f>
        <v>15.8</v>
      </c>
      <c r="E22" s="77">
        <f>IF('Eligibilité_projet'!D13="Hors climat Mediterranéen",LOOKUP(RECant_biom!$A$22,'(ne pas modifier) BDD_REF'!$A$244:$A$263,'(ne pas modifier) BDD_REF'!$B$244:$B$263),IF('Eligibilité_projet'!D13="",0,LOOKUP(RECant_biom!$A$22,'(ne pas modifier) BDD_REF'!$A$244:$A$263,'(ne pas modifier) BDD_REF'!$C$244:$C$263)))</f>
        <v>0</v>
      </c>
      <c r="F22" s="77">
        <f>IF('Eligibilité_projet'!E13="Hors climat Mediterranéen",LOOKUP(RECant_biom!$A$22,'(ne pas modifier) BDD_REF'!$A$244:$A$263,'(ne pas modifier) BDD_REF'!$B$244:$B$263),IF('Eligibilité_projet'!E13="",0,LOOKUP(RECant_biom!$A$22,'(ne pas modifier) BDD_REF'!$A$244:$A$263,'(ne pas modifier) BDD_REF'!$C$244:$C$263)))</f>
        <v>0</v>
      </c>
      <c r="G22" s="77">
        <f>IF('Eligibilité_projet'!F13="Hors climat Mediterranéen",LOOKUP(RECant_biom!$A$22,'(ne pas modifier) BDD_REF'!$A$244:$A$263,'(ne pas modifier) BDD_REF'!$B$244:$B$263),IF('Eligibilité_projet'!F13="",0,LOOKUP(RECant_biom!$A$22,'(ne pas modifier) BDD_REF'!$A$244:$A$263,'(ne pas modifier) BDD_REF'!$C$244:$C$263)))</f>
        <v>0</v>
      </c>
      <c r="H22" s="77">
        <f>IF('Eligibilité_projet'!G13="Hors climat Mediterranéen",LOOKUP(RECant_biom!$A$22,'(ne pas modifier) BDD_REF'!$A$244:$A$263,'(ne pas modifier) BDD_REF'!$B$244:$B$263),IF('Eligibilité_projet'!G13="",0,LOOKUP(RECant_biom!$A$22,'(ne pas modifier) BDD_REF'!$A$244:$A$263,'(ne pas modifier) BDD_REF'!$C$244:$C$263)))</f>
        <v>0</v>
      </c>
      <c r="I22" s="77">
        <f>IF('Eligibilité_projet'!H13="Hors climat Mediterranéen",LOOKUP(RECant_biom!$A$22,'(ne pas modifier) BDD_REF'!$A$244:$A$263,'(ne pas modifier) BDD_REF'!$B$244:$B$263),IF('Eligibilité_projet'!H13="",0,LOOKUP(RECant_biom!$A$22,'(ne pas modifier) BDD_REF'!$A$244:$A$263,'(ne pas modifier) BDD_REF'!$C$244:$C$263)))</f>
        <v>0</v>
      </c>
      <c r="J22" s="77">
        <f>IF('Eligibilité_projet'!I13="Hors climat Mediterranéen",LOOKUP(RECant_biom!$A$22,'(ne pas modifier) BDD_REF'!$A$244:$A$263,'(ne pas modifier) BDD_REF'!$B$244:$B$263),IF('Eligibilité_projet'!I13="",0,LOOKUP(RECant_biom!$A$22,'(ne pas modifier) BDD_REF'!$A$244:$A$263,'(ne pas modifier) BDD_REF'!$C$244:$C$263)))</f>
        <v>0</v>
      </c>
      <c r="K22" s="77">
        <f>IF('Eligibilité_projet'!J13="Hors climat Mediterranéen",LOOKUP(RECant_biom!$A$22,'(ne pas modifier) BDD_REF'!$A$244:$A$263,'(ne pas modifier) BDD_REF'!$B$244:$B$263),IF('Eligibilité_projet'!J13="",0,LOOKUP(RECant_biom!$A$22,'(ne pas modifier) BDD_REF'!$A$244:$A$263,'(ne pas modifier) BDD_REF'!$C$244:$C$263)))</f>
        <v>0</v>
      </c>
      <c r="L22" s="77">
        <f>IF('Eligibilité_projet'!K13="Hors climat Mediterranéen",LOOKUP(RECant_biom!$A$22,'(ne pas modifier) BDD_REF'!$A$244:$A$263,'(ne pas modifier) BDD_REF'!$B$244:$B$263),IF('Eligibilité_projet'!K13="",0,LOOKUP(RECant_biom!$A$22,'(ne pas modifier) BDD_REF'!$A$244:$A$263,'(ne pas modifier) BDD_REF'!$C$244:$C$263)))</f>
        <v>0</v>
      </c>
      <c r="M22" s="77">
        <f t="shared" si="1"/>
        <v>31.6</v>
      </c>
      <c r="N22" s="20"/>
      <c r="O22" s="20"/>
      <c r="P22" s="20"/>
      <c r="Q22" s="20"/>
    </row>
    <row r="23" ht="14.25" customHeight="1">
      <c r="A23" s="64">
        <v>19.0</v>
      </c>
      <c r="B23" s="47" t="s">
        <v>177</v>
      </c>
      <c r="C23" s="77">
        <f>IF('Eligibilité_projet'!B13="Hors climat Mediterranéen",LOOKUP(RECant_biom!$A$23,'(ne pas modifier) BDD_REF'!$A$244:$A$263,'(ne pas modifier) BDD_REF'!$B$244:$B$263),IF('Eligibilité_projet'!B13="",0,LOOKUP(RECant_biom!$A$23,'(ne pas modifier) BDD_REF'!$A$244:$A$263,'(ne pas modifier) BDD_REF'!$C$244:$C$263)))</f>
        <v>15.9</v>
      </c>
      <c r="D23" s="77">
        <f>IF('Eligibilité_projet'!C13="Hors climat Mediterranéen",LOOKUP(RECant_biom!$A$23,'(ne pas modifier) BDD_REF'!$A$244:$A$263,'(ne pas modifier) BDD_REF'!$B$244:$B$263),IF('Eligibilité_projet'!C13="",0,LOOKUP(RECant_biom!$A$23,'(ne pas modifier) BDD_REF'!$A$244:$A$263,'(ne pas modifier) BDD_REF'!$C$244:$C$263)))</f>
        <v>15.9</v>
      </c>
      <c r="E23" s="77">
        <f>IF('Eligibilité_projet'!D13="Hors climat Mediterranéen",LOOKUP(RECant_biom!$A$23,'(ne pas modifier) BDD_REF'!$A$244:$A$263,'(ne pas modifier) BDD_REF'!$B$244:$B$263),IF('Eligibilité_projet'!D13="",0,LOOKUP(RECant_biom!$A$23,'(ne pas modifier) BDD_REF'!$A$244:$A$263,'(ne pas modifier) BDD_REF'!$C$244:$C$263)))</f>
        <v>0</v>
      </c>
      <c r="F23" s="77">
        <f>IF('Eligibilité_projet'!E13="Hors climat Mediterranéen",LOOKUP(RECant_biom!$A$23,'(ne pas modifier) BDD_REF'!$A$244:$A$263,'(ne pas modifier) BDD_REF'!$B$244:$B$263),IF('Eligibilité_projet'!E13="",0,LOOKUP(RECant_biom!$A$23,'(ne pas modifier) BDD_REF'!$A$244:$A$263,'(ne pas modifier) BDD_REF'!$C$244:$C$263)))</f>
        <v>0</v>
      </c>
      <c r="G23" s="77">
        <f>IF('Eligibilité_projet'!F13="Hors climat Mediterranéen",LOOKUP(RECant_biom!$A$23,'(ne pas modifier) BDD_REF'!$A$244:$A$263,'(ne pas modifier) BDD_REF'!$B$244:$B$263),IF('Eligibilité_projet'!F13="",0,LOOKUP(RECant_biom!$A$23,'(ne pas modifier) BDD_REF'!$A$244:$A$263,'(ne pas modifier) BDD_REF'!$C$244:$C$263)))</f>
        <v>0</v>
      </c>
      <c r="H23" s="77">
        <f>IF('Eligibilité_projet'!G13="Hors climat Mediterranéen",LOOKUP(RECant_biom!$A$23,'(ne pas modifier) BDD_REF'!$A$244:$A$263,'(ne pas modifier) BDD_REF'!$B$244:$B$263),IF('Eligibilité_projet'!G13="",0,LOOKUP(RECant_biom!$A$23,'(ne pas modifier) BDD_REF'!$A$244:$A$263,'(ne pas modifier) BDD_REF'!$C$244:$C$263)))</f>
        <v>0</v>
      </c>
      <c r="I23" s="77">
        <f>IF('Eligibilité_projet'!H13="Hors climat Mediterranéen",LOOKUP(RECant_biom!$A$23,'(ne pas modifier) BDD_REF'!$A$244:$A$263,'(ne pas modifier) BDD_REF'!$B$244:$B$263),IF('Eligibilité_projet'!H13="",0,LOOKUP(RECant_biom!$A$23,'(ne pas modifier) BDD_REF'!$A$244:$A$263,'(ne pas modifier) BDD_REF'!$C$244:$C$263)))</f>
        <v>0</v>
      </c>
      <c r="J23" s="77">
        <f>IF('Eligibilité_projet'!I13="Hors climat Mediterranéen",LOOKUP(RECant_biom!$A$23,'(ne pas modifier) BDD_REF'!$A$244:$A$263,'(ne pas modifier) BDD_REF'!$B$244:$B$263),IF('Eligibilité_projet'!I13="",0,LOOKUP(RECant_biom!$A$23,'(ne pas modifier) BDD_REF'!$A$244:$A$263,'(ne pas modifier) BDD_REF'!$C$244:$C$263)))</f>
        <v>0</v>
      </c>
      <c r="K23" s="77">
        <f>IF('Eligibilité_projet'!J13="Hors climat Mediterranéen",LOOKUP(RECant_biom!$A$23,'(ne pas modifier) BDD_REF'!$A$244:$A$263,'(ne pas modifier) BDD_REF'!$B$244:$B$263),IF('Eligibilité_projet'!J13="",0,LOOKUP(RECant_biom!$A$23,'(ne pas modifier) BDD_REF'!$A$244:$A$263,'(ne pas modifier) BDD_REF'!$C$244:$C$263)))</f>
        <v>0</v>
      </c>
      <c r="L23" s="77">
        <f>IF('Eligibilité_projet'!K13="Hors climat Mediterranéen",LOOKUP(RECant_biom!$A$23,'(ne pas modifier) BDD_REF'!$A$244:$A$263,'(ne pas modifier) BDD_REF'!$B$244:$B$263),IF('Eligibilité_projet'!K13="",0,LOOKUP(RECant_biom!$A$23,'(ne pas modifier) BDD_REF'!$A$244:$A$263,'(ne pas modifier) BDD_REF'!$C$244:$C$263)))</f>
        <v>0</v>
      </c>
      <c r="M23" s="77">
        <f t="shared" si="1"/>
        <v>31.8</v>
      </c>
      <c r="N23" s="20"/>
      <c r="O23" s="20"/>
      <c r="P23" s="20"/>
      <c r="Q23" s="20"/>
    </row>
    <row r="24" ht="14.25" customHeight="1">
      <c r="A24" s="64">
        <v>20.0</v>
      </c>
      <c r="B24" s="47" t="s">
        <v>177</v>
      </c>
      <c r="C24" s="77">
        <f>IF('Eligibilité_projet'!B13="Hors climat Mediterranéen",LOOKUP(RECant_biom!$A$24,'(ne pas modifier) BDD_REF'!$A$244:$A$263,'(ne pas modifier) BDD_REF'!$B$244:$B$263),IF('Eligibilité_projet'!B13="",0,LOOKUP(RECant_biom!$A$24,'(ne pas modifier) BDD_REF'!$A$244:$A$263,'(ne pas modifier) BDD_REF'!$C$244:$C$263)))</f>
        <v>16</v>
      </c>
      <c r="D24" s="77">
        <f>IF('Eligibilité_projet'!C13="Hors climat Mediterranéen",LOOKUP(RECant_biom!$A$24,'(ne pas modifier) BDD_REF'!$A$244:$A$263,'(ne pas modifier) BDD_REF'!$B$244:$B$263),IF('Eligibilité_projet'!C13="",0,LOOKUP(RECant_biom!$A$24,'(ne pas modifier) BDD_REF'!$A$244:$A$263,'(ne pas modifier) BDD_REF'!$C$244:$C$263)))</f>
        <v>16</v>
      </c>
      <c r="E24" s="77">
        <f>IF('Eligibilité_projet'!D13="Hors climat Mediterranéen",LOOKUP(RECant_biom!$A$24,'(ne pas modifier) BDD_REF'!$A$244:$A$263,'(ne pas modifier) BDD_REF'!$B$244:$B$263),IF('Eligibilité_projet'!D13="",0,LOOKUP(RECant_biom!$A$24,'(ne pas modifier) BDD_REF'!$A$244:$A$263,'(ne pas modifier) BDD_REF'!$C$244:$C$263)))</f>
        <v>0</v>
      </c>
      <c r="F24" s="77">
        <f>IF('Eligibilité_projet'!E13="Hors climat Mediterranéen",LOOKUP(RECant_biom!$A$24,'(ne pas modifier) BDD_REF'!$A$244:$A$263,'(ne pas modifier) BDD_REF'!$B$244:$B$263),IF('Eligibilité_projet'!E13="",0,LOOKUP(RECant_biom!$A$24,'(ne pas modifier) BDD_REF'!$A$244:$A$263,'(ne pas modifier) BDD_REF'!$C$244:$C$263)))</f>
        <v>0</v>
      </c>
      <c r="G24" s="77">
        <f>IF('Eligibilité_projet'!F13="Hors climat Mediterranéen",LOOKUP(RECant_biom!$A$24,'(ne pas modifier) BDD_REF'!$A$244:$A$263,'(ne pas modifier) BDD_REF'!$B$244:$B$263),IF('Eligibilité_projet'!F13="",0,LOOKUP(RECant_biom!$A$24,'(ne pas modifier) BDD_REF'!$A$244:$A$263,'(ne pas modifier) BDD_REF'!$C$244:$C$263)))</f>
        <v>0</v>
      </c>
      <c r="H24" s="77">
        <f>IF('Eligibilité_projet'!G13="Hors climat Mediterranéen",LOOKUP(RECant_biom!$A$24,'(ne pas modifier) BDD_REF'!$A$244:$A$263,'(ne pas modifier) BDD_REF'!$B$244:$B$263),IF('Eligibilité_projet'!G13="",0,LOOKUP(RECant_biom!$A$24,'(ne pas modifier) BDD_REF'!$A$244:$A$263,'(ne pas modifier) BDD_REF'!$C$244:$C$263)))</f>
        <v>0</v>
      </c>
      <c r="I24" s="77">
        <f>IF('Eligibilité_projet'!H13="Hors climat Mediterranéen",LOOKUP(RECant_biom!$A$24,'(ne pas modifier) BDD_REF'!$A$244:$A$263,'(ne pas modifier) BDD_REF'!$B$244:$B$263),IF('Eligibilité_projet'!H13="",0,LOOKUP(RECant_biom!$A$24,'(ne pas modifier) BDD_REF'!$A$244:$A$263,'(ne pas modifier) BDD_REF'!$C$244:$C$263)))</f>
        <v>0</v>
      </c>
      <c r="J24" s="77">
        <f>IF('Eligibilité_projet'!I13="Hors climat Mediterranéen",LOOKUP(RECant_biom!$A$24,'(ne pas modifier) BDD_REF'!$A$244:$A$263,'(ne pas modifier) BDD_REF'!$B$244:$B$263),IF('Eligibilité_projet'!I13="",0,LOOKUP(RECant_biom!$A$24,'(ne pas modifier) BDD_REF'!$A$244:$A$263,'(ne pas modifier) BDD_REF'!$C$244:$C$263)))</f>
        <v>0</v>
      </c>
      <c r="K24" s="77">
        <f>IF('Eligibilité_projet'!J13="Hors climat Mediterranéen",LOOKUP(RECant_biom!$A$24,'(ne pas modifier) BDD_REF'!$A$244:$A$263,'(ne pas modifier) BDD_REF'!$B$244:$B$263),IF('Eligibilité_projet'!J13="",0,LOOKUP(RECant_biom!$A$24,'(ne pas modifier) BDD_REF'!$A$244:$A$263,'(ne pas modifier) BDD_REF'!$C$244:$C$263)))</f>
        <v>0</v>
      </c>
      <c r="L24" s="77">
        <f>IF('Eligibilité_projet'!K13="Hors climat Mediterranéen",LOOKUP(RECant_biom!$A$24,'(ne pas modifier) BDD_REF'!$A$244:$A$263,'(ne pas modifier) BDD_REF'!$B$244:$B$263),IF('Eligibilité_projet'!K13="",0,LOOKUP(RECant_biom!$A$24,'(ne pas modifier) BDD_REF'!$A$244:$A$263,'(ne pas modifier) BDD_REF'!$C$244:$C$263)))</f>
        <v>0</v>
      </c>
      <c r="M24" s="77">
        <f t="shared" si="1"/>
        <v>32</v>
      </c>
      <c r="N24" s="20"/>
      <c r="O24" s="20"/>
      <c r="P24" s="20"/>
      <c r="Q24" s="20"/>
    </row>
    <row r="25" ht="14.25" customHeight="1">
      <c r="A25" s="47"/>
      <c r="B25" s="47" t="s">
        <v>178</v>
      </c>
      <c r="C25" s="77">
        <f>SUMIF($A5:$A24,"&lt;"&amp;'Eligibilité_projet'!B14+1,C5:C24)</f>
        <v>234.9</v>
      </c>
      <c r="D25" s="77">
        <f>SUMIF($A5:$A24,"&lt;"&amp;'Eligibilité_projet'!C14+1,D5:D24)</f>
        <v>218.9</v>
      </c>
      <c r="E25" s="77">
        <f>SUMIF($A5:$A24,"&lt;"&amp;'Eligibilité_projet'!D14+1,E5:E24)</f>
        <v>0</v>
      </c>
      <c r="F25" s="77">
        <f>SUMIF($A5:$A24,"&lt;"&amp;'Eligibilité_projet'!E14+1,F5:F24)</f>
        <v>0</v>
      </c>
      <c r="G25" s="77">
        <f>SUMIF($A5:$A24,"&lt;"&amp;'Eligibilité_projet'!F14+1,G5:G24)</f>
        <v>0</v>
      </c>
      <c r="H25" s="77">
        <f>SUMIF($A5:$A24,"&lt;"&amp;'Eligibilité_projet'!G14+1,H5:H24)</f>
        <v>0</v>
      </c>
      <c r="I25" s="77">
        <f>SUMIF($A5:$A24,"&lt;"&amp;'Eligibilité_projet'!H14+1,I5:I24)</f>
        <v>0</v>
      </c>
      <c r="J25" s="77">
        <f>SUMIF($A5:$A24,"&lt;"&amp;'Eligibilité_projet'!I14+1,J5:J24)</f>
        <v>0</v>
      </c>
      <c r="K25" s="77">
        <f>SUMIF($A5:$A24,"&lt;"&amp;'Eligibilité_projet'!J14+1,K5:K24)</f>
        <v>0</v>
      </c>
      <c r="L25" s="77">
        <f>SUMIF($A5:$A24,"&lt;"&amp;'Eligibilité_projet'!K14+1,L5:L24)</f>
        <v>0</v>
      </c>
      <c r="M25" s="77">
        <f t="shared" si="1"/>
        <v>453.8</v>
      </c>
      <c r="N25" s="20"/>
      <c r="O25" s="20"/>
      <c r="P25" s="20"/>
      <c r="Q25" s="20"/>
    </row>
    <row r="26" ht="14.25" customHeight="1">
      <c r="A26" s="47" t="s">
        <v>179</v>
      </c>
      <c r="B26" s="47" t="s">
        <v>180</v>
      </c>
      <c r="C26" s="68">
        <f>IF('Eligibilité_projet'!B13="",0,IF('Eligibilité_projet'!B13="Hors climat Mediterranéen",LOOKUP('Eligibilité_projet'!B16,'(ne pas modifier) BDD_REF'!$A$237:$A$240,'(ne pas modifier) BDD_REF'!$B$237:$B$240),LOOKUP('Eligibilité_projet'!B16,'(ne pas modifier) BDD_REF'!$A$237:$A$240,'(ne pas modifier) BDD_REF'!$D$237:$D$240)))</f>
        <v>0</v>
      </c>
      <c r="D26" s="68">
        <f>IF('Eligibilité_projet'!C13="",0,IF('Eligibilité_projet'!C13="Hors climat Mediterranéen",LOOKUP('Eligibilité_projet'!C16,'(ne pas modifier) BDD_REF'!$A$237:$A$240,'(ne pas modifier) BDD_REF'!$B$237:$B$240),LOOKUP('Eligibilité_projet'!C16,'(ne pas modifier) BDD_REF'!$A$237:$A$240,'(ne pas modifier) BDD_REF'!$D$237:$D$240)))</f>
        <v>0</v>
      </c>
      <c r="E26" s="68">
        <f>IF('Eligibilité_projet'!D13="",0,IF('Eligibilité_projet'!D13="Hors climat Mediterranéen",LOOKUP('Eligibilité_projet'!D16,'(ne pas modifier) BDD_REF'!$A$237:$A$240,'(ne pas modifier) BDD_REF'!$B$237:$B$240),LOOKUP('Eligibilité_projet'!D16,'(ne pas modifier) BDD_REF'!$A$237:$A$240,'(ne pas modifier) BDD_REF'!$D$237:$D$240)))</f>
        <v>0</v>
      </c>
      <c r="F26" s="68">
        <f>IF('Eligibilité_projet'!E13="",0,IF('Eligibilité_projet'!E13="Hors climat Mediterranéen",LOOKUP('Eligibilité_projet'!E16,'(ne pas modifier) BDD_REF'!$A$237:$A$240,'(ne pas modifier) BDD_REF'!$B$237:$B$240),LOOKUP('Eligibilité_projet'!E16,'(ne pas modifier) BDD_REF'!$A$237:$A$240,'(ne pas modifier) BDD_REF'!$D$237:$D$240)))</f>
        <v>0</v>
      </c>
      <c r="G26" s="68">
        <f>IF('Eligibilité_projet'!F13="",0,IF('Eligibilité_projet'!F13="Hors climat Mediterranéen",LOOKUP('Eligibilité_projet'!F16,'(ne pas modifier) BDD_REF'!$A$237:$A$240,'(ne pas modifier) BDD_REF'!$B$237:$B$240),LOOKUP('Eligibilité_projet'!F16,'(ne pas modifier) BDD_REF'!$A$237:$A$240,'(ne pas modifier) BDD_REF'!$D$237:$D$240)))</f>
        <v>0</v>
      </c>
      <c r="H26" s="68">
        <f>IF('Eligibilité_projet'!G13="",0,IF('Eligibilité_projet'!G13="Hors climat Mediterranéen",LOOKUP('Eligibilité_projet'!G16,'(ne pas modifier) BDD_REF'!$A$237:$A$240,'(ne pas modifier) BDD_REF'!$B$237:$B$240),LOOKUP('Eligibilité_projet'!G16,'(ne pas modifier) BDD_REF'!$A$237:$A$240,'(ne pas modifier) BDD_REF'!$D$237:$D$240)))</f>
        <v>0</v>
      </c>
      <c r="I26" s="68">
        <f>IF('Eligibilité_projet'!H13="",0,IF('Eligibilité_projet'!H13="Hors climat Mediterranéen",LOOKUP('Eligibilité_projet'!H16,'(ne pas modifier) BDD_REF'!$A$237:$A$240,'(ne pas modifier) BDD_REF'!$B$237:$B$240),LOOKUP('Eligibilité_projet'!H16,'(ne pas modifier) BDD_REF'!$A$237:$A$240,'(ne pas modifier) BDD_REF'!$D$237:$D$240)))</f>
        <v>0</v>
      </c>
      <c r="J26" s="68">
        <f>IF('Eligibilité_projet'!I13="",0,IF('Eligibilité_projet'!I13="Hors climat Mediterranéen",LOOKUP('Eligibilité_projet'!I16,'(ne pas modifier) BDD_REF'!$A$237:$A$240,'(ne pas modifier) BDD_REF'!$B$237:$B$240),LOOKUP('Eligibilité_projet'!I16,'(ne pas modifier) BDD_REF'!$A$237:$A$240,'(ne pas modifier) BDD_REF'!$D$237:$D$240)))</f>
        <v>0</v>
      </c>
      <c r="K26" s="68">
        <f>IF('Eligibilité_projet'!J13="",0,IF('Eligibilité_projet'!J13="Hors climat Mediterranéen",LOOKUP('Eligibilité_projet'!J16,'(ne pas modifier) BDD_REF'!$A$237:$A$240,'(ne pas modifier) BDD_REF'!$B$237:$B$240),LOOKUP('Eligibilité_projet'!J16,'(ne pas modifier) BDD_REF'!$A$237:$A$240,'(ne pas modifier) BDD_REF'!$D$237:$D$240)))</f>
        <v>0</v>
      </c>
      <c r="L26" s="68">
        <f>IF('Eligibilité_projet'!K13="",0,IF('Eligibilité_projet'!K13="Hors climat Mediterranéen",LOOKUP('Eligibilité_projet'!K16,'(ne pas modifier) BDD_REF'!$A$237:$A$240,'(ne pas modifier) BDD_REF'!$B$237:$B$240),LOOKUP('Eligibilité_projet'!K16,'(ne pas modifier) BDD_REF'!$A$237:$A$240,'(ne pas modifier) BDD_REF'!$D$237:$D$240)))</f>
        <v>0</v>
      </c>
      <c r="M26" s="77">
        <f t="shared" si="1"/>
        <v>0</v>
      </c>
      <c r="N26" s="20"/>
      <c r="O26" s="20"/>
      <c r="P26" s="20"/>
      <c r="Q26" s="20"/>
    </row>
    <row r="27" ht="14.25" customHeight="1">
      <c r="B27" s="47" t="s">
        <v>181</v>
      </c>
      <c r="C27" s="85">
        <f>'Eligibilité_projet'!B14 + 1</f>
        <v>21</v>
      </c>
      <c r="D27" s="85">
        <f>'Eligibilité_projet'!C14 + 1</f>
        <v>20</v>
      </c>
      <c r="E27" s="85">
        <f>'Eligibilité_projet'!D14 + 1</f>
        <v>1</v>
      </c>
      <c r="F27" s="85">
        <f>'Eligibilité_projet'!E14 + 1</f>
        <v>1</v>
      </c>
      <c r="G27" s="85">
        <f>'Eligibilité_projet'!F14 + 1</f>
        <v>1</v>
      </c>
      <c r="H27" s="85">
        <f>'Eligibilité_projet'!G14 + 1</f>
        <v>1</v>
      </c>
      <c r="I27" s="85">
        <f>'Eligibilité_projet'!H14 + 1</f>
        <v>1</v>
      </c>
      <c r="J27" s="85">
        <f>'Eligibilité_projet'!I14 + 1</f>
        <v>1</v>
      </c>
      <c r="K27" s="85">
        <f>'Eligibilité_projet'!J14 + 1</f>
        <v>1</v>
      </c>
      <c r="L27" s="85">
        <f>'Eligibilité_projet'!K14 + 1</f>
        <v>1</v>
      </c>
      <c r="M27" s="77">
        <f t="shared" si="1"/>
        <v>49</v>
      </c>
      <c r="N27" s="20"/>
      <c r="O27" s="20"/>
      <c r="P27" s="20"/>
      <c r="Q27" s="20"/>
    </row>
    <row r="28" ht="14.25" customHeight="1">
      <c r="B28" s="75" t="s">
        <v>182</v>
      </c>
      <c r="C28" s="86">
        <f>((C25/C27)-C26)*'Eligibilité_projet'!B8*44/12</f>
        <v>451.1571429</v>
      </c>
      <c r="D28" s="86">
        <f>((D25/D27)-D26)*'Eligibilité_projet'!C8*44/12</f>
        <v>280.9216667</v>
      </c>
      <c r="E28" s="86">
        <f>((E25/E27)-E26)*'Eligibilité_projet'!D8*44/12</f>
        <v>0</v>
      </c>
      <c r="F28" s="86">
        <f>((F25/F27)-F26)*'Eligibilité_projet'!E8*44/12</f>
        <v>0</v>
      </c>
      <c r="G28" s="86">
        <f>((G25/G27)-G26)*'Eligibilité_projet'!F8*44/12</f>
        <v>0</v>
      </c>
      <c r="H28" s="86">
        <f>((H25/H27)-H26)*'Eligibilité_projet'!G8*44/12</f>
        <v>0</v>
      </c>
      <c r="I28" s="86">
        <f>((I25/I27)-I26)*'Eligibilité_projet'!H8*44/12</f>
        <v>0</v>
      </c>
      <c r="J28" s="86">
        <f>((J25/J27)-J26)*'Eligibilité_projet'!I8*44/12</f>
        <v>0</v>
      </c>
      <c r="K28" s="86">
        <f>((K25/K27)-K26)*'Eligibilité_projet'!J8*44/12</f>
        <v>0</v>
      </c>
      <c r="L28" s="86">
        <f>((L25/L27)-L26)*'Eligibilité_projet'!K8*44/12</f>
        <v>0</v>
      </c>
      <c r="M28" s="86">
        <f t="shared" si="1"/>
        <v>732.0788095</v>
      </c>
      <c r="N28" s="20"/>
      <c r="O28" s="20"/>
      <c r="P28" s="20"/>
      <c r="Q28" s="20"/>
    </row>
    <row r="29" ht="14.25" customHeight="1">
      <c r="A29" s="20"/>
      <c r="B29" s="3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ht="14.25" customHeight="1">
      <c r="A30" s="20"/>
      <c r="B30" s="3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ht="14.25" customHeight="1">
      <c r="A31" s="20"/>
      <c r="B31" s="3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ht="14.25" customHeight="1">
      <c r="A32" s="20"/>
      <c r="B32" s="3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ht="14.25" customHeight="1">
      <c r="A33" s="20"/>
      <c r="B33" s="8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ht="14.25" customHeight="1">
      <c r="A34" s="20"/>
      <c r="B34" s="3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ht="14.25" customHeight="1">
      <c r="A35" s="20"/>
      <c r="B35" s="3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ht="14.25" customHeight="1">
      <c r="A36" s="20"/>
      <c r="B36" s="3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ht="14.25" customHeight="1">
      <c r="B37" s="37"/>
    </row>
    <row r="38" ht="14.25" customHeight="1">
      <c r="B38" s="37"/>
    </row>
    <row r="39" ht="14.25" customHeight="1">
      <c r="B39" s="37"/>
    </row>
    <row r="40" ht="14.25" customHeight="1">
      <c r="B40" s="37"/>
    </row>
    <row r="41" ht="14.25" customHeight="1">
      <c r="B41" s="37"/>
    </row>
    <row r="42" ht="14.25" customHeight="1">
      <c r="B42" s="37"/>
    </row>
    <row r="43" ht="14.25" customHeight="1">
      <c r="B43" s="37"/>
    </row>
    <row r="44" ht="14.25" customHeight="1">
      <c r="B44" s="37"/>
    </row>
    <row r="45" ht="14.25" customHeight="1">
      <c r="B45" s="37"/>
    </row>
    <row r="46" ht="14.25" customHeight="1">
      <c r="B46" s="37"/>
    </row>
    <row r="47" ht="14.25" customHeight="1">
      <c r="B47" s="37"/>
    </row>
    <row r="48" ht="14.25" customHeight="1">
      <c r="B48" s="37"/>
    </row>
    <row r="49" ht="14.25" customHeight="1">
      <c r="B49" s="37"/>
    </row>
    <row r="50" ht="14.25" customHeight="1">
      <c r="B50" s="37"/>
    </row>
    <row r="51" ht="14.25" customHeight="1">
      <c r="B51" s="37"/>
    </row>
    <row r="52" ht="14.25" customHeight="1">
      <c r="B52" s="37"/>
    </row>
    <row r="53" ht="14.25" customHeight="1">
      <c r="B53" s="37"/>
    </row>
    <row r="54" ht="14.25" customHeight="1">
      <c r="B54" s="37"/>
    </row>
    <row r="55" ht="14.25" customHeight="1">
      <c r="B55" s="37"/>
    </row>
    <row r="56" ht="14.25" customHeight="1">
      <c r="B56" s="37"/>
    </row>
    <row r="57" ht="14.25" customHeight="1">
      <c r="B57" s="37"/>
    </row>
    <row r="58" ht="14.25" customHeight="1">
      <c r="B58" s="37"/>
    </row>
    <row r="59" ht="14.25" customHeight="1">
      <c r="B59" s="37"/>
    </row>
    <row r="60" ht="14.25" customHeight="1">
      <c r="B60" s="37"/>
    </row>
    <row r="61" ht="14.25" customHeight="1">
      <c r="B61" s="37"/>
    </row>
    <row r="62" ht="14.25" customHeight="1">
      <c r="B62" s="37"/>
    </row>
    <row r="63" ht="14.25" customHeight="1">
      <c r="B63" s="37"/>
    </row>
    <row r="64" ht="14.25" customHeight="1">
      <c r="B64" s="37"/>
    </row>
    <row r="65" ht="14.25" customHeight="1">
      <c r="B65" s="37"/>
    </row>
    <row r="66" ht="14.25" customHeight="1">
      <c r="B66" s="37"/>
    </row>
    <row r="67" ht="14.25" customHeight="1">
      <c r="B67" s="37"/>
    </row>
    <row r="68" ht="14.25" customHeight="1">
      <c r="B68" s="37"/>
    </row>
    <row r="69" ht="14.25" customHeight="1">
      <c r="B69" s="37"/>
    </row>
    <row r="70" ht="14.25" customHeight="1">
      <c r="B70" s="37"/>
    </row>
    <row r="71" ht="14.25" customHeight="1">
      <c r="B71" s="37"/>
    </row>
    <row r="72" ht="14.25" customHeight="1">
      <c r="B72" s="37"/>
    </row>
    <row r="73" ht="14.25" customHeight="1">
      <c r="B73" s="37"/>
    </row>
    <row r="74" ht="14.25" customHeight="1">
      <c r="B74" s="37"/>
    </row>
    <row r="75" ht="14.25" customHeight="1">
      <c r="B75" s="37"/>
    </row>
    <row r="76" ht="14.25" customHeight="1">
      <c r="B76" s="37"/>
    </row>
    <row r="77" ht="14.25" customHeight="1">
      <c r="B77" s="37"/>
    </row>
    <row r="78" ht="14.25" customHeight="1">
      <c r="B78" s="37"/>
    </row>
    <row r="79" ht="14.25" customHeight="1">
      <c r="B79" s="37"/>
    </row>
    <row r="80" ht="14.25" customHeight="1">
      <c r="B80" s="37"/>
    </row>
    <row r="81" ht="14.25" customHeight="1">
      <c r="B81" s="37"/>
    </row>
    <row r="82" ht="14.25" customHeight="1">
      <c r="B82" s="37"/>
    </row>
    <row r="83" ht="14.25" customHeight="1">
      <c r="B83" s="37"/>
    </row>
    <row r="84" ht="14.25" customHeight="1">
      <c r="B84" s="37"/>
    </row>
    <row r="85" ht="14.25" customHeight="1">
      <c r="B85" s="37"/>
    </row>
    <row r="86" ht="14.25" customHeight="1">
      <c r="B86" s="37"/>
    </row>
    <row r="87" ht="14.25" customHeight="1">
      <c r="B87" s="37"/>
    </row>
    <row r="88" ht="14.25" customHeight="1">
      <c r="B88" s="37"/>
    </row>
    <row r="89" ht="14.25" customHeight="1">
      <c r="B89" s="37"/>
    </row>
    <row r="90" ht="14.25" customHeight="1">
      <c r="B90" s="37"/>
    </row>
    <row r="91" ht="14.25" customHeight="1">
      <c r="B91" s="37"/>
    </row>
    <row r="92" ht="14.25" customHeight="1">
      <c r="B92" s="37"/>
    </row>
    <row r="93" ht="14.25" customHeight="1">
      <c r="B93" s="37"/>
    </row>
    <row r="94" ht="14.25" customHeight="1">
      <c r="B94" s="37"/>
    </row>
    <row r="95" ht="14.25" customHeight="1">
      <c r="B95" s="37"/>
    </row>
    <row r="96" ht="14.25" customHeight="1">
      <c r="B96" s="37"/>
    </row>
    <row r="97" ht="14.25" customHeight="1">
      <c r="B97" s="37"/>
    </row>
    <row r="98" ht="14.25" customHeight="1">
      <c r="B98" s="37"/>
    </row>
    <row r="99" ht="14.25" customHeight="1">
      <c r="B99" s="37"/>
    </row>
    <row r="100" ht="14.25" customHeight="1">
      <c r="B100" s="37"/>
    </row>
    <row r="101" ht="14.25" customHeight="1">
      <c r="B101" s="37"/>
    </row>
    <row r="102" ht="14.25" customHeight="1">
      <c r="B102" s="37"/>
    </row>
    <row r="103" ht="14.25" customHeight="1">
      <c r="B103" s="37"/>
    </row>
    <row r="104" ht="14.25" customHeight="1">
      <c r="B104" s="37"/>
    </row>
    <row r="105" ht="14.25" customHeight="1">
      <c r="B105" s="37"/>
    </row>
    <row r="106" ht="14.25" customHeight="1">
      <c r="B106" s="37"/>
    </row>
    <row r="107" ht="14.25" customHeight="1">
      <c r="B107" s="37"/>
    </row>
    <row r="108" ht="14.25" customHeight="1">
      <c r="B108" s="37"/>
    </row>
    <row r="109" ht="14.25" customHeight="1">
      <c r="B109" s="37"/>
    </row>
    <row r="110" ht="14.25" customHeight="1">
      <c r="B110" s="37"/>
    </row>
    <row r="111" ht="14.25" customHeight="1">
      <c r="B111" s="37"/>
    </row>
    <row r="112" ht="14.25" customHeight="1">
      <c r="B112" s="37"/>
    </row>
    <row r="113" ht="14.25" customHeight="1">
      <c r="B113" s="37"/>
    </row>
    <row r="114" ht="14.25" customHeight="1">
      <c r="B114" s="37"/>
    </row>
    <row r="115" ht="14.25" customHeight="1">
      <c r="B115" s="37"/>
    </row>
    <row r="116" ht="14.25" customHeight="1">
      <c r="B116" s="37"/>
    </row>
    <row r="117" ht="14.25" customHeight="1">
      <c r="B117" s="37"/>
    </row>
    <row r="118" ht="14.25" customHeight="1">
      <c r="B118" s="37"/>
    </row>
    <row r="119" ht="14.25" customHeight="1">
      <c r="B119" s="37"/>
    </row>
    <row r="120" ht="14.25" customHeight="1">
      <c r="B120" s="37"/>
    </row>
    <row r="121" ht="14.25" customHeight="1">
      <c r="B121" s="37"/>
    </row>
    <row r="122" ht="14.25" customHeight="1">
      <c r="B122" s="37"/>
    </row>
    <row r="123" ht="14.25" customHeight="1">
      <c r="B123" s="37"/>
    </row>
    <row r="124" ht="14.25" customHeight="1">
      <c r="B124" s="37"/>
    </row>
    <row r="125" ht="14.25" customHeight="1">
      <c r="B125" s="37"/>
    </row>
    <row r="126" ht="14.25" customHeight="1">
      <c r="B126" s="37"/>
    </row>
    <row r="127" ht="14.25" customHeight="1">
      <c r="B127" s="37"/>
    </row>
    <row r="128" ht="14.25" customHeight="1">
      <c r="B128" s="37"/>
    </row>
    <row r="129" ht="14.25" customHeight="1">
      <c r="B129" s="37"/>
    </row>
    <row r="130" ht="14.25" customHeight="1">
      <c r="B130" s="37"/>
    </row>
    <row r="131" ht="14.25" customHeight="1">
      <c r="B131" s="37"/>
    </row>
    <row r="132" ht="14.25" customHeight="1">
      <c r="B132" s="37"/>
    </row>
    <row r="133" ht="14.25" customHeight="1">
      <c r="B133" s="37"/>
    </row>
    <row r="134" ht="14.25" customHeight="1">
      <c r="B134" s="37"/>
    </row>
    <row r="135" ht="14.25" customHeight="1">
      <c r="B135" s="37"/>
    </row>
    <row r="136" ht="14.25" customHeight="1">
      <c r="B136" s="37"/>
    </row>
    <row r="137" ht="14.25" customHeight="1">
      <c r="B137" s="37"/>
    </row>
    <row r="138" ht="14.25" customHeight="1">
      <c r="B138" s="37"/>
    </row>
    <row r="139" ht="14.25" customHeight="1">
      <c r="B139" s="37"/>
    </row>
    <row r="140" ht="14.25" customHeight="1">
      <c r="B140" s="37"/>
    </row>
    <row r="141" ht="14.25" customHeight="1">
      <c r="B141" s="37"/>
    </row>
    <row r="142" ht="14.25" customHeight="1">
      <c r="B142" s="37"/>
    </row>
    <row r="143" ht="14.25" customHeight="1">
      <c r="B143" s="37"/>
    </row>
    <row r="144" ht="14.25" customHeight="1">
      <c r="B144" s="37"/>
    </row>
    <row r="145" ht="14.25" customHeight="1">
      <c r="B145" s="37"/>
    </row>
    <row r="146" ht="14.25" customHeight="1">
      <c r="B146" s="37"/>
    </row>
    <row r="147" ht="14.25" customHeight="1">
      <c r="B147" s="37"/>
    </row>
    <row r="148" ht="14.25" customHeight="1">
      <c r="B148" s="37"/>
    </row>
    <row r="149" ht="14.25" customHeight="1">
      <c r="B149" s="37"/>
    </row>
    <row r="150" ht="14.25" customHeight="1">
      <c r="B150" s="37"/>
    </row>
    <row r="151" ht="14.25" customHeight="1">
      <c r="B151" s="37"/>
    </row>
    <row r="152" ht="14.25" customHeight="1">
      <c r="B152" s="37"/>
    </row>
    <row r="153" ht="14.25" customHeight="1">
      <c r="B153" s="37"/>
    </row>
    <row r="154" ht="14.25" customHeight="1">
      <c r="B154" s="37"/>
    </row>
    <row r="155" ht="14.25" customHeight="1">
      <c r="B155" s="37"/>
    </row>
    <row r="156" ht="14.25" customHeight="1">
      <c r="B156" s="37"/>
    </row>
    <row r="157" ht="14.25" customHeight="1">
      <c r="B157" s="37"/>
    </row>
    <row r="158" ht="14.25" customHeight="1">
      <c r="B158" s="37"/>
    </row>
    <row r="159" ht="14.25" customHeight="1">
      <c r="B159" s="37"/>
    </row>
    <row r="160" ht="14.25" customHeight="1">
      <c r="B160" s="37"/>
    </row>
    <row r="161" ht="14.25" customHeight="1">
      <c r="B161" s="37"/>
    </row>
    <row r="162" ht="14.25" customHeight="1">
      <c r="B162" s="37"/>
    </row>
    <row r="163" ht="14.25" customHeight="1">
      <c r="B163" s="37"/>
    </row>
    <row r="164" ht="14.25" customHeight="1">
      <c r="B164" s="37"/>
    </row>
    <row r="165" ht="14.25" customHeight="1">
      <c r="B165" s="37"/>
    </row>
    <row r="166" ht="14.25" customHeight="1">
      <c r="B166" s="37"/>
    </row>
    <row r="167" ht="14.25" customHeight="1">
      <c r="B167" s="37"/>
    </row>
    <row r="168" ht="14.25" customHeight="1">
      <c r="B168" s="37"/>
    </row>
    <row r="169" ht="14.25" customHeight="1">
      <c r="B169" s="37"/>
    </row>
    <row r="170" ht="14.25" customHeight="1">
      <c r="B170" s="37"/>
    </row>
    <row r="171" ht="14.25" customHeight="1">
      <c r="B171" s="37"/>
    </row>
    <row r="172" ht="14.25" customHeight="1">
      <c r="B172" s="37"/>
    </row>
    <row r="173" ht="14.25" customHeight="1">
      <c r="B173" s="37"/>
    </row>
    <row r="174" ht="14.25" customHeight="1">
      <c r="B174" s="37"/>
    </row>
    <row r="175" ht="14.25" customHeight="1">
      <c r="B175" s="37"/>
    </row>
    <row r="176" ht="14.25" customHeight="1">
      <c r="B176" s="37"/>
    </row>
    <row r="177" ht="14.25" customHeight="1">
      <c r="B177" s="37"/>
    </row>
    <row r="178" ht="14.25" customHeight="1">
      <c r="B178" s="37"/>
    </row>
    <row r="179" ht="14.25" customHeight="1">
      <c r="B179" s="37"/>
    </row>
    <row r="180" ht="14.25" customHeight="1">
      <c r="B180" s="37"/>
    </row>
    <row r="181" ht="14.25" customHeight="1">
      <c r="B181" s="37"/>
    </row>
    <row r="182" ht="14.25" customHeight="1">
      <c r="B182" s="37"/>
    </row>
    <row r="183" ht="14.25" customHeight="1">
      <c r="B183" s="37"/>
    </row>
    <row r="184" ht="14.25" customHeight="1">
      <c r="B184" s="37"/>
    </row>
    <row r="185" ht="14.25" customHeight="1">
      <c r="B185" s="37"/>
    </row>
    <row r="186" ht="14.25" customHeight="1">
      <c r="B186" s="37"/>
    </row>
    <row r="187" ht="14.25" customHeight="1">
      <c r="B187" s="37"/>
    </row>
    <row r="188" ht="14.25" customHeight="1">
      <c r="B188" s="37"/>
    </row>
    <row r="189" ht="14.25" customHeight="1">
      <c r="B189" s="37"/>
    </row>
    <row r="190" ht="14.25" customHeight="1">
      <c r="B190" s="37"/>
    </row>
    <row r="191" ht="14.25" customHeight="1">
      <c r="B191" s="37"/>
    </row>
    <row r="192" ht="14.25" customHeight="1">
      <c r="B192" s="37"/>
    </row>
    <row r="193" ht="14.25" customHeight="1">
      <c r="B193" s="37"/>
    </row>
    <row r="194" ht="14.25" customHeight="1">
      <c r="B194" s="37"/>
    </row>
    <row r="195" ht="14.25" customHeight="1">
      <c r="B195" s="37"/>
    </row>
    <row r="196" ht="14.25" customHeight="1">
      <c r="B196" s="37"/>
    </row>
    <row r="197" ht="14.25" customHeight="1">
      <c r="B197" s="37"/>
    </row>
    <row r="198" ht="14.25" customHeight="1">
      <c r="B198" s="37"/>
    </row>
    <row r="199" ht="14.25" customHeight="1">
      <c r="B199" s="37"/>
    </row>
    <row r="200" ht="14.25" customHeight="1">
      <c r="B200" s="37"/>
    </row>
    <row r="201" ht="14.25" customHeight="1">
      <c r="B201" s="37"/>
    </row>
    <row r="202" ht="14.25" customHeight="1">
      <c r="B202" s="37"/>
    </row>
    <row r="203" ht="14.25" customHeight="1">
      <c r="B203" s="37"/>
    </row>
    <row r="204" ht="14.25" customHeight="1">
      <c r="B204" s="37"/>
    </row>
    <row r="205" ht="14.25" customHeight="1">
      <c r="B205" s="37"/>
    </row>
    <row r="206" ht="14.25" customHeight="1">
      <c r="B206" s="37"/>
    </row>
    <row r="207" ht="14.25" customHeight="1">
      <c r="B207" s="37"/>
    </row>
    <row r="208" ht="14.25" customHeight="1">
      <c r="B208" s="37"/>
    </row>
    <row r="209" ht="14.25" customHeight="1">
      <c r="B209" s="37"/>
    </row>
    <row r="210" ht="14.25" customHeight="1">
      <c r="B210" s="37"/>
    </row>
    <row r="211" ht="14.25" customHeight="1">
      <c r="B211" s="37"/>
    </row>
    <row r="212" ht="14.25" customHeight="1">
      <c r="B212" s="37"/>
    </row>
    <row r="213" ht="14.25" customHeight="1">
      <c r="B213" s="37"/>
    </row>
    <row r="214" ht="14.25" customHeight="1">
      <c r="B214" s="37"/>
    </row>
    <row r="215" ht="14.25" customHeight="1">
      <c r="B215" s="37"/>
    </row>
    <row r="216" ht="14.25" customHeight="1">
      <c r="B216" s="37"/>
    </row>
    <row r="217" ht="14.25" customHeight="1">
      <c r="B217" s="37"/>
    </row>
    <row r="218" ht="14.25" customHeight="1">
      <c r="B218" s="37"/>
    </row>
    <row r="219" ht="14.25" customHeight="1">
      <c r="B219" s="37"/>
    </row>
    <row r="220" ht="14.25" customHeight="1">
      <c r="B220" s="37"/>
    </row>
    <row r="221" ht="14.25" customHeight="1">
      <c r="B221" s="37"/>
    </row>
    <row r="222" ht="14.25" customHeight="1">
      <c r="B222" s="37"/>
    </row>
    <row r="223" ht="14.25" customHeight="1">
      <c r="B223" s="37"/>
    </row>
    <row r="224" ht="14.25" customHeight="1">
      <c r="B224" s="37"/>
    </row>
    <row r="225" ht="14.25" customHeight="1">
      <c r="B225" s="37"/>
    </row>
    <row r="226" ht="14.25" customHeight="1">
      <c r="B226" s="37"/>
    </row>
    <row r="227" ht="14.25" customHeight="1">
      <c r="B227" s="37"/>
    </row>
    <row r="228" ht="14.25" customHeight="1">
      <c r="B228" s="37"/>
    </row>
    <row r="229" ht="14.25" customHeight="1">
      <c r="B229" s="37"/>
    </row>
    <row r="230" ht="14.25" customHeight="1">
      <c r="B230" s="37"/>
    </row>
    <row r="231" ht="14.25" customHeight="1">
      <c r="B231" s="37"/>
    </row>
    <row r="232" ht="14.25" customHeight="1">
      <c r="B232" s="37"/>
    </row>
    <row r="233" ht="14.25" customHeight="1">
      <c r="B233" s="37"/>
    </row>
    <row r="234" ht="14.25" customHeight="1">
      <c r="B234" s="37"/>
    </row>
    <row r="235" ht="14.25" customHeight="1">
      <c r="B235" s="37"/>
    </row>
    <row r="236" ht="14.25" customHeight="1">
      <c r="B236" s="37"/>
    </row>
    <row r="237" ht="14.25" customHeight="1">
      <c r="B237" s="37"/>
    </row>
    <row r="238" ht="14.25" customHeight="1">
      <c r="B238" s="37"/>
    </row>
    <row r="239" ht="14.25" customHeight="1">
      <c r="B239" s="37"/>
    </row>
    <row r="240" ht="14.25" customHeight="1">
      <c r="B240" s="37"/>
    </row>
    <row r="241" ht="14.25" customHeight="1">
      <c r="B241" s="37"/>
    </row>
    <row r="242" ht="14.25" customHeight="1">
      <c r="B242" s="37"/>
    </row>
    <row r="243" ht="14.25" customHeight="1">
      <c r="B243" s="37"/>
    </row>
    <row r="244" ht="14.25" customHeight="1">
      <c r="B244" s="37"/>
    </row>
    <row r="245" ht="14.25" customHeight="1">
      <c r="B245" s="37"/>
    </row>
    <row r="246" ht="14.25" customHeight="1">
      <c r="B246" s="37"/>
    </row>
    <row r="247" ht="14.25" customHeight="1">
      <c r="B247" s="37"/>
    </row>
    <row r="248" ht="14.25" customHeight="1">
      <c r="B248" s="37"/>
    </row>
    <row r="249" ht="14.25" customHeight="1">
      <c r="B249" s="37"/>
    </row>
    <row r="250" ht="14.25" customHeight="1">
      <c r="B250" s="37"/>
    </row>
    <row r="251" ht="14.25" customHeight="1">
      <c r="B251" s="37"/>
    </row>
    <row r="252" ht="14.25" customHeight="1">
      <c r="B252" s="37"/>
    </row>
    <row r="253" ht="14.25" customHeight="1">
      <c r="B253" s="37"/>
    </row>
    <row r="254" ht="14.25" customHeight="1">
      <c r="B254" s="37"/>
    </row>
    <row r="255" ht="14.25" customHeight="1">
      <c r="B255" s="37"/>
    </row>
    <row r="256" ht="14.25" customHeight="1">
      <c r="B256" s="37"/>
    </row>
    <row r="257" ht="14.25" customHeight="1">
      <c r="B257" s="37"/>
    </row>
    <row r="258" ht="14.25" customHeight="1">
      <c r="B258" s="37"/>
    </row>
    <row r="259" ht="14.25" customHeight="1">
      <c r="B259" s="37"/>
    </row>
    <row r="260" ht="14.25" customHeight="1">
      <c r="B260" s="37"/>
    </row>
    <row r="261" ht="14.25" customHeight="1">
      <c r="B261" s="37"/>
    </row>
    <row r="262" ht="14.25" customHeight="1">
      <c r="B262" s="37"/>
    </row>
    <row r="263" ht="14.25" customHeight="1">
      <c r="B263" s="37"/>
    </row>
    <row r="264" ht="14.25" customHeight="1">
      <c r="B264" s="37"/>
    </row>
    <row r="265" ht="14.25" customHeight="1">
      <c r="B265" s="37"/>
    </row>
    <row r="266" ht="14.25" customHeight="1">
      <c r="B266" s="37"/>
    </row>
    <row r="267" ht="14.25" customHeight="1">
      <c r="B267" s="37"/>
    </row>
    <row r="268" ht="14.25" customHeight="1">
      <c r="B268" s="37"/>
    </row>
    <row r="269" ht="14.25" customHeight="1">
      <c r="B269" s="37"/>
    </row>
    <row r="270" ht="14.25" customHeight="1">
      <c r="B270" s="37"/>
    </row>
    <row r="271" ht="14.25" customHeight="1">
      <c r="B271" s="37"/>
    </row>
    <row r="272" ht="14.25" customHeight="1">
      <c r="B272" s="37"/>
    </row>
    <row r="273" ht="14.25" customHeight="1">
      <c r="B273" s="37"/>
    </row>
    <row r="274" ht="14.25" customHeight="1">
      <c r="B274" s="37"/>
    </row>
    <row r="275" ht="14.25" customHeight="1">
      <c r="B275" s="37"/>
    </row>
    <row r="276" ht="14.25" customHeight="1">
      <c r="B276" s="37"/>
    </row>
    <row r="277" ht="14.25" customHeight="1">
      <c r="B277" s="37"/>
    </row>
    <row r="278" ht="14.25" customHeight="1">
      <c r="B278" s="37"/>
    </row>
    <row r="279" ht="14.25" customHeight="1">
      <c r="B279" s="37"/>
    </row>
    <row r="280" ht="14.25" customHeight="1">
      <c r="B280" s="37"/>
    </row>
    <row r="281" ht="14.25" customHeight="1">
      <c r="B281" s="37"/>
    </row>
    <row r="282" ht="14.25" customHeight="1">
      <c r="B282" s="37"/>
    </row>
    <row r="283" ht="14.25" customHeight="1">
      <c r="B283" s="37"/>
    </row>
    <row r="284" ht="14.25" customHeight="1">
      <c r="B284" s="37"/>
    </row>
    <row r="285" ht="14.25" customHeight="1">
      <c r="B285" s="37"/>
    </row>
    <row r="286" ht="14.25" customHeight="1">
      <c r="B286" s="37"/>
    </row>
    <row r="287" ht="14.25" customHeight="1">
      <c r="B287" s="37"/>
    </row>
    <row r="288" ht="14.25" customHeight="1">
      <c r="B288" s="37"/>
    </row>
    <row r="289" ht="14.25" customHeight="1">
      <c r="B289" s="37"/>
    </row>
    <row r="290" ht="14.25" customHeight="1">
      <c r="B290" s="37"/>
    </row>
    <row r="291" ht="14.25" customHeight="1">
      <c r="B291" s="37"/>
    </row>
    <row r="292" ht="14.25" customHeight="1">
      <c r="B292" s="37"/>
    </row>
    <row r="293" ht="14.25" customHeight="1">
      <c r="B293" s="37"/>
    </row>
    <row r="294" ht="14.25" customHeight="1">
      <c r="B294" s="37"/>
    </row>
    <row r="295" ht="14.25" customHeight="1">
      <c r="B295" s="37"/>
    </row>
    <row r="296" ht="14.25" customHeight="1">
      <c r="B296" s="37"/>
    </row>
    <row r="297" ht="14.25" customHeight="1">
      <c r="B297" s="37"/>
    </row>
    <row r="298" ht="14.25" customHeight="1">
      <c r="B298" s="37"/>
    </row>
    <row r="299" ht="14.25" customHeight="1">
      <c r="B299" s="37"/>
    </row>
    <row r="300" ht="14.25" customHeight="1">
      <c r="B300" s="37"/>
    </row>
    <row r="301" ht="14.25" customHeight="1">
      <c r="B301" s="37"/>
    </row>
    <row r="302" ht="14.25" customHeight="1">
      <c r="B302" s="37"/>
    </row>
    <row r="303" ht="14.25" customHeight="1">
      <c r="B303" s="37"/>
    </row>
    <row r="304" ht="14.25" customHeight="1">
      <c r="B304" s="37"/>
    </row>
    <row r="305" ht="14.25" customHeight="1">
      <c r="B305" s="37"/>
    </row>
    <row r="306" ht="14.25" customHeight="1">
      <c r="B306" s="37"/>
    </row>
    <row r="307" ht="14.25" customHeight="1">
      <c r="B307" s="37"/>
    </row>
    <row r="308" ht="14.25" customHeight="1">
      <c r="B308" s="37"/>
    </row>
    <row r="309" ht="14.25" customHeight="1">
      <c r="B309" s="37"/>
    </row>
    <row r="310" ht="14.25" customHeight="1">
      <c r="B310" s="37"/>
    </row>
    <row r="311" ht="14.25" customHeight="1">
      <c r="B311" s="37"/>
    </row>
    <row r="312" ht="14.25" customHeight="1">
      <c r="B312" s="37"/>
    </row>
    <row r="313" ht="14.25" customHeight="1">
      <c r="B313" s="37"/>
    </row>
    <row r="314" ht="14.25" customHeight="1">
      <c r="B314" s="37"/>
    </row>
    <row r="315" ht="14.25" customHeight="1">
      <c r="B315" s="37"/>
    </row>
    <row r="316" ht="14.25" customHeight="1">
      <c r="B316" s="37"/>
    </row>
    <row r="317" ht="14.25" customHeight="1">
      <c r="B317" s="37"/>
    </row>
    <row r="318" ht="14.25" customHeight="1">
      <c r="B318" s="37"/>
    </row>
    <row r="319" ht="14.25" customHeight="1">
      <c r="B319" s="37"/>
    </row>
    <row r="320" ht="14.25" customHeight="1">
      <c r="B320" s="37"/>
    </row>
    <row r="321" ht="14.25" customHeight="1">
      <c r="B321" s="37"/>
    </row>
    <row r="322" ht="14.25" customHeight="1">
      <c r="B322" s="37"/>
    </row>
    <row r="323" ht="14.25" customHeight="1">
      <c r="B323" s="37"/>
    </row>
    <row r="324" ht="14.25" customHeight="1">
      <c r="B324" s="37"/>
    </row>
    <row r="325" ht="14.25" customHeight="1">
      <c r="B325" s="37"/>
    </row>
    <row r="326" ht="14.25" customHeight="1">
      <c r="B326" s="37"/>
    </row>
    <row r="327" ht="14.25" customHeight="1">
      <c r="B327" s="37"/>
    </row>
    <row r="328" ht="14.25" customHeight="1">
      <c r="B328" s="37"/>
    </row>
    <row r="329" ht="14.25" customHeight="1">
      <c r="B329" s="37"/>
    </row>
    <row r="330" ht="14.25" customHeight="1">
      <c r="B330" s="37"/>
    </row>
    <row r="331" ht="14.25" customHeight="1">
      <c r="B331" s="37"/>
    </row>
    <row r="332" ht="14.25" customHeight="1">
      <c r="B332" s="37"/>
    </row>
    <row r="333" ht="14.25" customHeight="1">
      <c r="B333" s="37"/>
    </row>
    <row r="334" ht="14.25" customHeight="1">
      <c r="B334" s="37"/>
    </row>
    <row r="335" ht="14.25" customHeight="1">
      <c r="B335" s="37"/>
    </row>
    <row r="336" ht="14.25" customHeight="1">
      <c r="B336" s="37"/>
    </row>
    <row r="337" ht="14.25" customHeight="1">
      <c r="B337" s="37"/>
    </row>
    <row r="338" ht="14.25" customHeight="1">
      <c r="B338" s="37"/>
    </row>
    <row r="339" ht="14.25" customHeight="1">
      <c r="B339" s="37"/>
    </row>
    <row r="340" ht="14.25" customHeight="1">
      <c r="B340" s="37"/>
    </row>
    <row r="341" ht="14.25" customHeight="1">
      <c r="B341" s="37"/>
    </row>
    <row r="342" ht="14.25" customHeight="1">
      <c r="B342" s="37"/>
    </row>
    <row r="343" ht="14.25" customHeight="1">
      <c r="B343" s="37"/>
    </row>
    <row r="344" ht="14.25" customHeight="1">
      <c r="B344" s="37"/>
    </row>
    <row r="345" ht="14.25" customHeight="1">
      <c r="B345" s="37"/>
    </row>
    <row r="346" ht="14.25" customHeight="1">
      <c r="B346" s="37"/>
    </row>
    <row r="347" ht="14.25" customHeight="1">
      <c r="B347" s="37"/>
    </row>
    <row r="348" ht="14.25" customHeight="1">
      <c r="B348" s="37"/>
    </row>
    <row r="349" ht="14.25" customHeight="1">
      <c r="B349" s="37"/>
    </row>
    <row r="350" ht="14.25" customHeight="1">
      <c r="B350" s="37"/>
    </row>
    <row r="351" ht="14.25" customHeight="1">
      <c r="B351" s="37"/>
    </row>
    <row r="352" ht="14.25" customHeight="1">
      <c r="B352" s="37"/>
    </row>
    <row r="353" ht="14.25" customHeight="1">
      <c r="B353" s="37"/>
    </row>
    <row r="354" ht="14.25" customHeight="1">
      <c r="B354" s="37"/>
    </row>
    <row r="355" ht="14.25" customHeight="1">
      <c r="B355" s="37"/>
    </row>
    <row r="356" ht="14.25" customHeight="1">
      <c r="B356" s="37"/>
    </row>
    <row r="357" ht="14.25" customHeight="1">
      <c r="B357" s="37"/>
    </row>
    <row r="358" ht="14.25" customHeight="1">
      <c r="B358" s="37"/>
    </row>
    <row r="359" ht="14.25" customHeight="1">
      <c r="B359" s="37"/>
    </row>
    <row r="360" ht="14.25" customHeight="1">
      <c r="B360" s="37"/>
    </row>
    <row r="361" ht="14.25" customHeight="1">
      <c r="B361" s="37"/>
    </row>
    <row r="362" ht="14.25" customHeight="1">
      <c r="B362" s="37"/>
    </row>
    <row r="363" ht="14.25" customHeight="1">
      <c r="B363" s="37"/>
    </row>
    <row r="364" ht="14.25" customHeight="1">
      <c r="B364" s="37"/>
    </row>
    <row r="365" ht="14.25" customHeight="1">
      <c r="B365" s="37"/>
    </row>
    <row r="366" ht="14.25" customHeight="1">
      <c r="B366" s="37"/>
    </row>
    <row r="367" ht="14.25" customHeight="1">
      <c r="B367" s="37"/>
    </row>
    <row r="368" ht="14.25" customHeight="1">
      <c r="B368" s="37"/>
    </row>
    <row r="369" ht="14.25" customHeight="1">
      <c r="B369" s="37"/>
    </row>
    <row r="370" ht="14.25" customHeight="1">
      <c r="B370" s="37"/>
    </row>
    <row r="371" ht="14.25" customHeight="1">
      <c r="B371" s="37"/>
    </row>
    <row r="372" ht="14.25" customHeight="1">
      <c r="B372" s="37"/>
    </row>
    <row r="373" ht="14.25" customHeight="1">
      <c r="B373" s="37"/>
    </row>
    <row r="374" ht="14.25" customHeight="1">
      <c r="B374" s="37"/>
    </row>
    <row r="375" ht="14.25" customHeight="1">
      <c r="B375" s="37"/>
    </row>
    <row r="376" ht="14.25" customHeight="1">
      <c r="B376" s="37"/>
    </row>
    <row r="377" ht="14.25" customHeight="1">
      <c r="B377" s="37"/>
    </row>
    <row r="378" ht="14.25" customHeight="1">
      <c r="B378" s="37"/>
    </row>
    <row r="379" ht="14.25" customHeight="1">
      <c r="B379" s="37"/>
    </row>
    <row r="380" ht="14.25" customHeight="1">
      <c r="B380" s="37"/>
    </row>
    <row r="381" ht="14.25" customHeight="1">
      <c r="B381" s="37"/>
    </row>
    <row r="382" ht="14.25" customHeight="1">
      <c r="B382" s="37"/>
    </row>
    <row r="383" ht="14.25" customHeight="1">
      <c r="B383" s="37"/>
    </row>
    <row r="384" ht="14.25" customHeight="1">
      <c r="B384" s="37"/>
    </row>
    <row r="385" ht="14.25" customHeight="1">
      <c r="B385" s="37"/>
    </row>
    <row r="386" ht="14.25" customHeight="1">
      <c r="B386" s="37"/>
    </row>
    <row r="387" ht="14.25" customHeight="1">
      <c r="B387" s="37"/>
    </row>
    <row r="388" ht="14.25" customHeight="1">
      <c r="B388" s="37"/>
    </row>
    <row r="389" ht="14.25" customHeight="1">
      <c r="B389" s="37"/>
    </row>
    <row r="390" ht="14.25" customHeight="1">
      <c r="B390" s="37"/>
    </row>
    <row r="391" ht="14.25" customHeight="1">
      <c r="B391" s="37"/>
    </row>
    <row r="392" ht="14.25" customHeight="1">
      <c r="B392" s="37"/>
    </row>
    <row r="393" ht="14.25" customHeight="1">
      <c r="B393" s="37"/>
    </row>
    <row r="394" ht="14.25" customHeight="1">
      <c r="B394" s="37"/>
    </row>
    <row r="395" ht="14.25" customHeight="1">
      <c r="B395" s="37"/>
    </row>
    <row r="396" ht="14.25" customHeight="1">
      <c r="B396" s="37"/>
    </row>
    <row r="397" ht="14.25" customHeight="1">
      <c r="B397" s="37"/>
    </row>
    <row r="398" ht="14.25" customHeight="1">
      <c r="B398" s="37"/>
    </row>
    <row r="399" ht="14.25" customHeight="1">
      <c r="B399" s="37"/>
    </row>
    <row r="400" ht="14.25" customHeight="1">
      <c r="B400" s="37"/>
    </row>
    <row r="401" ht="14.25" customHeight="1">
      <c r="B401" s="37"/>
    </row>
    <row r="402" ht="14.25" customHeight="1">
      <c r="B402" s="37"/>
    </row>
    <row r="403" ht="14.25" customHeight="1">
      <c r="B403" s="37"/>
    </row>
    <row r="404" ht="14.25" customHeight="1">
      <c r="B404" s="37"/>
    </row>
    <row r="405" ht="14.25" customHeight="1">
      <c r="B405" s="37"/>
    </row>
    <row r="406" ht="14.25" customHeight="1">
      <c r="B406" s="37"/>
    </row>
    <row r="407" ht="14.25" customHeight="1">
      <c r="B407" s="37"/>
    </row>
    <row r="408" ht="14.25" customHeight="1">
      <c r="B408" s="37"/>
    </row>
    <row r="409" ht="14.25" customHeight="1">
      <c r="B409" s="37"/>
    </row>
    <row r="410" ht="14.25" customHeight="1">
      <c r="B410" s="37"/>
    </row>
    <row r="411" ht="14.25" customHeight="1">
      <c r="B411" s="37"/>
    </row>
    <row r="412" ht="14.25" customHeight="1">
      <c r="B412" s="37"/>
    </row>
    <row r="413" ht="14.25" customHeight="1">
      <c r="B413" s="37"/>
    </row>
    <row r="414" ht="14.25" customHeight="1">
      <c r="B414" s="37"/>
    </row>
    <row r="415" ht="14.25" customHeight="1">
      <c r="B415" s="37"/>
    </row>
    <row r="416" ht="14.25" customHeight="1">
      <c r="B416" s="37"/>
    </row>
    <row r="417" ht="14.25" customHeight="1">
      <c r="B417" s="37"/>
    </row>
    <row r="418" ht="14.25" customHeight="1">
      <c r="B418" s="37"/>
    </row>
    <row r="419" ht="14.25" customHeight="1">
      <c r="B419" s="37"/>
    </row>
    <row r="420" ht="14.25" customHeight="1">
      <c r="B420" s="37"/>
    </row>
    <row r="421" ht="14.25" customHeight="1">
      <c r="B421" s="37"/>
    </row>
    <row r="422" ht="14.25" customHeight="1">
      <c r="B422" s="37"/>
    </row>
    <row r="423" ht="14.25" customHeight="1">
      <c r="B423" s="37"/>
    </row>
    <row r="424" ht="14.25" customHeight="1">
      <c r="B424" s="37"/>
    </row>
    <row r="425" ht="14.25" customHeight="1">
      <c r="B425" s="37"/>
    </row>
    <row r="426" ht="14.25" customHeight="1">
      <c r="B426" s="37"/>
    </row>
    <row r="427" ht="14.25" customHeight="1">
      <c r="B427" s="37"/>
    </row>
    <row r="428" ht="14.25" customHeight="1">
      <c r="B428" s="37"/>
    </row>
    <row r="429" ht="14.25" customHeight="1">
      <c r="B429" s="37"/>
    </row>
    <row r="430" ht="14.25" customHeight="1">
      <c r="B430" s="37"/>
    </row>
    <row r="431" ht="14.25" customHeight="1">
      <c r="B431" s="37"/>
    </row>
    <row r="432" ht="14.25" customHeight="1">
      <c r="B432" s="37"/>
    </row>
    <row r="433" ht="14.25" customHeight="1">
      <c r="B433" s="37"/>
    </row>
    <row r="434" ht="14.25" customHeight="1">
      <c r="B434" s="37"/>
    </row>
    <row r="435" ht="14.25" customHeight="1">
      <c r="B435" s="37"/>
    </row>
    <row r="436" ht="14.25" customHeight="1">
      <c r="B436" s="37"/>
    </row>
    <row r="437" ht="14.25" customHeight="1">
      <c r="B437" s="37"/>
    </row>
    <row r="438" ht="14.25" customHeight="1">
      <c r="B438" s="37"/>
    </row>
    <row r="439" ht="14.25" customHeight="1">
      <c r="B439" s="37"/>
    </row>
    <row r="440" ht="14.25" customHeight="1">
      <c r="B440" s="37"/>
    </row>
    <row r="441" ht="14.25" customHeight="1">
      <c r="B441" s="37"/>
    </row>
    <row r="442" ht="14.25" customHeight="1">
      <c r="B442" s="37"/>
    </row>
    <row r="443" ht="14.25" customHeight="1">
      <c r="B443" s="37"/>
    </row>
    <row r="444" ht="14.25" customHeight="1">
      <c r="B444" s="37"/>
    </row>
    <row r="445" ht="14.25" customHeight="1">
      <c r="B445" s="37"/>
    </row>
    <row r="446" ht="14.25" customHeight="1">
      <c r="B446" s="37"/>
    </row>
    <row r="447" ht="14.25" customHeight="1">
      <c r="B447" s="37"/>
    </row>
    <row r="448" ht="14.25" customHeight="1">
      <c r="B448" s="37"/>
    </row>
    <row r="449" ht="14.25" customHeight="1">
      <c r="B449" s="37"/>
    </row>
    <row r="450" ht="14.25" customHeight="1">
      <c r="B450" s="37"/>
    </row>
    <row r="451" ht="14.25" customHeight="1">
      <c r="B451" s="37"/>
    </row>
    <row r="452" ht="14.25" customHeight="1">
      <c r="B452" s="37"/>
    </row>
    <row r="453" ht="14.25" customHeight="1">
      <c r="B453" s="37"/>
    </row>
    <row r="454" ht="14.25" customHeight="1">
      <c r="B454" s="37"/>
    </row>
    <row r="455" ht="14.25" customHeight="1">
      <c r="B455" s="37"/>
    </row>
    <row r="456" ht="14.25" customHeight="1">
      <c r="B456" s="37"/>
    </row>
    <row r="457" ht="14.25" customHeight="1">
      <c r="B457" s="37"/>
    </row>
    <row r="458" ht="14.25" customHeight="1">
      <c r="B458" s="37"/>
    </row>
    <row r="459" ht="14.25" customHeight="1">
      <c r="B459" s="37"/>
    </row>
    <row r="460" ht="14.25" customHeight="1">
      <c r="B460" s="37"/>
    </row>
    <row r="461" ht="14.25" customHeight="1">
      <c r="B461" s="37"/>
    </row>
    <row r="462" ht="14.25" customHeight="1">
      <c r="B462" s="37"/>
    </row>
    <row r="463" ht="14.25" customHeight="1">
      <c r="B463" s="37"/>
    </row>
    <row r="464" ht="14.25" customHeight="1">
      <c r="B464" s="37"/>
    </row>
    <row r="465" ht="14.25" customHeight="1">
      <c r="B465" s="37"/>
    </row>
    <row r="466" ht="14.25" customHeight="1">
      <c r="B466" s="37"/>
    </row>
    <row r="467" ht="14.25" customHeight="1">
      <c r="B467" s="37"/>
    </row>
    <row r="468" ht="14.25" customHeight="1">
      <c r="B468" s="37"/>
    </row>
    <row r="469" ht="14.25" customHeight="1">
      <c r="B469" s="37"/>
    </row>
    <row r="470" ht="14.25" customHeight="1">
      <c r="B470" s="37"/>
    </row>
    <row r="471" ht="14.25" customHeight="1">
      <c r="B471" s="37"/>
    </row>
    <row r="472" ht="14.25" customHeight="1">
      <c r="B472" s="37"/>
    </row>
    <row r="473" ht="14.25" customHeight="1">
      <c r="B473" s="37"/>
    </row>
    <row r="474" ht="14.25" customHeight="1">
      <c r="B474" s="37"/>
    </row>
    <row r="475" ht="14.25" customHeight="1">
      <c r="B475" s="37"/>
    </row>
    <row r="476" ht="14.25" customHeight="1">
      <c r="B476" s="37"/>
    </row>
    <row r="477" ht="14.25" customHeight="1">
      <c r="B477" s="37"/>
    </row>
    <row r="478" ht="14.25" customHeight="1">
      <c r="B478" s="37"/>
    </row>
    <row r="479" ht="14.25" customHeight="1">
      <c r="B479" s="37"/>
    </row>
    <row r="480" ht="14.25" customHeight="1">
      <c r="B480" s="37"/>
    </row>
    <row r="481" ht="14.25" customHeight="1">
      <c r="B481" s="37"/>
    </row>
    <row r="482" ht="14.25" customHeight="1">
      <c r="B482" s="37"/>
    </row>
    <row r="483" ht="14.25" customHeight="1">
      <c r="B483" s="37"/>
    </row>
    <row r="484" ht="14.25" customHeight="1">
      <c r="B484" s="37"/>
    </row>
    <row r="485" ht="14.25" customHeight="1">
      <c r="B485" s="37"/>
    </row>
    <row r="486" ht="14.25" customHeight="1">
      <c r="B486" s="37"/>
    </row>
    <row r="487" ht="14.25" customHeight="1">
      <c r="B487" s="37"/>
    </row>
    <row r="488" ht="14.25" customHeight="1">
      <c r="B488" s="37"/>
    </row>
    <row r="489" ht="14.25" customHeight="1">
      <c r="B489" s="37"/>
    </row>
    <row r="490" ht="14.25" customHeight="1">
      <c r="B490" s="37"/>
    </row>
    <row r="491" ht="14.25" customHeight="1">
      <c r="B491" s="37"/>
    </row>
    <row r="492" ht="14.25" customHeight="1">
      <c r="B492" s="37"/>
    </row>
    <row r="493" ht="14.25" customHeight="1">
      <c r="B493" s="37"/>
    </row>
    <row r="494" ht="14.25" customHeight="1">
      <c r="B494" s="37"/>
    </row>
    <row r="495" ht="14.25" customHeight="1">
      <c r="B495" s="37"/>
    </row>
    <row r="496" ht="14.25" customHeight="1">
      <c r="B496" s="37"/>
    </row>
    <row r="497" ht="14.25" customHeight="1">
      <c r="B497" s="37"/>
    </row>
    <row r="498" ht="14.25" customHeight="1">
      <c r="B498" s="37"/>
    </row>
    <row r="499" ht="14.25" customHeight="1">
      <c r="B499" s="37"/>
    </row>
    <row r="500" ht="14.25" customHeight="1">
      <c r="B500" s="37"/>
    </row>
    <row r="501" ht="14.25" customHeight="1">
      <c r="B501" s="37"/>
    </row>
    <row r="502" ht="14.25" customHeight="1">
      <c r="B502" s="37"/>
    </row>
    <row r="503" ht="14.25" customHeight="1">
      <c r="B503" s="37"/>
    </row>
    <row r="504" ht="14.25" customHeight="1">
      <c r="B504" s="37"/>
    </row>
    <row r="505" ht="14.25" customHeight="1">
      <c r="B505" s="37"/>
    </row>
    <row r="506" ht="14.25" customHeight="1">
      <c r="B506" s="37"/>
    </row>
    <row r="507" ht="14.25" customHeight="1">
      <c r="B507" s="37"/>
    </row>
    <row r="508" ht="14.25" customHeight="1">
      <c r="B508" s="37"/>
    </row>
    <row r="509" ht="14.25" customHeight="1">
      <c r="B509" s="37"/>
    </row>
    <row r="510" ht="14.25" customHeight="1">
      <c r="B510" s="37"/>
    </row>
    <row r="511" ht="14.25" customHeight="1">
      <c r="B511" s="37"/>
    </row>
    <row r="512" ht="14.25" customHeight="1">
      <c r="B512" s="37"/>
    </row>
    <row r="513" ht="14.25" customHeight="1">
      <c r="B513" s="37"/>
    </row>
    <row r="514" ht="14.25" customHeight="1">
      <c r="B514" s="37"/>
    </row>
    <row r="515" ht="14.25" customHeight="1">
      <c r="B515" s="37"/>
    </row>
    <row r="516" ht="14.25" customHeight="1">
      <c r="B516" s="37"/>
    </row>
    <row r="517" ht="14.25" customHeight="1">
      <c r="B517" s="37"/>
    </row>
    <row r="518" ht="14.25" customHeight="1">
      <c r="B518" s="37"/>
    </row>
    <row r="519" ht="14.25" customHeight="1">
      <c r="B519" s="37"/>
    </row>
    <row r="520" ht="14.25" customHeight="1">
      <c r="B520" s="37"/>
    </row>
    <row r="521" ht="14.25" customHeight="1">
      <c r="B521" s="37"/>
    </row>
    <row r="522" ht="14.25" customHeight="1">
      <c r="B522" s="37"/>
    </row>
    <row r="523" ht="14.25" customHeight="1">
      <c r="B523" s="37"/>
    </row>
    <row r="524" ht="14.25" customHeight="1">
      <c r="B524" s="37"/>
    </row>
    <row r="525" ht="14.25" customHeight="1">
      <c r="B525" s="37"/>
    </row>
    <row r="526" ht="14.25" customHeight="1">
      <c r="B526" s="37"/>
    </row>
    <row r="527" ht="14.25" customHeight="1">
      <c r="B527" s="37"/>
    </row>
    <row r="528" ht="14.25" customHeight="1">
      <c r="B528" s="37"/>
    </row>
    <row r="529" ht="14.25" customHeight="1">
      <c r="B529" s="37"/>
    </row>
    <row r="530" ht="14.25" customHeight="1">
      <c r="B530" s="37"/>
    </row>
    <row r="531" ht="14.25" customHeight="1">
      <c r="B531" s="37"/>
    </row>
    <row r="532" ht="14.25" customHeight="1">
      <c r="B532" s="37"/>
    </row>
    <row r="533" ht="14.25" customHeight="1">
      <c r="B533" s="37"/>
    </row>
    <row r="534" ht="14.25" customHeight="1">
      <c r="B534" s="37"/>
    </row>
    <row r="535" ht="14.25" customHeight="1">
      <c r="B535" s="37"/>
    </row>
    <row r="536" ht="14.25" customHeight="1">
      <c r="B536" s="37"/>
    </row>
    <row r="537" ht="14.25" customHeight="1">
      <c r="B537" s="37"/>
    </row>
    <row r="538" ht="14.25" customHeight="1">
      <c r="B538" s="37"/>
    </row>
    <row r="539" ht="14.25" customHeight="1">
      <c r="B539" s="37"/>
    </row>
    <row r="540" ht="14.25" customHeight="1">
      <c r="B540" s="37"/>
    </row>
    <row r="541" ht="14.25" customHeight="1">
      <c r="B541" s="37"/>
    </row>
    <row r="542" ht="14.25" customHeight="1">
      <c r="B542" s="37"/>
    </row>
    <row r="543" ht="14.25" customHeight="1">
      <c r="B543" s="37"/>
    </row>
    <row r="544" ht="14.25" customHeight="1">
      <c r="B544" s="37"/>
    </row>
    <row r="545" ht="14.25" customHeight="1">
      <c r="B545" s="37"/>
    </row>
    <row r="546" ht="14.25" customHeight="1">
      <c r="B546" s="37"/>
    </row>
    <row r="547" ht="14.25" customHeight="1">
      <c r="B547" s="37"/>
    </row>
    <row r="548" ht="14.25" customHeight="1">
      <c r="B548" s="37"/>
    </row>
    <row r="549" ht="14.25" customHeight="1">
      <c r="B549" s="37"/>
    </row>
    <row r="550" ht="14.25" customHeight="1">
      <c r="B550" s="37"/>
    </row>
    <row r="551" ht="14.25" customHeight="1">
      <c r="B551" s="37"/>
    </row>
    <row r="552" ht="14.25" customHeight="1">
      <c r="B552" s="37"/>
    </row>
    <row r="553" ht="14.25" customHeight="1">
      <c r="B553" s="37"/>
    </row>
    <row r="554" ht="14.25" customHeight="1">
      <c r="B554" s="37"/>
    </row>
    <row r="555" ht="14.25" customHeight="1">
      <c r="B555" s="37"/>
    </row>
    <row r="556" ht="14.25" customHeight="1">
      <c r="B556" s="37"/>
    </row>
    <row r="557" ht="14.25" customHeight="1">
      <c r="B557" s="37"/>
    </row>
    <row r="558" ht="14.25" customHeight="1">
      <c r="B558" s="37"/>
    </row>
    <row r="559" ht="14.25" customHeight="1">
      <c r="B559" s="37"/>
    </row>
    <row r="560" ht="14.25" customHeight="1">
      <c r="B560" s="37"/>
    </row>
    <row r="561" ht="14.25" customHeight="1">
      <c r="B561" s="37"/>
    </row>
    <row r="562" ht="14.25" customHeight="1">
      <c r="B562" s="37"/>
    </row>
    <row r="563" ht="14.25" customHeight="1">
      <c r="B563" s="37"/>
    </row>
    <row r="564" ht="14.25" customHeight="1">
      <c r="B564" s="37"/>
    </row>
    <row r="565" ht="14.25" customHeight="1">
      <c r="B565" s="37"/>
    </row>
    <row r="566" ht="14.25" customHeight="1">
      <c r="B566" s="37"/>
    </row>
    <row r="567" ht="14.25" customHeight="1">
      <c r="B567" s="37"/>
    </row>
    <row r="568" ht="14.25" customHeight="1">
      <c r="B568" s="37"/>
    </row>
    <row r="569" ht="14.25" customHeight="1">
      <c r="B569" s="37"/>
    </row>
    <row r="570" ht="14.25" customHeight="1">
      <c r="B570" s="37"/>
    </row>
    <row r="571" ht="14.25" customHeight="1">
      <c r="B571" s="37"/>
    </row>
    <row r="572" ht="14.25" customHeight="1">
      <c r="B572" s="37"/>
    </row>
    <row r="573" ht="14.25" customHeight="1">
      <c r="B573" s="37"/>
    </row>
    <row r="574" ht="14.25" customHeight="1">
      <c r="B574" s="37"/>
    </row>
    <row r="575" ht="14.25" customHeight="1">
      <c r="B575" s="37"/>
    </row>
    <row r="576" ht="14.25" customHeight="1">
      <c r="B576" s="37"/>
    </row>
    <row r="577" ht="14.25" customHeight="1">
      <c r="B577" s="37"/>
    </row>
    <row r="578" ht="14.25" customHeight="1">
      <c r="B578" s="37"/>
    </row>
    <row r="579" ht="14.25" customHeight="1">
      <c r="B579" s="37"/>
    </row>
    <row r="580" ht="14.25" customHeight="1">
      <c r="B580" s="37"/>
    </row>
    <row r="581" ht="14.25" customHeight="1">
      <c r="B581" s="37"/>
    </row>
    <row r="582" ht="14.25" customHeight="1">
      <c r="B582" s="37"/>
    </row>
    <row r="583" ht="14.25" customHeight="1">
      <c r="B583" s="37"/>
    </row>
    <row r="584" ht="14.25" customHeight="1">
      <c r="B584" s="37"/>
    </row>
    <row r="585" ht="14.25" customHeight="1">
      <c r="B585" s="37"/>
    </row>
    <row r="586" ht="14.25" customHeight="1">
      <c r="B586" s="37"/>
    </row>
    <row r="587" ht="14.25" customHeight="1">
      <c r="B587" s="37"/>
    </row>
    <row r="588" ht="14.25" customHeight="1">
      <c r="B588" s="37"/>
    </row>
    <row r="589" ht="14.25" customHeight="1">
      <c r="B589" s="37"/>
    </row>
    <row r="590" ht="14.25" customHeight="1">
      <c r="B590" s="37"/>
    </row>
    <row r="591" ht="14.25" customHeight="1">
      <c r="B591" s="37"/>
    </row>
    <row r="592" ht="14.25" customHeight="1">
      <c r="B592" s="37"/>
    </row>
    <row r="593" ht="14.25" customHeight="1">
      <c r="B593" s="37"/>
    </row>
    <row r="594" ht="14.25" customHeight="1">
      <c r="B594" s="37"/>
    </row>
    <row r="595" ht="14.25" customHeight="1">
      <c r="B595" s="37"/>
    </row>
    <row r="596" ht="14.25" customHeight="1">
      <c r="B596" s="37"/>
    </row>
    <row r="597" ht="14.25" customHeight="1">
      <c r="B597" s="37"/>
    </row>
    <row r="598" ht="14.25" customHeight="1">
      <c r="B598" s="37"/>
    </row>
    <row r="599" ht="14.25" customHeight="1">
      <c r="B599" s="37"/>
    </row>
    <row r="600" ht="14.25" customHeight="1">
      <c r="B600" s="37"/>
    </row>
    <row r="601" ht="14.25" customHeight="1">
      <c r="B601" s="37"/>
    </row>
    <row r="602" ht="14.25" customHeight="1">
      <c r="B602" s="37"/>
    </row>
    <row r="603" ht="14.25" customHeight="1">
      <c r="B603" s="37"/>
    </row>
    <row r="604" ht="14.25" customHeight="1">
      <c r="B604" s="37"/>
    </row>
    <row r="605" ht="14.25" customHeight="1">
      <c r="B605" s="37"/>
    </row>
    <row r="606" ht="14.25" customHeight="1">
      <c r="B606" s="37"/>
    </row>
    <row r="607" ht="14.25" customHeight="1">
      <c r="B607" s="37"/>
    </row>
    <row r="608" ht="14.25" customHeight="1">
      <c r="B608" s="37"/>
    </row>
    <row r="609" ht="14.25" customHeight="1">
      <c r="B609" s="37"/>
    </row>
    <row r="610" ht="14.25" customHeight="1">
      <c r="B610" s="37"/>
    </row>
    <row r="611" ht="14.25" customHeight="1">
      <c r="B611" s="37"/>
    </row>
    <row r="612" ht="14.25" customHeight="1">
      <c r="B612" s="37"/>
    </row>
    <row r="613" ht="14.25" customHeight="1">
      <c r="B613" s="37"/>
    </row>
    <row r="614" ht="14.25" customHeight="1">
      <c r="B614" s="37"/>
    </row>
    <row r="615" ht="14.25" customHeight="1">
      <c r="B615" s="37"/>
    </row>
    <row r="616" ht="14.25" customHeight="1">
      <c r="B616" s="37"/>
    </row>
    <row r="617" ht="14.25" customHeight="1">
      <c r="B617" s="37"/>
    </row>
    <row r="618" ht="14.25" customHeight="1">
      <c r="B618" s="37"/>
    </row>
    <row r="619" ht="14.25" customHeight="1">
      <c r="B619" s="37"/>
    </row>
    <row r="620" ht="14.25" customHeight="1">
      <c r="B620" s="37"/>
    </row>
    <row r="621" ht="14.25" customHeight="1">
      <c r="B621" s="37"/>
    </row>
    <row r="622" ht="14.25" customHeight="1">
      <c r="B622" s="37"/>
    </row>
    <row r="623" ht="14.25" customHeight="1">
      <c r="B623" s="37"/>
    </row>
    <row r="624" ht="14.25" customHeight="1">
      <c r="B624" s="37"/>
    </row>
    <row r="625" ht="14.25" customHeight="1">
      <c r="B625" s="37"/>
    </row>
    <row r="626" ht="14.25" customHeight="1">
      <c r="B626" s="37"/>
    </row>
    <row r="627" ht="14.25" customHeight="1">
      <c r="B627" s="37"/>
    </row>
    <row r="628" ht="14.25" customHeight="1">
      <c r="B628" s="37"/>
    </row>
    <row r="629" ht="14.25" customHeight="1">
      <c r="B629" s="37"/>
    </row>
    <row r="630" ht="14.25" customHeight="1">
      <c r="B630" s="37"/>
    </row>
    <row r="631" ht="14.25" customHeight="1">
      <c r="B631" s="37"/>
    </row>
    <row r="632" ht="14.25" customHeight="1">
      <c r="B632" s="37"/>
    </row>
    <row r="633" ht="14.25" customHeight="1">
      <c r="B633" s="37"/>
    </row>
    <row r="634" ht="14.25" customHeight="1">
      <c r="B634" s="37"/>
    </row>
    <row r="635" ht="14.25" customHeight="1">
      <c r="B635" s="37"/>
    </row>
    <row r="636" ht="14.25" customHeight="1">
      <c r="B636" s="37"/>
    </row>
    <row r="637" ht="14.25" customHeight="1">
      <c r="B637" s="37"/>
    </row>
    <row r="638" ht="14.25" customHeight="1">
      <c r="B638" s="37"/>
    </row>
    <row r="639" ht="14.25" customHeight="1">
      <c r="B639" s="37"/>
    </row>
    <row r="640" ht="14.25" customHeight="1">
      <c r="B640" s="37"/>
    </row>
    <row r="641" ht="14.25" customHeight="1">
      <c r="B641" s="37"/>
    </row>
    <row r="642" ht="14.25" customHeight="1">
      <c r="B642" s="37"/>
    </row>
    <row r="643" ht="14.25" customHeight="1">
      <c r="B643" s="37"/>
    </row>
    <row r="644" ht="14.25" customHeight="1">
      <c r="B644" s="37"/>
    </row>
    <row r="645" ht="14.25" customHeight="1">
      <c r="B645" s="37"/>
    </row>
    <row r="646" ht="14.25" customHeight="1">
      <c r="B646" s="37"/>
    </row>
    <row r="647" ht="14.25" customHeight="1">
      <c r="B647" s="37"/>
    </row>
    <row r="648" ht="14.25" customHeight="1">
      <c r="B648" s="37"/>
    </row>
    <row r="649" ht="14.25" customHeight="1">
      <c r="B649" s="37"/>
    </row>
    <row r="650" ht="14.25" customHeight="1">
      <c r="B650" s="37"/>
    </row>
    <row r="651" ht="14.25" customHeight="1">
      <c r="B651" s="37"/>
    </row>
    <row r="652" ht="14.25" customHeight="1">
      <c r="B652" s="37"/>
    </row>
    <row r="653" ht="14.25" customHeight="1">
      <c r="B653" s="37"/>
    </row>
    <row r="654" ht="14.25" customHeight="1">
      <c r="B654" s="37"/>
    </row>
    <row r="655" ht="14.25" customHeight="1">
      <c r="B655" s="37"/>
    </row>
    <row r="656" ht="14.25" customHeight="1">
      <c r="B656" s="37"/>
    </row>
    <row r="657" ht="14.25" customHeight="1">
      <c r="B657" s="37"/>
    </row>
    <row r="658" ht="14.25" customHeight="1">
      <c r="B658" s="37"/>
    </row>
    <row r="659" ht="14.25" customHeight="1">
      <c r="B659" s="37"/>
    </row>
    <row r="660" ht="14.25" customHeight="1">
      <c r="B660" s="37"/>
    </row>
    <row r="661" ht="14.25" customHeight="1">
      <c r="B661" s="37"/>
    </row>
    <row r="662" ht="14.25" customHeight="1">
      <c r="B662" s="37"/>
    </row>
    <row r="663" ht="14.25" customHeight="1">
      <c r="B663" s="37"/>
    </row>
    <row r="664" ht="14.25" customHeight="1">
      <c r="B664" s="37"/>
    </row>
    <row r="665" ht="14.25" customHeight="1">
      <c r="B665" s="37"/>
    </row>
    <row r="666" ht="14.25" customHeight="1">
      <c r="B666" s="37"/>
    </row>
    <row r="667" ht="14.25" customHeight="1">
      <c r="B667" s="37"/>
    </row>
    <row r="668" ht="14.25" customHeight="1">
      <c r="B668" s="37"/>
    </row>
    <row r="669" ht="14.25" customHeight="1">
      <c r="B669" s="37"/>
    </row>
    <row r="670" ht="14.25" customHeight="1">
      <c r="B670" s="37"/>
    </row>
    <row r="671" ht="14.25" customHeight="1">
      <c r="B671" s="37"/>
    </row>
    <row r="672" ht="14.25" customHeight="1">
      <c r="B672" s="37"/>
    </row>
    <row r="673" ht="14.25" customHeight="1">
      <c r="B673" s="37"/>
    </row>
    <row r="674" ht="14.25" customHeight="1">
      <c r="B674" s="37"/>
    </row>
    <row r="675" ht="14.25" customHeight="1">
      <c r="B675" s="37"/>
    </row>
    <row r="676" ht="14.25" customHeight="1">
      <c r="B676" s="37"/>
    </row>
    <row r="677" ht="14.25" customHeight="1">
      <c r="B677" s="37"/>
    </row>
    <row r="678" ht="14.25" customHeight="1">
      <c r="B678" s="37"/>
    </row>
    <row r="679" ht="14.25" customHeight="1">
      <c r="B679" s="37"/>
    </row>
    <row r="680" ht="14.25" customHeight="1">
      <c r="B680" s="37"/>
    </row>
    <row r="681" ht="14.25" customHeight="1">
      <c r="B681" s="37"/>
    </row>
    <row r="682" ht="14.25" customHeight="1">
      <c r="B682" s="37"/>
    </row>
    <row r="683" ht="14.25" customHeight="1">
      <c r="B683" s="37"/>
    </row>
    <row r="684" ht="14.25" customHeight="1">
      <c r="B684" s="37"/>
    </row>
    <row r="685" ht="14.25" customHeight="1">
      <c r="B685" s="37"/>
    </row>
    <row r="686" ht="14.25" customHeight="1">
      <c r="B686" s="37"/>
    </row>
    <row r="687" ht="14.25" customHeight="1">
      <c r="B687" s="37"/>
    </row>
    <row r="688" ht="14.25" customHeight="1">
      <c r="B688" s="37"/>
    </row>
    <row r="689" ht="14.25" customHeight="1">
      <c r="B689" s="37"/>
    </row>
    <row r="690" ht="14.25" customHeight="1">
      <c r="B690" s="37"/>
    </row>
    <row r="691" ht="14.25" customHeight="1">
      <c r="B691" s="37"/>
    </row>
    <row r="692" ht="14.25" customHeight="1">
      <c r="B692" s="37"/>
    </row>
    <row r="693" ht="14.25" customHeight="1">
      <c r="B693" s="37"/>
    </row>
    <row r="694" ht="14.25" customHeight="1">
      <c r="B694" s="37"/>
    </row>
    <row r="695" ht="14.25" customHeight="1">
      <c r="B695" s="37"/>
    </row>
    <row r="696" ht="14.25" customHeight="1">
      <c r="B696" s="37"/>
    </row>
    <row r="697" ht="14.25" customHeight="1">
      <c r="B697" s="37"/>
    </row>
    <row r="698" ht="14.25" customHeight="1">
      <c r="B698" s="37"/>
    </row>
    <row r="699" ht="14.25" customHeight="1">
      <c r="B699" s="37"/>
    </row>
    <row r="700" ht="14.25" customHeight="1">
      <c r="B700" s="37"/>
    </row>
    <row r="701" ht="14.25" customHeight="1">
      <c r="B701" s="37"/>
    </row>
    <row r="702" ht="14.25" customHeight="1">
      <c r="B702" s="37"/>
    </row>
    <row r="703" ht="14.25" customHeight="1">
      <c r="B703" s="37"/>
    </row>
    <row r="704" ht="14.25" customHeight="1">
      <c r="B704" s="37"/>
    </row>
    <row r="705" ht="14.25" customHeight="1">
      <c r="B705" s="37"/>
    </row>
    <row r="706" ht="14.25" customHeight="1">
      <c r="B706" s="37"/>
    </row>
    <row r="707" ht="14.25" customHeight="1">
      <c r="B707" s="37"/>
    </row>
    <row r="708" ht="14.25" customHeight="1">
      <c r="B708" s="37"/>
    </row>
    <row r="709" ht="14.25" customHeight="1">
      <c r="B709" s="37"/>
    </row>
    <row r="710" ht="14.25" customHeight="1">
      <c r="B710" s="37"/>
    </row>
    <row r="711" ht="14.25" customHeight="1">
      <c r="B711" s="37"/>
    </row>
    <row r="712" ht="14.25" customHeight="1">
      <c r="B712" s="37"/>
    </row>
    <row r="713" ht="14.25" customHeight="1">
      <c r="B713" s="37"/>
    </row>
    <row r="714" ht="14.25" customHeight="1">
      <c r="B714" s="37"/>
    </row>
    <row r="715" ht="14.25" customHeight="1">
      <c r="B715" s="37"/>
    </row>
    <row r="716" ht="14.25" customHeight="1">
      <c r="B716" s="37"/>
    </row>
    <row r="717" ht="14.25" customHeight="1">
      <c r="B717" s="37"/>
    </row>
    <row r="718" ht="14.25" customHeight="1">
      <c r="B718" s="37"/>
    </row>
    <row r="719" ht="14.25" customHeight="1">
      <c r="B719" s="37"/>
    </row>
    <row r="720" ht="14.25" customHeight="1">
      <c r="B720" s="37"/>
    </row>
    <row r="721" ht="14.25" customHeight="1">
      <c r="B721" s="37"/>
    </row>
    <row r="722" ht="14.25" customHeight="1">
      <c r="B722" s="37"/>
    </row>
    <row r="723" ht="14.25" customHeight="1">
      <c r="B723" s="37"/>
    </row>
    <row r="724" ht="14.25" customHeight="1">
      <c r="B724" s="37"/>
    </row>
    <row r="725" ht="14.25" customHeight="1">
      <c r="B725" s="37"/>
    </row>
    <row r="726" ht="14.25" customHeight="1">
      <c r="B726" s="37"/>
    </row>
    <row r="727" ht="14.25" customHeight="1">
      <c r="B727" s="37"/>
    </row>
    <row r="728" ht="14.25" customHeight="1">
      <c r="B728" s="37"/>
    </row>
    <row r="729" ht="14.25" customHeight="1">
      <c r="B729" s="37"/>
    </row>
    <row r="730" ht="14.25" customHeight="1">
      <c r="B730" s="37"/>
    </row>
    <row r="731" ht="14.25" customHeight="1">
      <c r="B731" s="37"/>
    </row>
    <row r="732" ht="14.25" customHeight="1">
      <c r="B732" s="37"/>
    </row>
    <row r="733" ht="14.25" customHeight="1">
      <c r="B733" s="37"/>
    </row>
    <row r="734" ht="14.25" customHeight="1">
      <c r="B734" s="37"/>
    </row>
    <row r="735" ht="14.25" customHeight="1">
      <c r="B735" s="37"/>
    </row>
    <row r="736" ht="14.25" customHeight="1">
      <c r="B736" s="37"/>
    </row>
    <row r="737" ht="14.25" customHeight="1">
      <c r="B737" s="37"/>
    </row>
    <row r="738" ht="14.25" customHeight="1">
      <c r="B738" s="37"/>
    </row>
    <row r="739" ht="14.25" customHeight="1">
      <c r="B739" s="37"/>
    </row>
    <row r="740" ht="14.25" customHeight="1">
      <c r="B740" s="37"/>
    </row>
    <row r="741" ht="14.25" customHeight="1">
      <c r="B741" s="37"/>
    </row>
    <row r="742" ht="14.25" customHeight="1">
      <c r="B742" s="37"/>
    </row>
    <row r="743" ht="14.25" customHeight="1">
      <c r="B743" s="37"/>
    </row>
    <row r="744" ht="14.25" customHeight="1">
      <c r="B744" s="37"/>
    </row>
    <row r="745" ht="14.25" customHeight="1">
      <c r="B745" s="37"/>
    </row>
    <row r="746" ht="14.25" customHeight="1">
      <c r="B746" s="37"/>
    </row>
    <row r="747" ht="14.25" customHeight="1">
      <c r="B747" s="37"/>
    </row>
    <row r="748" ht="14.25" customHeight="1">
      <c r="B748" s="37"/>
    </row>
    <row r="749" ht="14.25" customHeight="1">
      <c r="B749" s="37"/>
    </row>
    <row r="750" ht="14.25" customHeight="1">
      <c r="B750" s="37"/>
    </row>
    <row r="751" ht="14.25" customHeight="1">
      <c r="B751" s="37"/>
    </row>
    <row r="752" ht="14.25" customHeight="1">
      <c r="B752" s="37"/>
    </row>
    <row r="753" ht="14.25" customHeight="1">
      <c r="B753" s="37"/>
    </row>
    <row r="754" ht="14.25" customHeight="1">
      <c r="B754" s="37"/>
    </row>
    <row r="755" ht="14.25" customHeight="1">
      <c r="B755" s="37"/>
    </row>
    <row r="756" ht="14.25" customHeight="1">
      <c r="B756" s="37"/>
    </row>
    <row r="757" ht="14.25" customHeight="1">
      <c r="B757" s="37"/>
    </row>
    <row r="758" ht="14.25" customHeight="1">
      <c r="B758" s="37"/>
    </row>
    <row r="759" ht="14.25" customHeight="1">
      <c r="B759" s="37"/>
    </row>
    <row r="760" ht="14.25" customHeight="1">
      <c r="B760" s="37"/>
    </row>
    <row r="761" ht="14.25" customHeight="1">
      <c r="B761" s="37"/>
    </row>
    <row r="762" ht="14.25" customHeight="1">
      <c r="B762" s="37"/>
    </row>
    <row r="763" ht="14.25" customHeight="1">
      <c r="B763" s="37"/>
    </row>
    <row r="764" ht="14.25" customHeight="1">
      <c r="B764" s="37"/>
    </row>
    <row r="765" ht="14.25" customHeight="1">
      <c r="B765" s="37"/>
    </row>
    <row r="766" ht="14.25" customHeight="1">
      <c r="B766" s="37"/>
    </row>
    <row r="767" ht="14.25" customHeight="1">
      <c r="B767" s="37"/>
    </row>
    <row r="768" ht="14.25" customHeight="1">
      <c r="B768" s="37"/>
    </row>
    <row r="769" ht="14.25" customHeight="1">
      <c r="B769" s="37"/>
    </row>
    <row r="770" ht="14.25" customHeight="1">
      <c r="B770" s="37"/>
    </row>
    <row r="771" ht="14.25" customHeight="1">
      <c r="B771" s="37"/>
    </row>
    <row r="772" ht="14.25" customHeight="1">
      <c r="B772" s="37"/>
    </row>
    <row r="773" ht="14.25" customHeight="1">
      <c r="B773" s="37"/>
    </row>
    <row r="774" ht="14.25" customHeight="1">
      <c r="B774" s="37"/>
    </row>
    <row r="775" ht="14.25" customHeight="1">
      <c r="B775" s="37"/>
    </row>
    <row r="776" ht="14.25" customHeight="1">
      <c r="B776" s="37"/>
    </row>
    <row r="777" ht="14.25" customHeight="1">
      <c r="B777" s="37"/>
    </row>
    <row r="778" ht="14.25" customHeight="1">
      <c r="B778" s="37"/>
    </row>
    <row r="779" ht="14.25" customHeight="1">
      <c r="B779" s="37"/>
    </row>
    <row r="780" ht="14.25" customHeight="1">
      <c r="B780" s="37"/>
    </row>
    <row r="781" ht="14.25" customHeight="1">
      <c r="B781" s="37"/>
    </row>
    <row r="782" ht="14.25" customHeight="1">
      <c r="B782" s="37"/>
    </row>
    <row r="783" ht="14.25" customHeight="1">
      <c r="B783" s="37"/>
    </row>
    <row r="784" ht="14.25" customHeight="1">
      <c r="B784" s="37"/>
    </row>
    <row r="785" ht="14.25" customHeight="1">
      <c r="B785" s="37"/>
    </row>
    <row r="786" ht="14.25" customHeight="1">
      <c r="B786" s="37"/>
    </row>
    <row r="787" ht="14.25" customHeight="1">
      <c r="B787" s="37"/>
    </row>
    <row r="788" ht="14.25" customHeight="1">
      <c r="B788" s="37"/>
    </row>
    <row r="789" ht="14.25" customHeight="1">
      <c r="B789" s="37"/>
    </row>
    <row r="790" ht="14.25" customHeight="1">
      <c r="B790" s="37"/>
    </row>
    <row r="791" ht="14.25" customHeight="1">
      <c r="B791" s="37"/>
    </row>
    <row r="792" ht="14.25" customHeight="1">
      <c r="B792" s="37"/>
    </row>
    <row r="793" ht="14.25" customHeight="1">
      <c r="B793" s="37"/>
    </row>
    <row r="794" ht="14.25" customHeight="1">
      <c r="B794" s="37"/>
    </row>
    <row r="795" ht="14.25" customHeight="1">
      <c r="B795" s="37"/>
    </row>
    <row r="796" ht="14.25" customHeight="1">
      <c r="B796" s="37"/>
    </row>
    <row r="797" ht="14.25" customHeight="1">
      <c r="B797" s="37"/>
    </row>
    <row r="798" ht="14.25" customHeight="1">
      <c r="B798" s="37"/>
    </row>
    <row r="799" ht="14.25" customHeight="1">
      <c r="B799" s="37"/>
    </row>
    <row r="800" ht="14.25" customHeight="1">
      <c r="B800" s="37"/>
    </row>
    <row r="801" ht="14.25" customHeight="1">
      <c r="B801" s="37"/>
    </row>
    <row r="802" ht="14.25" customHeight="1">
      <c r="B802" s="37"/>
    </row>
    <row r="803" ht="14.25" customHeight="1">
      <c r="B803" s="37"/>
    </row>
    <row r="804" ht="14.25" customHeight="1">
      <c r="B804" s="37"/>
    </row>
    <row r="805" ht="14.25" customHeight="1">
      <c r="B805" s="37"/>
    </row>
    <row r="806" ht="14.25" customHeight="1">
      <c r="B806" s="37"/>
    </row>
    <row r="807" ht="14.25" customHeight="1">
      <c r="B807" s="37"/>
    </row>
    <row r="808" ht="14.25" customHeight="1">
      <c r="B808" s="37"/>
    </row>
    <row r="809" ht="14.25" customHeight="1">
      <c r="B809" s="37"/>
    </row>
    <row r="810" ht="14.25" customHeight="1">
      <c r="B810" s="37"/>
    </row>
    <row r="811" ht="14.25" customHeight="1">
      <c r="B811" s="37"/>
    </row>
    <row r="812" ht="14.25" customHeight="1">
      <c r="B812" s="37"/>
    </row>
    <row r="813" ht="14.25" customHeight="1">
      <c r="B813" s="37"/>
    </row>
    <row r="814" ht="14.25" customHeight="1">
      <c r="B814" s="37"/>
    </row>
    <row r="815" ht="14.25" customHeight="1">
      <c r="B815" s="37"/>
    </row>
    <row r="816" ht="14.25" customHeight="1">
      <c r="B816" s="37"/>
    </row>
    <row r="817" ht="14.25" customHeight="1">
      <c r="B817" s="37"/>
    </row>
    <row r="818" ht="14.25" customHeight="1">
      <c r="B818" s="37"/>
    </row>
    <row r="819" ht="14.25" customHeight="1">
      <c r="B819" s="37"/>
    </row>
    <row r="820" ht="14.25" customHeight="1">
      <c r="B820" s="37"/>
    </row>
    <row r="821" ht="14.25" customHeight="1">
      <c r="B821" s="37"/>
    </row>
    <row r="822" ht="14.25" customHeight="1">
      <c r="B822" s="37"/>
    </row>
    <row r="823" ht="14.25" customHeight="1">
      <c r="B823" s="37"/>
    </row>
    <row r="824" ht="14.25" customHeight="1">
      <c r="B824" s="37"/>
    </row>
    <row r="825" ht="14.25" customHeight="1">
      <c r="B825" s="37"/>
    </row>
    <row r="826" ht="14.25" customHeight="1">
      <c r="B826" s="37"/>
    </row>
    <row r="827" ht="14.25" customHeight="1">
      <c r="B827" s="37"/>
    </row>
    <row r="828" ht="14.25" customHeight="1">
      <c r="B828" s="37"/>
    </row>
    <row r="829" ht="14.25" customHeight="1">
      <c r="B829" s="37"/>
    </row>
    <row r="830" ht="14.25" customHeight="1">
      <c r="B830" s="37"/>
    </row>
    <row r="831" ht="14.25" customHeight="1">
      <c r="B831" s="37"/>
    </row>
    <row r="832" ht="14.25" customHeight="1">
      <c r="B832" s="37"/>
    </row>
    <row r="833" ht="14.25" customHeight="1">
      <c r="B833" s="37"/>
    </row>
    <row r="834" ht="14.25" customHeight="1">
      <c r="B834" s="37"/>
    </row>
    <row r="835" ht="14.25" customHeight="1">
      <c r="B835" s="37"/>
    </row>
    <row r="836" ht="14.25" customHeight="1">
      <c r="B836" s="37"/>
    </row>
    <row r="837" ht="14.25" customHeight="1">
      <c r="B837" s="37"/>
    </row>
    <row r="838" ht="14.25" customHeight="1">
      <c r="B838" s="37"/>
    </row>
    <row r="839" ht="14.25" customHeight="1">
      <c r="B839" s="37"/>
    </row>
    <row r="840" ht="14.25" customHeight="1">
      <c r="B840" s="37"/>
    </row>
    <row r="841" ht="14.25" customHeight="1">
      <c r="B841" s="37"/>
    </row>
    <row r="842" ht="14.25" customHeight="1">
      <c r="B842" s="37"/>
    </row>
    <row r="843" ht="14.25" customHeight="1">
      <c r="B843" s="37"/>
    </row>
    <row r="844" ht="14.25" customHeight="1">
      <c r="B844" s="37"/>
    </row>
    <row r="845" ht="14.25" customHeight="1">
      <c r="B845" s="37"/>
    </row>
    <row r="846" ht="14.25" customHeight="1">
      <c r="B846" s="37"/>
    </row>
    <row r="847" ht="14.25" customHeight="1">
      <c r="B847" s="37"/>
    </row>
    <row r="848" ht="14.25" customHeight="1">
      <c r="B848" s="37"/>
    </row>
    <row r="849" ht="14.25" customHeight="1">
      <c r="B849" s="37"/>
    </row>
    <row r="850" ht="14.25" customHeight="1">
      <c r="B850" s="37"/>
    </row>
    <row r="851" ht="14.25" customHeight="1">
      <c r="B851" s="37"/>
    </row>
    <row r="852" ht="14.25" customHeight="1">
      <c r="B852" s="37"/>
    </row>
    <row r="853" ht="14.25" customHeight="1">
      <c r="B853" s="37"/>
    </row>
    <row r="854" ht="14.25" customHeight="1">
      <c r="B854" s="37"/>
    </row>
    <row r="855" ht="14.25" customHeight="1">
      <c r="B855" s="37"/>
    </row>
    <row r="856" ht="14.25" customHeight="1">
      <c r="B856" s="37"/>
    </row>
    <row r="857" ht="14.25" customHeight="1">
      <c r="B857" s="37"/>
    </row>
    <row r="858" ht="14.25" customHeight="1">
      <c r="B858" s="37"/>
    </row>
    <row r="859" ht="14.25" customHeight="1">
      <c r="B859" s="37"/>
    </row>
    <row r="860" ht="14.25" customHeight="1">
      <c r="B860" s="37"/>
    </row>
    <row r="861" ht="14.25" customHeight="1">
      <c r="B861" s="37"/>
    </row>
    <row r="862" ht="14.25" customHeight="1">
      <c r="B862" s="37"/>
    </row>
    <row r="863" ht="14.25" customHeight="1">
      <c r="B863" s="37"/>
    </row>
    <row r="864" ht="14.25" customHeight="1">
      <c r="B864" s="37"/>
    </row>
    <row r="865" ht="14.25" customHeight="1">
      <c r="B865" s="37"/>
    </row>
    <row r="866" ht="14.25" customHeight="1">
      <c r="B866" s="37"/>
    </row>
    <row r="867" ht="14.25" customHeight="1">
      <c r="B867" s="37"/>
    </row>
    <row r="868" ht="14.25" customHeight="1">
      <c r="B868" s="37"/>
    </row>
    <row r="869" ht="14.25" customHeight="1">
      <c r="B869" s="37"/>
    </row>
    <row r="870" ht="14.25" customHeight="1">
      <c r="B870" s="37"/>
    </row>
    <row r="871" ht="14.25" customHeight="1">
      <c r="B871" s="37"/>
    </row>
    <row r="872" ht="14.25" customHeight="1">
      <c r="B872" s="37"/>
    </row>
    <row r="873" ht="14.25" customHeight="1">
      <c r="B873" s="37"/>
    </row>
    <row r="874" ht="14.25" customHeight="1">
      <c r="B874" s="37"/>
    </row>
    <row r="875" ht="14.25" customHeight="1">
      <c r="B875" s="37"/>
    </row>
    <row r="876" ht="14.25" customHeight="1">
      <c r="B876" s="37"/>
    </row>
    <row r="877" ht="14.25" customHeight="1">
      <c r="B877" s="37"/>
    </row>
    <row r="878" ht="14.25" customHeight="1">
      <c r="B878" s="37"/>
    </row>
    <row r="879" ht="14.25" customHeight="1">
      <c r="B879" s="37"/>
    </row>
    <row r="880" ht="14.25" customHeight="1">
      <c r="B880" s="37"/>
    </row>
    <row r="881" ht="14.25" customHeight="1">
      <c r="B881" s="37"/>
    </row>
    <row r="882" ht="14.25" customHeight="1">
      <c r="B882" s="37"/>
    </row>
    <row r="883" ht="14.25" customHeight="1">
      <c r="B883" s="37"/>
    </row>
    <row r="884" ht="14.25" customHeight="1">
      <c r="B884" s="37"/>
    </row>
    <row r="885" ht="14.25" customHeight="1">
      <c r="B885" s="37"/>
    </row>
    <row r="886" ht="14.25" customHeight="1">
      <c r="B886" s="37"/>
    </row>
    <row r="887" ht="14.25" customHeight="1">
      <c r="B887" s="37"/>
    </row>
    <row r="888" ht="14.25" customHeight="1">
      <c r="B888" s="37"/>
    </row>
    <row r="889" ht="14.25" customHeight="1">
      <c r="B889" s="37"/>
    </row>
    <row r="890" ht="14.25" customHeight="1">
      <c r="B890" s="37"/>
    </row>
    <row r="891" ht="14.25" customHeight="1">
      <c r="B891" s="37"/>
    </row>
    <row r="892" ht="14.25" customHeight="1">
      <c r="B892" s="37"/>
    </row>
    <row r="893" ht="14.25" customHeight="1">
      <c r="B893" s="37"/>
    </row>
    <row r="894" ht="14.25" customHeight="1">
      <c r="B894" s="37"/>
    </row>
    <row r="895" ht="14.25" customHeight="1">
      <c r="B895" s="37"/>
    </row>
    <row r="896" ht="14.25" customHeight="1">
      <c r="B896" s="37"/>
    </row>
    <row r="897" ht="14.25" customHeight="1">
      <c r="B897" s="37"/>
    </row>
    <row r="898" ht="14.25" customHeight="1">
      <c r="B898" s="37"/>
    </row>
    <row r="899" ht="14.25" customHeight="1">
      <c r="B899" s="37"/>
    </row>
    <row r="900" ht="14.25" customHeight="1">
      <c r="B900" s="37"/>
    </row>
    <row r="901" ht="14.25" customHeight="1">
      <c r="B901" s="37"/>
    </row>
    <row r="902" ht="14.25" customHeight="1">
      <c r="B902" s="37"/>
    </row>
    <row r="903" ht="14.25" customHeight="1">
      <c r="B903" s="37"/>
    </row>
    <row r="904" ht="14.25" customHeight="1">
      <c r="B904" s="37"/>
    </row>
    <row r="905" ht="14.25" customHeight="1">
      <c r="B905" s="37"/>
    </row>
    <row r="906" ht="14.25" customHeight="1">
      <c r="B906" s="37"/>
    </row>
    <row r="907" ht="14.25" customHeight="1">
      <c r="B907" s="37"/>
    </row>
    <row r="908" ht="14.25" customHeight="1">
      <c r="B908" s="37"/>
    </row>
    <row r="909" ht="14.25" customHeight="1">
      <c r="B909" s="37"/>
    </row>
    <row r="910" ht="14.25" customHeight="1">
      <c r="B910" s="37"/>
    </row>
    <row r="911" ht="14.25" customHeight="1">
      <c r="B911" s="37"/>
    </row>
    <row r="912" ht="14.25" customHeight="1">
      <c r="B912" s="37"/>
    </row>
    <row r="913" ht="14.25" customHeight="1">
      <c r="B913" s="37"/>
    </row>
    <row r="914" ht="14.25" customHeight="1">
      <c r="B914" s="37"/>
    </row>
    <row r="915" ht="14.25" customHeight="1">
      <c r="B915" s="37"/>
    </row>
    <row r="916" ht="14.25" customHeight="1">
      <c r="B916" s="37"/>
    </row>
    <row r="917" ht="14.25" customHeight="1">
      <c r="B917" s="37"/>
    </row>
    <row r="918" ht="14.25" customHeight="1">
      <c r="B918" s="37"/>
    </row>
    <row r="919" ht="14.25" customHeight="1">
      <c r="B919" s="37"/>
    </row>
    <row r="920" ht="14.25" customHeight="1">
      <c r="B920" s="37"/>
    </row>
    <row r="921" ht="14.25" customHeight="1">
      <c r="B921" s="37"/>
    </row>
    <row r="922" ht="14.25" customHeight="1">
      <c r="B922" s="37"/>
    </row>
    <row r="923" ht="14.25" customHeight="1">
      <c r="B923" s="37"/>
    </row>
    <row r="924" ht="14.25" customHeight="1">
      <c r="B924" s="37"/>
    </row>
    <row r="925" ht="14.25" customHeight="1">
      <c r="B925" s="37"/>
    </row>
    <row r="926" ht="14.25" customHeight="1">
      <c r="B926" s="37"/>
    </row>
    <row r="927" ht="14.25" customHeight="1">
      <c r="B927" s="37"/>
    </row>
    <row r="928" ht="14.25" customHeight="1">
      <c r="B928" s="37"/>
    </row>
    <row r="929" ht="14.25" customHeight="1">
      <c r="B929" s="37"/>
    </row>
    <row r="930" ht="14.25" customHeight="1">
      <c r="B930" s="37"/>
    </row>
    <row r="931" ht="14.25" customHeight="1">
      <c r="B931" s="37"/>
    </row>
    <row r="932" ht="14.25" customHeight="1">
      <c r="B932" s="37"/>
    </row>
    <row r="933" ht="14.25" customHeight="1">
      <c r="B933" s="37"/>
    </row>
    <row r="934" ht="14.25" customHeight="1">
      <c r="B934" s="37"/>
    </row>
    <row r="935" ht="14.25" customHeight="1">
      <c r="B935" s="37"/>
    </row>
    <row r="936" ht="14.25" customHeight="1">
      <c r="B936" s="37"/>
    </row>
    <row r="937" ht="14.25" customHeight="1">
      <c r="B937" s="37"/>
    </row>
    <row r="938" ht="14.25" customHeight="1">
      <c r="B938" s="37"/>
    </row>
    <row r="939" ht="14.25" customHeight="1">
      <c r="B939" s="37"/>
    </row>
    <row r="940" ht="14.25" customHeight="1">
      <c r="B940" s="37"/>
    </row>
    <row r="941" ht="14.25" customHeight="1">
      <c r="B941" s="37"/>
    </row>
    <row r="942" ht="14.25" customHeight="1">
      <c r="B942" s="37"/>
    </row>
    <row r="943" ht="14.25" customHeight="1">
      <c r="B943" s="37"/>
    </row>
    <row r="944" ht="14.25" customHeight="1">
      <c r="B944" s="37"/>
    </row>
    <row r="945" ht="14.25" customHeight="1">
      <c r="B945" s="37"/>
    </row>
    <row r="946" ht="14.25" customHeight="1">
      <c r="B946" s="37"/>
    </row>
    <row r="947" ht="14.25" customHeight="1">
      <c r="B947" s="37"/>
    </row>
    <row r="948" ht="14.25" customHeight="1">
      <c r="B948" s="37"/>
    </row>
    <row r="949" ht="14.25" customHeight="1">
      <c r="B949" s="37"/>
    </row>
    <row r="950" ht="14.25" customHeight="1">
      <c r="B950" s="37"/>
    </row>
    <row r="951" ht="14.25" customHeight="1">
      <c r="B951" s="37"/>
    </row>
    <row r="952" ht="14.25" customHeight="1">
      <c r="B952" s="37"/>
    </row>
    <row r="953" ht="14.25" customHeight="1">
      <c r="B953" s="37"/>
    </row>
    <row r="954" ht="14.25" customHeight="1">
      <c r="B954" s="37"/>
    </row>
    <row r="955" ht="14.25" customHeight="1">
      <c r="B955" s="37"/>
    </row>
    <row r="956" ht="14.25" customHeight="1">
      <c r="B956" s="37"/>
    </row>
    <row r="957" ht="14.25" customHeight="1">
      <c r="B957" s="37"/>
    </row>
    <row r="958" ht="14.25" customHeight="1">
      <c r="B958" s="37"/>
    </row>
    <row r="959" ht="14.25" customHeight="1">
      <c r="B959" s="37"/>
    </row>
    <row r="960" ht="14.25" customHeight="1">
      <c r="B960" s="37"/>
    </row>
    <row r="961" ht="14.25" customHeight="1">
      <c r="B961" s="37"/>
    </row>
    <row r="962" ht="14.25" customHeight="1">
      <c r="B962" s="37"/>
    </row>
    <row r="963" ht="14.25" customHeight="1">
      <c r="B963" s="37"/>
    </row>
    <row r="964" ht="14.25" customHeight="1">
      <c r="B964" s="37"/>
    </row>
    <row r="965" ht="14.25" customHeight="1">
      <c r="B965" s="37"/>
    </row>
    <row r="966" ht="14.25" customHeight="1">
      <c r="B966" s="37"/>
    </row>
    <row r="967" ht="14.25" customHeight="1">
      <c r="B967" s="37"/>
    </row>
    <row r="968" ht="14.25" customHeight="1">
      <c r="B968" s="37"/>
    </row>
    <row r="969" ht="14.25" customHeight="1">
      <c r="B969" s="37"/>
    </row>
    <row r="970" ht="14.25" customHeight="1">
      <c r="B970" s="37"/>
    </row>
    <row r="971" ht="14.25" customHeight="1">
      <c r="B971" s="37"/>
    </row>
    <row r="972" ht="14.25" customHeight="1">
      <c r="B972" s="37"/>
    </row>
    <row r="973" ht="14.25" customHeight="1">
      <c r="B973" s="37"/>
    </row>
    <row r="974" ht="14.25" customHeight="1">
      <c r="B974" s="37"/>
    </row>
    <row r="975" ht="14.25" customHeight="1">
      <c r="B975" s="37"/>
    </row>
    <row r="976" ht="14.25" customHeight="1">
      <c r="B976" s="37"/>
    </row>
    <row r="977" ht="14.25" customHeight="1">
      <c r="B977" s="37"/>
    </row>
    <row r="978" ht="14.25" customHeight="1">
      <c r="B978" s="37"/>
    </row>
    <row r="979" ht="14.25" customHeight="1">
      <c r="B979" s="37"/>
    </row>
    <row r="980" ht="14.25" customHeight="1">
      <c r="B980" s="37"/>
    </row>
    <row r="981" ht="14.25" customHeight="1">
      <c r="B981" s="37"/>
    </row>
    <row r="982" ht="14.25" customHeight="1">
      <c r="B982" s="37"/>
    </row>
    <row r="983" ht="14.25" customHeight="1">
      <c r="B983" s="37"/>
    </row>
    <row r="984" ht="14.25" customHeight="1">
      <c r="B984" s="37"/>
    </row>
    <row r="985" ht="14.25" customHeight="1">
      <c r="B985" s="37"/>
    </row>
    <row r="986" ht="14.25" customHeight="1">
      <c r="B986" s="37"/>
    </row>
    <row r="987" ht="14.25" customHeight="1">
      <c r="B987" s="37"/>
    </row>
    <row r="988" ht="14.25" customHeight="1">
      <c r="B988" s="37"/>
    </row>
    <row r="989" ht="14.25" customHeight="1">
      <c r="B989" s="37"/>
    </row>
    <row r="990" ht="14.25" customHeight="1">
      <c r="B990" s="37"/>
    </row>
    <row r="991" ht="14.25" customHeight="1">
      <c r="B991" s="37"/>
    </row>
    <row r="992" ht="14.25" customHeight="1">
      <c r="B992" s="37"/>
    </row>
    <row r="993" ht="14.25" customHeight="1">
      <c r="B993" s="37"/>
    </row>
    <row r="994" ht="14.25" customHeight="1">
      <c r="B994" s="37"/>
    </row>
    <row r="995" ht="14.25" customHeight="1">
      <c r="B995" s="37"/>
    </row>
    <row r="996" ht="14.25" customHeight="1">
      <c r="B996" s="37"/>
    </row>
    <row r="997" ht="14.25" customHeight="1">
      <c r="B997" s="37"/>
    </row>
    <row r="998" ht="14.25" customHeight="1">
      <c r="B998" s="37"/>
    </row>
    <row r="999" ht="14.25" customHeight="1">
      <c r="B999" s="37"/>
    </row>
    <row r="1000" ht="14.25" customHeight="1">
      <c r="B1000" s="37"/>
    </row>
  </sheetData>
  <mergeCells count="1">
    <mergeCell ref="A2:M2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57"/>
    <col customWidth="1" min="2" max="2" width="33.71"/>
    <col customWidth="1" min="3" max="3" width="12.29"/>
    <col customWidth="1" min="4" max="26" width="11.43"/>
  </cols>
  <sheetData>
    <row r="1" ht="14.25" customHeight="1"/>
    <row r="2" ht="14.25" customHeight="1">
      <c r="B2" s="61" t="s">
        <v>60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</row>
    <row r="3" ht="14.25" customHeight="1"/>
    <row r="4" ht="14.25" customHeight="1">
      <c r="C4" s="64" t="s">
        <v>9</v>
      </c>
      <c r="D4" s="64" t="s">
        <v>10</v>
      </c>
      <c r="E4" s="64" t="s">
        <v>11</v>
      </c>
      <c r="F4" s="64" t="s">
        <v>12</v>
      </c>
      <c r="G4" s="64" t="s">
        <v>13</v>
      </c>
      <c r="H4" s="64" t="s">
        <v>14</v>
      </c>
      <c r="I4" s="64" t="s">
        <v>15</v>
      </c>
      <c r="J4" s="64" t="s">
        <v>16</v>
      </c>
      <c r="K4" s="64" t="s">
        <v>17</v>
      </c>
      <c r="L4" s="64" t="s">
        <v>18</v>
      </c>
      <c r="M4" s="67" t="s">
        <v>61</v>
      </c>
      <c r="N4" s="20"/>
      <c r="O4" s="20"/>
      <c r="P4" s="20"/>
    </row>
    <row r="5" ht="14.25" customHeight="1">
      <c r="B5" s="47" t="s">
        <v>183</v>
      </c>
      <c r="C5" s="77">
        <f>IF(AND('Eligibilité_projet'!B13="Hors climat Mediterranéen",'Eligibilité_projet'!B16="Grandes cultures"),'(ne pas modifier) BDD_REF'!$C$268,IF(AND('Eligibilité_projet'!B13="Hors climat Mediterranéen",'Eligibilité_projet'!B16="Prairies permanentes"),'(ne pas modifier) BDD_REF'!$C$267,IF(AND('Eligibilité_projet'!B13="Hors climat Mediterranéen",'Eligibilité_projet'!B16="Viticulture"),'(ne pas modifier) BDD_REF'!$C$266,IF(AND('Eligibilité_projet'!B13="Climat Sec Mediterranéen",'Eligibilité_projet'!B16="Grandes cultures"),'(ne pas modifier) BDD_REF'!$B$268,IF(AND('Eligibilité_projet'!B13="Climat Sec Mediterranéen",'Eligibilité_projet'!B16="Prairies permanentes"),'(ne pas modifier) BDD_REF'!$B$267,IF('Eligibilité_projet'!B13="",0,'(ne pas modifier) BDD_REF'!$B$266))))))</f>
        <v>52</v>
      </c>
      <c r="D5" s="77">
        <f>IF(AND('Eligibilité_projet'!C13="Hors climat Mediterranéen",'Eligibilité_projet'!C16="Grandes cultures"),'(ne pas modifier) BDD_REF'!$C$268,IF(AND('Eligibilité_projet'!C13="Hors climat Mediterranéen",'Eligibilité_projet'!C16="Prairies permanentes"),'(ne pas modifier) BDD_REF'!$C$267,IF(AND('Eligibilité_projet'!C13="Hors climat Mediterranéen",'Eligibilité_projet'!C16="Viticulture"),'(ne pas modifier) BDD_REF'!$C$266,IF(AND('Eligibilité_projet'!C13="Climat Sec Mediterranéen",'Eligibilité_projet'!C16="Grandes cultures"),'(ne pas modifier) BDD_REF'!$B$268,IF(AND('Eligibilité_projet'!C13="Climat Sec Mediterranéen",'Eligibilité_projet'!C16="Prairies permanentes"),'(ne pas modifier) BDD_REF'!$B$267,IF('Eligibilité_projet'!C13="",0,'(ne pas modifier) BDD_REF'!$B$266))))))</f>
        <v>52</v>
      </c>
      <c r="E5" s="68">
        <f>IF(AND('Eligibilité_projet'!D13="Hors climat Mediterranéen",'Eligibilité_projet'!D16="Grandes cultures"),'(ne pas modifier) BDD_REF'!$C$268,IF(AND('Eligibilité_projet'!D13="Hors climat Mediterranéen",'Eligibilité_projet'!D16="Prairies permanentes"),'(ne pas modifier) BDD_REF'!$C$267,IF(AND('Eligibilité_projet'!D13="Hors climat Mediterranéen",'Eligibilité_projet'!D16="Viticulture"),'(ne pas modifier) BDD_REF'!$C$266,IF(AND('Eligibilité_projet'!D13="Climat Sec Mediterranéen",'Eligibilité_projet'!D16="Grandes cultures"),'(ne pas modifier) BDD_REF'!$B$268,IF(AND('Eligibilité_projet'!D13="Climat Sec Mediterranéen",'Eligibilité_projet'!D16="Prairies permanentes"),'(ne pas modifier) BDD_REF'!$B$267,IF('Eligibilité_projet'!D13="",0,'(ne pas modifier) BDD_REF'!$B$266))))))</f>
        <v>0</v>
      </c>
      <c r="F5" s="68">
        <f>IF(AND('Eligibilité_projet'!E13="Hors climat Mediterranéen",'Eligibilité_projet'!E16="Grandes cultures"),'(ne pas modifier) BDD_REF'!$C$268,IF(AND('Eligibilité_projet'!E13="Hors climat Mediterranéen",'Eligibilité_projet'!E16="Prairies permanentes"),'(ne pas modifier) BDD_REF'!$C$267,IF(AND('Eligibilité_projet'!E13="Hors climat Mediterranéen",'Eligibilité_projet'!E16="Viticulture"),'(ne pas modifier) BDD_REF'!$C$266,IF(AND('Eligibilité_projet'!E13="Climat Sec Mediterranéen",'Eligibilité_projet'!E16="Grandes cultures"),'(ne pas modifier) BDD_REF'!$B$268,IF(AND('Eligibilité_projet'!E13="Climat Sec Mediterranéen",'Eligibilité_projet'!E16="Prairies permanentes"),'(ne pas modifier) BDD_REF'!$B$267,IF('Eligibilité_projet'!E13="",0,'(ne pas modifier) BDD_REF'!$B$266))))))</f>
        <v>0</v>
      </c>
      <c r="G5" s="68">
        <f>IF(AND('Eligibilité_projet'!F13="Hors climat Mediterranéen",'Eligibilité_projet'!F16="Grandes cultures"),'(ne pas modifier) BDD_REF'!$C$268,IF(AND('Eligibilité_projet'!F13="Hors climat Mediterranéen",'Eligibilité_projet'!F16="Prairies permanentes"),'(ne pas modifier) BDD_REF'!$C$267,IF(AND('Eligibilité_projet'!F13="Hors climat Mediterranéen",'Eligibilité_projet'!F16="Viticulture"),'(ne pas modifier) BDD_REF'!$C$266,IF(AND('Eligibilité_projet'!F13="Climat Sec Mediterranéen",'Eligibilité_projet'!F16="Grandes cultures"),'(ne pas modifier) BDD_REF'!$B$268,IF(AND('Eligibilité_projet'!F13="Climat Sec Mediterranéen",'Eligibilité_projet'!F16="Prairies permanentes"),'(ne pas modifier) BDD_REF'!$B$267,IF('Eligibilité_projet'!F13="",0,'(ne pas modifier) BDD_REF'!$B$266))))))</f>
        <v>0</v>
      </c>
      <c r="H5" s="68">
        <f>IF(AND('Eligibilité_projet'!G13="Hors climat Mediterranéen",'Eligibilité_projet'!G16="Grandes cultures"),'(ne pas modifier) BDD_REF'!$C$268,IF(AND('Eligibilité_projet'!G13="Hors climat Mediterranéen",'Eligibilité_projet'!G16="Prairies permanentes"),'(ne pas modifier) BDD_REF'!$C$267,IF(AND('Eligibilité_projet'!G13="Hors climat Mediterranéen",'Eligibilité_projet'!G16="Viticulture"),'(ne pas modifier) BDD_REF'!$C$266,IF(AND('Eligibilité_projet'!G13="Climat Sec Mediterranéen",'Eligibilité_projet'!G16="Grandes cultures"),'(ne pas modifier) BDD_REF'!$B$268,IF(AND('Eligibilité_projet'!G13="Climat Sec Mediterranéen",'Eligibilité_projet'!G16="Prairies permanentes"),'(ne pas modifier) BDD_REF'!$B$267,IF('Eligibilité_projet'!G13="",0,'(ne pas modifier) BDD_REF'!$B$266))))))</f>
        <v>0</v>
      </c>
      <c r="I5" s="68">
        <f>IF(AND('Eligibilité_projet'!H13="Hors climat Mediterranéen",'Eligibilité_projet'!H16="Grandes cultures"),'(ne pas modifier) BDD_REF'!$C$268,IF(AND('Eligibilité_projet'!H13="Hors climat Mediterranéen",'Eligibilité_projet'!H16="Prairies permanentes"),'(ne pas modifier) BDD_REF'!$C$267,IF(AND('Eligibilité_projet'!H13="Hors climat Mediterranéen",'Eligibilité_projet'!H16="Viticulture"),'(ne pas modifier) BDD_REF'!$C$266,IF(AND('Eligibilité_projet'!H13="Climat Sec Mediterranéen",'Eligibilité_projet'!H16="Grandes cultures"),'(ne pas modifier) BDD_REF'!$B$268,IF(AND('Eligibilité_projet'!H13="Climat Sec Mediterranéen",'Eligibilité_projet'!H16="Prairies permanentes"),'(ne pas modifier) BDD_REF'!$B$267,IF('Eligibilité_projet'!H13="",0,'(ne pas modifier) BDD_REF'!$B$266))))))</f>
        <v>0</v>
      </c>
      <c r="J5" s="68">
        <f>IF(AND('Eligibilité_projet'!I13="Hors climat Mediterranéen",'Eligibilité_projet'!I16="Grandes cultures"),'(ne pas modifier) BDD_REF'!$C$268,IF(AND('Eligibilité_projet'!I13="Hors climat Mediterranéen",'Eligibilité_projet'!I16="Prairies permanentes"),'(ne pas modifier) BDD_REF'!$C$267,IF(AND('Eligibilité_projet'!I13="Hors climat Mediterranéen",'Eligibilité_projet'!I16="Viticulture"),'(ne pas modifier) BDD_REF'!$C$266,IF(AND('Eligibilité_projet'!I13="Climat Sec Mediterranéen",'Eligibilité_projet'!I16="Grandes cultures"),'(ne pas modifier) BDD_REF'!$B$268,IF(AND('Eligibilité_projet'!I13="Climat Sec Mediterranéen",'Eligibilité_projet'!I16="Prairies permanentes"),'(ne pas modifier) BDD_REF'!$B$267,IF('Eligibilité_projet'!I13="",0,'(ne pas modifier) BDD_REF'!$B$266))))))</f>
        <v>0</v>
      </c>
      <c r="K5" s="68">
        <f>IF(AND('Eligibilité_projet'!J13="Hors climat Mediterranéen",'Eligibilité_projet'!J16="Grandes cultures"),'(ne pas modifier) BDD_REF'!$C$268,IF(AND('Eligibilité_projet'!J13="Hors climat Mediterranéen",'Eligibilité_projet'!J16="Prairies permanentes"),'(ne pas modifier) BDD_REF'!$C$267,IF(AND('Eligibilité_projet'!J13="Hors climat Mediterranéen",'Eligibilité_projet'!J16="Viticulture"),'(ne pas modifier) BDD_REF'!$C$266,IF(AND('Eligibilité_projet'!J13="Climat Sec Mediterranéen",'Eligibilité_projet'!J16="Grandes cultures"),'(ne pas modifier) BDD_REF'!$B$268,IF(AND('Eligibilité_projet'!J13="Climat Sec Mediterranéen",'Eligibilité_projet'!J16="Prairies permanentes"),'(ne pas modifier) BDD_REF'!$B$267,IF('Eligibilité_projet'!J13="",0,'(ne pas modifier) BDD_REF'!$B$266))))))</f>
        <v>0</v>
      </c>
      <c r="L5" s="68">
        <f>IF(AND('Eligibilité_projet'!K13="Hors climat Mediterranéen",'Eligibilité_projet'!K16="Grandes cultures"),'(ne pas modifier) BDD_REF'!$C$268,IF(AND('Eligibilité_projet'!K13="Hors climat Mediterranéen",'Eligibilité_projet'!K16="Prairies permanentes"),'(ne pas modifier) BDD_REF'!$C$267,IF(AND('Eligibilité_projet'!K13="Hors climat Mediterranéen",'Eligibilité_projet'!K16="Viticulture"),'(ne pas modifier) BDD_REF'!$C$266,IF(AND('Eligibilité_projet'!K13="Climat Sec Mediterranéen",'Eligibilité_projet'!K16="Grandes cultures"),'(ne pas modifier) BDD_REF'!$B$268,IF(AND('Eligibilité_projet'!K13="Climat Sec Mediterranéen",'Eligibilité_projet'!K16="Prairies permanentes"),'(ne pas modifier) BDD_REF'!$B$267,IF('Eligibilité_projet'!K13="",0,'(ne pas modifier) BDD_REF'!$B$266))))))</f>
        <v>0</v>
      </c>
      <c r="M5" s="77">
        <f t="shared" ref="M5:M9" si="1">SUM(C5:L5)</f>
        <v>104</v>
      </c>
      <c r="N5" s="20"/>
      <c r="O5" s="20"/>
      <c r="P5" s="20"/>
    </row>
    <row r="6" ht="14.25" customHeight="1">
      <c r="B6" s="47" t="s">
        <v>184</v>
      </c>
      <c r="C6" s="77">
        <f>IF('Eligibilité_projet'!B13="Hors climat Mediterranéen",'(ne pas modifier) BDD_REF'!$C$272,IF('Eligibilité_projet'!B13="",0,'(ne pas modifier) BDD_REF'!$B$272))</f>
        <v>47</v>
      </c>
      <c r="D6" s="77">
        <f>IF('Eligibilité_projet'!C13="Hors climat Mediterranéen",'(ne pas modifier) BDD_REF'!$C$272,IF('Eligibilité_projet'!C13="",0,'(ne pas modifier) BDD_REF'!$B$272))</f>
        <v>47</v>
      </c>
      <c r="E6" s="77">
        <f>IF('Eligibilité_projet'!D13="Hors climat Mediterranéen",'(ne pas modifier) BDD_REF'!$C$272,IF('Eligibilité_projet'!D13="",0,'(ne pas modifier) BDD_REF'!$B$272))</f>
        <v>0</v>
      </c>
      <c r="F6" s="77">
        <f>IF('Eligibilité_projet'!E13="Hors climat Mediterranéen",'(ne pas modifier) BDD_REF'!$C$272,IF('Eligibilité_projet'!E13="",0,'(ne pas modifier) BDD_REF'!$B$272))</f>
        <v>0</v>
      </c>
      <c r="G6" s="77">
        <f>IF('Eligibilité_projet'!F13="Hors climat Mediterranéen",'(ne pas modifier) BDD_REF'!$C$272,IF('Eligibilité_projet'!F13="",0,'(ne pas modifier) BDD_REF'!$B$272))</f>
        <v>0</v>
      </c>
      <c r="H6" s="77">
        <f>IF('Eligibilité_projet'!G13="Hors climat Mediterranéen",'(ne pas modifier) BDD_REF'!$C$272,IF('Eligibilité_projet'!G13="",0,'(ne pas modifier) BDD_REF'!$B$272))</f>
        <v>0</v>
      </c>
      <c r="I6" s="77">
        <f>IF('Eligibilité_projet'!H13="Hors climat Mediterranéen",'(ne pas modifier) BDD_REF'!$C$272,IF('Eligibilité_projet'!H13="",0,'(ne pas modifier) BDD_REF'!$B$272))</f>
        <v>0</v>
      </c>
      <c r="J6" s="77">
        <f>IF('Eligibilité_projet'!I13="Hors climat Mediterranéen",'(ne pas modifier) BDD_REF'!$C$272,IF('Eligibilité_projet'!I13="",0,'(ne pas modifier) BDD_REF'!$B$272))</f>
        <v>0</v>
      </c>
      <c r="K6" s="77">
        <f>IF('Eligibilité_projet'!J13="Hors climat Mediterranéen",'(ne pas modifier) BDD_REF'!$C$272,IF('Eligibilité_projet'!J13="",0,'(ne pas modifier) BDD_REF'!$B$272))</f>
        <v>0</v>
      </c>
      <c r="L6" s="77">
        <f>IF('Eligibilité_projet'!K13="Hors climat Mediterranéen",'(ne pas modifier) BDD_REF'!$C$272,IF('Eligibilité_projet'!K13="",0,'(ne pas modifier) BDD_REF'!$B$272))</f>
        <v>0</v>
      </c>
      <c r="M6" s="77">
        <f t="shared" si="1"/>
        <v>94</v>
      </c>
      <c r="N6" s="20"/>
      <c r="O6" s="20"/>
      <c r="P6" s="20"/>
    </row>
    <row r="7" ht="14.25" customHeight="1">
      <c r="B7" s="47" t="s">
        <v>185</v>
      </c>
      <c r="C7" s="77">
        <f>'Eligibilité_projet'!B15</f>
        <v>1</v>
      </c>
      <c r="D7" s="77">
        <f>'Eligibilité_projet'!C15</f>
        <v>1</v>
      </c>
      <c r="E7" s="77" t="str">
        <f>'Eligibilité_projet'!D15</f>
        <v/>
      </c>
      <c r="F7" s="77" t="str">
        <f>'Eligibilité_projet'!E15</f>
        <v/>
      </c>
      <c r="G7" s="77" t="str">
        <f>'Eligibilité_projet'!F15</f>
        <v/>
      </c>
      <c r="H7" s="77" t="str">
        <f>'Eligibilité_projet'!G15</f>
        <v/>
      </c>
      <c r="I7" s="77" t="str">
        <f>'Eligibilité_projet'!H15</f>
        <v/>
      </c>
      <c r="J7" s="77" t="str">
        <f>'Eligibilité_projet'!I15</f>
        <v/>
      </c>
      <c r="K7" s="77" t="str">
        <f>'Eligibilité_projet'!J15</f>
        <v/>
      </c>
      <c r="L7" s="77" t="str">
        <f>'Eligibilité_projet'!K15</f>
        <v/>
      </c>
      <c r="M7" s="77">
        <f t="shared" si="1"/>
        <v>2</v>
      </c>
      <c r="N7" s="20"/>
      <c r="O7" s="20"/>
      <c r="P7" s="20"/>
    </row>
    <row r="8" ht="14.25" customHeight="1">
      <c r="B8" s="47" t="s">
        <v>186</v>
      </c>
      <c r="C8" s="77">
        <f>'Eligibilité_projet'!B14</f>
        <v>20</v>
      </c>
      <c r="D8" s="77">
        <f>'Eligibilité_projet'!C14</f>
        <v>19</v>
      </c>
      <c r="E8" s="77" t="str">
        <f>'Eligibilité_projet'!D14</f>
        <v/>
      </c>
      <c r="F8" s="77" t="str">
        <f>'Eligibilité_projet'!E14</f>
        <v/>
      </c>
      <c r="G8" s="77" t="str">
        <f>'Eligibilité_projet'!F14</f>
        <v/>
      </c>
      <c r="H8" s="77" t="str">
        <f>'Eligibilité_projet'!G14</f>
        <v/>
      </c>
      <c r="I8" s="77" t="str">
        <f>'Eligibilité_projet'!H14</f>
        <v/>
      </c>
      <c r="J8" s="77" t="str">
        <f>'Eligibilité_projet'!I14</f>
        <v/>
      </c>
      <c r="K8" s="77" t="str">
        <f>'Eligibilité_projet'!J14</f>
        <v/>
      </c>
      <c r="L8" s="77" t="str">
        <f>'Eligibilité_projet'!K14</f>
        <v/>
      </c>
      <c r="M8" s="77">
        <f t="shared" si="1"/>
        <v>39</v>
      </c>
      <c r="N8" s="20"/>
      <c r="O8" s="20"/>
      <c r="P8" s="20"/>
    </row>
    <row r="9" ht="14.25" customHeight="1">
      <c r="B9" s="75" t="s">
        <v>187</v>
      </c>
      <c r="C9" s="75">
        <f>((C6-C5)+('(ne pas modifier) BDD_REF'!$B$276*C7*C8))*'Eligibilité_projet'!B8*44/12</f>
        <v>193.6</v>
      </c>
      <c r="D9" s="75">
        <f>((D6-D5)+('(ne pas modifier) BDD_REF'!$B$276*D7*D8))*'Eligibilité_projet'!C8*44/12</f>
        <v>110.6233333</v>
      </c>
      <c r="E9" s="75">
        <f>((E6-E5)+('(ne pas modifier) BDD_REF'!$B$276*E7*E8))*'Eligibilité_projet'!D8*44/12</f>
        <v>0</v>
      </c>
      <c r="F9" s="75">
        <f>((F6-F5)+('(ne pas modifier) BDD_REF'!$B$276*F7*F8))*'Eligibilité_projet'!E8*44/12</f>
        <v>0</v>
      </c>
      <c r="G9" s="75">
        <f>((G6-G5)+('(ne pas modifier) BDD_REF'!$B$276*G7*G8))*'Eligibilité_projet'!F8*44/12</f>
        <v>0</v>
      </c>
      <c r="H9" s="75">
        <f>((H6-H5)+('(ne pas modifier) BDD_REF'!$B$276*H7*H8))*'Eligibilité_projet'!G8*44/12</f>
        <v>0</v>
      </c>
      <c r="I9" s="75">
        <f>((I6-I5)+('(ne pas modifier) BDD_REF'!$B$276*I7*I8))*'Eligibilité_projet'!H8*44/12</f>
        <v>0</v>
      </c>
      <c r="J9" s="75">
        <f>((J6-J5)+('(ne pas modifier) BDD_REF'!$B$276*J7*J8))*'Eligibilité_projet'!I8*44/12</f>
        <v>0</v>
      </c>
      <c r="K9" s="75">
        <f>((K6-K5)+('(ne pas modifier) BDD_REF'!$B$276*K7*K8))*'Eligibilité_projet'!J8*44/12</f>
        <v>0</v>
      </c>
      <c r="L9" s="75">
        <f>((L6-L5)+('(ne pas modifier) BDD_REF'!$B$276*L7*L8))*'Eligibilité_projet'!K8*44/12</f>
        <v>0</v>
      </c>
      <c r="M9" s="75">
        <f t="shared" si="1"/>
        <v>304.2233333</v>
      </c>
      <c r="N9" s="20"/>
      <c r="O9" s="20"/>
      <c r="P9" s="20"/>
    </row>
    <row r="10" ht="14.2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ht="14.25" customHeight="1">
      <c r="A11" s="20"/>
      <c r="B11" s="88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ht="14.2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ht="14.2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ht="14.2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ht="14.2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ht="14.2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2:M2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86"/>
    <col customWidth="1" min="2" max="2" width="44.43"/>
    <col customWidth="1" min="3" max="4" width="11.43"/>
    <col customWidth="1" min="5" max="5" width="22.43"/>
    <col customWidth="1" min="6" max="26" width="11.43"/>
  </cols>
  <sheetData>
    <row r="1" ht="14.25" customHeight="1">
      <c r="D1" s="20"/>
      <c r="E1" s="20"/>
      <c r="F1" s="20"/>
    </row>
    <row r="2" ht="47.25" customHeight="1">
      <c r="B2" s="66" t="s">
        <v>188</v>
      </c>
      <c r="C2" s="63"/>
      <c r="D2" s="20"/>
      <c r="E2" s="20"/>
      <c r="F2" s="20"/>
    </row>
    <row r="3" ht="14.25" customHeight="1">
      <c r="D3" s="20"/>
      <c r="E3" s="20"/>
      <c r="F3" s="20"/>
    </row>
    <row r="4" ht="14.25" customHeight="1">
      <c r="B4" s="89" t="s">
        <v>189</v>
      </c>
      <c r="C4" s="90"/>
      <c r="D4" s="20"/>
      <c r="E4" s="20"/>
      <c r="F4" s="20"/>
    </row>
    <row r="5" ht="14.25" customHeight="1">
      <c r="D5" s="20"/>
      <c r="E5" s="20"/>
      <c r="F5" s="20"/>
    </row>
    <row r="6" ht="14.25" customHeight="1">
      <c r="A6" s="91" t="s">
        <v>190</v>
      </c>
      <c r="B6" s="31" t="s">
        <v>191</v>
      </c>
      <c r="C6" s="65" t="str">
        <f>IF('Eligibilité_projet'!C2="NON","/",'RECeff + REIamont (1)'!L7)</f>
        <v>/</v>
      </c>
      <c r="D6" s="20"/>
      <c r="E6" s="20"/>
      <c r="F6" s="20"/>
    </row>
    <row r="7" ht="14.25" customHeight="1">
      <c r="A7" s="92" t="s">
        <v>192</v>
      </c>
      <c r="B7" s="31" t="s">
        <v>191</v>
      </c>
      <c r="C7" s="65">
        <f>IF('Eligibilité_projet'!C2="OUI","/",'RECeff + REIamont (2)'!M144)</f>
        <v>-36.75737259</v>
      </c>
      <c r="D7" s="20"/>
      <c r="E7" s="20"/>
      <c r="F7" s="20"/>
    </row>
    <row r="8" ht="14.25" customHeight="1">
      <c r="A8" s="30"/>
      <c r="B8" s="31" t="s">
        <v>114</v>
      </c>
      <c r="C8" s="65">
        <f>REIaval!M20</f>
        <v>0</v>
      </c>
      <c r="D8" s="20"/>
      <c r="E8" s="20"/>
      <c r="F8" s="20"/>
    </row>
    <row r="9" ht="14.25" customHeight="1">
      <c r="A9" s="20"/>
      <c r="B9" s="31" t="s">
        <v>193</v>
      </c>
      <c r="C9" s="65">
        <f>RECant_biom!M28</f>
        <v>732.0788095</v>
      </c>
      <c r="D9" s="20"/>
      <c r="E9" s="20"/>
      <c r="F9" s="20"/>
    </row>
    <row r="10" ht="14.25" customHeight="1">
      <c r="A10" s="20"/>
      <c r="B10" s="31" t="s">
        <v>187</v>
      </c>
      <c r="C10" s="65">
        <f>RECant_sol!M9</f>
        <v>304.2233333</v>
      </c>
      <c r="D10" s="20"/>
      <c r="E10" s="20"/>
      <c r="F10" s="20"/>
    </row>
    <row r="11" ht="14.25" customHeight="1">
      <c r="A11" s="20"/>
      <c r="B11" s="69" t="s">
        <v>194</v>
      </c>
      <c r="C11" s="93">
        <f>SUM(IF('Eligibilité_projet'!C2="OUI",-C6,-C7),-C8,C10,C9)</f>
        <v>1073.059515</v>
      </c>
      <c r="D11" s="20"/>
      <c r="E11" s="20"/>
      <c r="F11" s="20"/>
    </row>
    <row r="12" ht="14.25" customHeight="1">
      <c r="A12" s="20"/>
      <c r="D12" s="20"/>
      <c r="E12" s="20"/>
      <c r="F12" s="20"/>
    </row>
    <row r="13" ht="14.25" customHeight="1">
      <c r="A13" s="20"/>
      <c r="B13" s="89" t="s">
        <v>195</v>
      </c>
      <c r="C13" s="90"/>
      <c r="D13" s="20"/>
      <c r="E13" s="20"/>
      <c r="F13" s="20"/>
    </row>
    <row r="14" ht="14.25" customHeight="1">
      <c r="A14" s="20"/>
      <c r="D14" s="20"/>
      <c r="E14" s="20"/>
      <c r="F14" s="20"/>
    </row>
    <row r="15" ht="14.25" customHeight="1">
      <c r="A15" s="20"/>
      <c r="B15" s="31" t="s">
        <v>191</v>
      </c>
      <c r="C15" s="94">
        <f>IF('Eligibilité_projet'!C2="OUI",C6*(1-0.15),C7)</f>
        <v>-36.75737259</v>
      </c>
      <c r="D15" s="20"/>
      <c r="E15" s="20"/>
      <c r="F15" s="20"/>
    </row>
    <row r="16" ht="14.25" customHeight="1">
      <c r="A16" s="20"/>
      <c r="B16" s="31" t="s">
        <v>114</v>
      </c>
      <c r="C16" s="94">
        <f>C8</f>
        <v>0</v>
      </c>
      <c r="D16" s="20"/>
      <c r="E16" s="20"/>
      <c r="F16" s="20"/>
    </row>
    <row r="17" ht="14.25" customHeight="1">
      <c r="A17" s="20"/>
      <c r="B17" s="95" t="s">
        <v>193</v>
      </c>
      <c r="C17" s="65">
        <f>C9*(1-0.1)</f>
        <v>658.8709286</v>
      </c>
      <c r="D17" s="20"/>
      <c r="E17" s="20"/>
      <c r="F17" s="20"/>
    </row>
    <row r="18" ht="14.25" customHeight="1">
      <c r="A18" s="20"/>
      <c r="B18" s="95" t="s">
        <v>187</v>
      </c>
      <c r="C18" s="65">
        <f>RE!C10</f>
        <v>304.2233333</v>
      </c>
      <c r="D18" s="20"/>
      <c r="E18" s="20"/>
      <c r="F18" s="20"/>
    </row>
    <row r="19" ht="14.25" customHeight="1">
      <c r="A19" s="20"/>
      <c r="B19" s="31" t="s">
        <v>196</v>
      </c>
      <c r="C19" s="94">
        <f>(C17+C18)*0.9</f>
        <v>866.7848357</v>
      </c>
      <c r="D19" s="20"/>
      <c r="E19" s="20"/>
      <c r="F19" s="20"/>
    </row>
    <row r="20" ht="14.25" customHeight="1">
      <c r="A20" s="20"/>
      <c r="B20" s="69" t="s">
        <v>194</v>
      </c>
      <c r="C20" s="96">
        <f>SUM(-C15,-C16,C19)</f>
        <v>903.5422083</v>
      </c>
      <c r="D20" s="20"/>
      <c r="E20" s="20"/>
      <c r="F20" s="20"/>
    </row>
    <row r="21" ht="14.25" customHeight="1">
      <c r="A21" s="20"/>
      <c r="B21" s="20"/>
    </row>
    <row r="22" ht="14.25" customHeight="1"/>
    <row r="23" ht="14.25" hidden="1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ht="14.25" hidden="1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ht="14.25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C2"/>
    <mergeCell ref="B4:C4"/>
    <mergeCell ref="B13:C13"/>
  </mergeCells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2.86"/>
    <col customWidth="1" min="2" max="2" width="41.0"/>
    <col customWidth="1" min="3" max="3" width="44.71"/>
    <col customWidth="1" min="4" max="4" width="28.57"/>
    <col customWidth="1" min="5" max="5" width="24.57"/>
    <col customWidth="1" min="6" max="6" width="28.86"/>
    <col customWidth="1" min="7" max="7" width="22.29"/>
    <col customWidth="1" min="8" max="8" width="19.14"/>
    <col customWidth="1" min="9" max="26" width="11.43"/>
  </cols>
  <sheetData>
    <row r="1" ht="14.25" customHeight="1">
      <c r="A1" s="97" t="s">
        <v>197</v>
      </c>
      <c r="B1" s="98" t="s">
        <v>198</v>
      </c>
      <c r="C1" s="98" t="s">
        <v>34</v>
      </c>
      <c r="D1" s="98" t="s">
        <v>199</v>
      </c>
      <c r="E1" s="99" t="s">
        <v>200</v>
      </c>
      <c r="F1" s="37"/>
      <c r="G1" s="37"/>
      <c r="H1" s="88"/>
    </row>
    <row r="2" ht="15.0" customHeight="1">
      <c r="A2" s="100" t="s">
        <v>201</v>
      </c>
      <c r="B2" s="100" t="s">
        <v>31</v>
      </c>
      <c r="C2" s="82" t="s">
        <v>35</v>
      </c>
      <c r="D2" s="82" t="str">
        <f t="shared" ref="D2:D17" si="1">CONCATENATE(B2," - ",C2)</f>
        <v>Hors climat Mediterranéen - Grandes cultures</v>
      </c>
      <c r="E2" s="82">
        <v>52.0</v>
      </c>
    </row>
    <row r="3" ht="14.25" customHeight="1">
      <c r="A3" s="100" t="s">
        <v>201</v>
      </c>
      <c r="B3" s="100" t="s">
        <v>31</v>
      </c>
      <c r="C3" s="82" t="s">
        <v>202</v>
      </c>
      <c r="D3" s="82" t="str">
        <f t="shared" si="1"/>
        <v>Hors climat Mediterranéen - Prairies permanentes</v>
      </c>
      <c r="E3" s="82">
        <v>85.0</v>
      </c>
    </row>
    <row r="4" ht="14.25" customHeight="1">
      <c r="A4" s="100" t="s">
        <v>201</v>
      </c>
      <c r="B4" s="100" t="s">
        <v>31</v>
      </c>
      <c r="C4" s="82" t="s">
        <v>203</v>
      </c>
      <c r="D4" s="82" t="str">
        <f t="shared" si="1"/>
        <v>Hors climat Mediterranéen - Viticulture</v>
      </c>
      <c r="E4" s="82">
        <v>34.0</v>
      </c>
    </row>
    <row r="5" ht="14.25" customHeight="1">
      <c r="A5" s="100" t="s">
        <v>201</v>
      </c>
      <c r="B5" s="100" t="s">
        <v>31</v>
      </c>
      <c r="C5" s="82" t="s">
        <v>204</v>
      </c>
      <c r="D5" s="82" t="str">
        <f t="shared" si="1"/>
        <v>Hors climat Mediterranéen - Vergers</v>
      </c>
      <c r="E5" s="82">
        <v>47.0</v>
      </c>
    </row>
    <row r="6" ht="15.0" customHeight="1">
      <c r="A6" s="100" t="s">
        <v>201</v>
      </c>
      <c r="B6" s="100" t="s">
        <v>205</v>
      </c>
      <c r="C6" s="82" t="s">
        <v>35</v>
      </c>
      <c r="D6" s="82" t="str">
        <f t="shared" si="1"/>
        <v>Climat Sec Mediterranéen - Grandes cultures</v>
      </c>
      <c r="E6" s="82">
        <v>43.1</v>
      </c>
    </row>
    <row r="7" ht="14.25" customHeight="1">
      <c r="A7" s="100" t="s">
        <v>201</v>
      </c>
      <c r="B7" s="100" t="s">
        <v>205</v>
      </c>
      <c r="C7" s="82" t="b">
        <f>IF('Eligibilité_projet'!B13="",'(ne pas modifier) BDD_REF'!B235:E235)</f>
        <v>0</v>
      </c>
      <c r="D7" s="82" t="str">
        <f t="shared" si="1"/>
        <v>Climat Sec Mediterranéen - FALSE</v>
      </c>
      <c r="E7" s="82">
        <v>49.5</v>
      </c>
    </row>
    <row r="8" ht="14.25" customHeight="1">
      <c r="A8" s="100" t="s">
        <v>201</v>
      </c>
      <c r="B8" s="100" t="s">
        <v>205</v>
      </c>
      <c r="C8" s="82" t="s">
        <v>203</v>
      </c>
      <c r="D8" s="82" t="str">
        <f t="shared" si="1"/>
        <v>Climat Sec Mediterranéen - Viticulture</v>
      </c>
      <c r="E8" s="82">
        <v>34.3</v>
      </c>
    </row>
    <row r="9" ht="14.25" customHeight="1">
      <c r="A9" s="100" t="s">
        <v>201</v>
      </c>
      <c r="B9" s="100" t="s">
        <v>205</v>
      </c>
      <c r="C9" s="82" t="s">
        <v>204</v>
      </c>
      <c r="D9" s="82" t="str">
        <f t="shared" si="1"/>
        <v>Climat Sec Mediterranéen - Vergers</v>
      </c>
      <c r="E9" s="82">
        <v>41.5</v>
      </c>
    </row>
    <row r="10" ht="14.25" customHeight="1">
      <c r="A10" s="100" t="s">
        <v>201</v>
      </c>
      <c r="B10" s="100" t="s">
        <v>205</v>
      </c>
      <c r="C10" s="82" t="s">
        <v>206</v>
      </c>
      <c r="D10" s="82" t="str">
        <f t="shared" si="1"/>
        <v>Climat Sec Mediterranéen - Friche herbacée</v>
      </c>
      <c r="E10" s="82">
        <v>52.7</v>
      </c>
    </row>
    <row r="11" ht="14.25" customHeight="1">
      <c r="A11" s="100" t="s">
        <v>207</v>
      </c>
      <c r="B11" s="100" t="s">
        <v>31</v>
      </c>
      <c r="C11" s="82" t="s">
        <v>35</v>
      </c>
      <c r="D11" s="82" t="str">
        <f t="shared" si="1"/>
        <v>Hors climat Mediterranéen - Grandes cultures</v>
      </c>
      <c r="E11" s="82">
        <f>(E5-E2)/20</f>
        <v>-0.25</v>
      </c>
    </row>
    <row r="12" ht="14.25" customHeight="1">
      <c r="A12" s="100" t="s">
        <v>207</v>
      </c>
      <c r="B12" s="100" t="s">
        <v>31</v>
      </c>
      <c r="C12" s="82" t="s">
        <v>202</v>
      </c>
      <c r="D12" s="82" t="str">
        <f t="shared" si="1"/>
        <v>Hors climat Mediterranéen - Prairies permanentes</v>
      </c>
      <c r="E12" s="82">
        <f>(E5-E3)/20</f>
        <v>-1.9</v>
      </c>
    </row>
    <row r="13" ht="14.25" customHeight="1">
      <c r="A13" s="100" t="s">
        <v>207</v>
      </c>
      <c r="B13" s="100" t="s">
        <v>31</v>
      </c>
      <c r="C13" s="82" t="s">
        <v>203</v>
      </c>
      <c r="D13" s="82" t="str">
        <f t="shared" si="1"/>
        <v>Hors climat Mediterranéen - Viticulture</v>
      </c>
      <c r="E13" s="82">
        <f>(E5-E4)/20</f>
        <v>0.65</v>
      </c>
    </row>
    <row r="14" ht="14.25" customHeight="1">
      <c r="A14" s="100" t="s">
        <v>207</v>
      </c>
      <c r="B14" s="100" t="s">
        <v>205</v>
      </c>
      <c r="C14" s="82" t="s">
        <v>35</v>
      </c>
      <c r="D14" s="82" t="str">
        <f t="shared" si="1"/>
        <v>Climat Sec Mediterranéen - Grandes cultures</v>
      </c>
      <c r="E14" s="82">
        <f>(E9-E6)/20</f>
        <v>-0.08</v>
      </c>
      <c r="G14" s="101"/>
    </row>
    <row r="15" ht="14.25" customHeight="1">
      <c r="A15" s="100" t="s">
        <v>207</v>
      </c>
      <c r="B15" s="100" t="s">
        <v>205</v>
      </c>
      <c r="C15" s="82" t="s">
        <v>202</v>
      </c>
      <c r="D15" s="82" t="str">
        <f t="shared" si="1"/>
        <v>Climat Sec Mediterranéen - Prairies permanentes</v>
      </c>
      <c r="E15" s="82">
        <f>(E9-E7)/20</f>
        <v>-0.4</v>
      </c>
      <c r="G15" s="101"/>
    </row>
    <row r="16" ht="14.25" customHeight="1">
      <c r="A16" s="100" t="s">
        <v>207</v>
      </c>
      <c r="B16" s="100" t="s">
        <v>205</v>
      </c>
      <c r="C16" s="82" t="s">
        <v>203</v>
      </c>
      <c r="D16" s="82" t="str">
        <f t="shared" si="1"/>
        <v>Climat Sec Mediterranéen - Viticulture</v>
      </c>
      <c r="E16" s="82">
        <f>(E9-E8)/20</f>
        <v>0.36</v>
      </c>
      <c r="G16" s="101"/>
    </row>
    <row r="17" ht="14.25" customHeight="1">
      <c r="A17" s="100" t="s">
        <v>207</v>
      </c>
      <c r="B17" s="100" t="s">
        <v>205</v>
      </c>
      <c r="C17" s="82" t="s">
        <v>206</v>
      </c>
      <c r="D17" s="82" t="str">
        <f t="shared" si="1"/>
        <v>Climat Sec Mediterranéen - Friche herbacée</v>
      </c>
      <c r="E17" s="82">
        <f>(E9-E10)/20</f>
        <v>-0.56</v>
      </c>
      <c r="G17" s="101"/>
    </row>
    <row r="18" ht="14.25" customHeight="1"/>
    <row r="19" ht="14.25" customHeight="1"/>
    <row r="20" ht="14.25" customHeight="1">
      <c r="A20" s="102" t="s">
        <v>208</v>
      </c>
      <c r="B20" s="102" t="s">
        <v>27</v>
      </c>
      <c r="C20" s="102" t="s">
        <v>209</v>
      </c>
      <c r="D20" s="102" t="s">
        <v>210</v>
      </c>
    </row>
    <row r="21" ht="14.25" customHeight="1">
      <c r="A21" s="82" t="s">
        <v>211</v>
      </c>
      <c r="B21" s="82" t="s">
        <v>28</v>
      </c>
      <c r="C21" s="82" t="str">
        <f t="shared" ref="C21:C42" si="2">CONCATENATE(A21," - ",B21)</f>
        <v>Abricotier - Gobelet</v>
      </c>
      <c r="D21" s="82">
        <v>300.0</v>
      </c>
    </row>
    <row r="22" ht="14.25" customHeight="1">
      <c r="A22" s="82" t="s">
        <v>212</v>
      </c>
      <c r="B22" s="82" t="s">
        <v>28</v>
      </c>
      <c r="C22" s="82" t="str">
        <f t="shared" si="2"/>
        <v>Amandier - Gobelet</v>
      </c>
      <c r="D22" s="82">
        <v>150.0</v>
      </c>
    </row>
    <row r="23" ht="14.25" customHeight="1">
      <c r="A23" s="82" t="s">
        <v>213</v>
      </c>
      <c r="B23" s="82" t="s">
        <v>214</v>
      </c>
      <c r="C23" s="82" t="str">
        <f t="shared" si="2"/>
        <v>Cerisier de table - Axe</v>
      </c>
      <c r="D23" s="82">
        <v>600.0</v>
      </c>
    </row>
    <row r="24" ht="14.25" customHeight="1">
      <c r="A24" s="82" t="s">
        <v>215</v>
      </c>
      <c r="B24" s="82" t="s">
        <v>28</v>
      </c>
      <c r="C24" s="82" t="str">
        <f t="shared" si="2"/>
        <v>Cerisier - Gobelet</v>
      </c>
      <c r="D24" s="82">
        <v>150.0</v>
      </c>
    </row>
    <row r="25" ht="14.25" customHeight="1">
      <c r="A25" s="82" t="s">
        <v>216</v>
      </c>
      <c r="B25" s="82" t="s">
        <v>217</v>
      </c>
      <c r="C25" s="82" t="str">
        <f t="shared" si="2"/>
        <v>Châtaignier - Plein vent</v>
      </c>
      <c r="D25" s="82">
        <v>40.0</v>
      </c>
    </row>
    <row r="26" ht="14.25" customHeight="1">
      <c r="A26" s="82" t="s">
        <v>218</v>
      </c>
      <c r="B26" s="82" t="s">
        <v>217</v>
      </c>
      <c r="C26" s="82" t="str">
        <f t="shared" si="2"/>
        <v>Clémentinier - Plein vent</v>
      </c>
      <c r="D26" s="82">
        <v>500.0</v>
      </c>
    </row>
    <row r="27" ht="14.25" customHeight="1">
      <c r="A27" s="82" t="s">
        <v>219</v>
      </c>
      <c r="B27" s="82" t="s">
        <v>28</v>
      </c>
      <c r="C27" s="82" t="str">
        <f t="shared" si="2"/>
        <v>Cognassier - Gobelet</v>
      </c>
      <c r="D27" s="82">
        <v>300.0</v>
      </c>
    </row>
    <row r="28" ht="14.25" customHeight="1">
      <c r="A28" s="82" t="s">
        <v>219</v>
      </c>
      <c r="B28" s="82" t="s">
        <v>214</v>
      </c>
      <c r="C28" s="82" t="str">
        <f t="shared" si="2"/>
        <v>Cognassier - Axe</v>
      </c>
      <c r="D28" s="82">
        <v>1000.0</v>
      </c>
    </row>
    <row r="29" ht="14.25" customHeight="1">
      <c r="A29" s="82" t="s">
        <v>220</v>
      </c>
      <c r="B29" s="82" t="s">
        <v>28</v>
      </c>
      <c r="C29" s="82" t="str">
        <f t="shared" si="2"/>
        <v>Figuier - Gobelet</v>
      </c>
      <c r="D29" s="82">
        <v>200.0</v>
      </c>
    </row>
    <row r="30" ht="14.25" customHeight="1">
      <c r="A30" s="82" t="s">
        <v>221</v>
      </c>
      <c r="B30" s="82" t="s">
        <v>222</v>
      </c>
      <c r="C30" s="82" t="str">
        <f t="shared" si="2"/>
        <v>Kiwi - T-Barre</v>
      </c>
      <c r="D30" s="82">
        <v>350.0</v>
      </c>
    </row>
    <row r="31" ht="14.25" customHeight="1">
      <c r="A31" s="82" t="s">
        <v>223</v>
      </c>
      <c r="B31" s="82" t="s">
        <v>28</v>
      </c>
      <c r="C31" s="82" t="str">
        <f t="shared" si="2"/>
        <v>Noisetier - Gobelet</v>
      </c>
      <c r="D31" s="82">
        <v>250.0</v>
      </c>
    </row>
    <row r="32" ht="14.25" customHeight="1">
      <c r="A32" s="82" t="s">
        <v>224</v>
      </c>
      <c r="B32" s="82" t="s">
        <v>217</v>
      </c>
      <c r="C32" s="82" t="str">
        <f t="shared" si="2"/>
        <v>Noyer - Plein vent</v>
      </c>
      <c r="D32" s="82">
        <v>50.0</v>
      </c>
    </row>
    <row r="33" ht="14.25" customHeight="1">
      <c r="A33" s="82" t="s">
        <v>225</v>
      </c>
      <c r="B33" s="82" t="s">
        <v>214</v>
      </c>
      <c r="C33" s="82" t="str">
        <f t="shared" si="2"/>
        <v>Pêcher - Axe</v>
      </c>
      <c r="D33" s="82">
        <v>1000.0</v>
      </c>
    </row>
    <row r="34" ht="14.25" customHeight="1">
      <c r="A34" s="82" t="s">
        <v>225</v>
      </c>
      <c r="B34" s="82" t="s">
        <v>226</v>
      </c>
      <c r="C34" s="82" t="str">
        <f t="shared" si="2"/>
        <v>Pêcher - Upsilon</v>
      </c>
      <c r="D34" s="82">
        <v>500.0</v>
      </c>
    </row>
    <row r="35" ht="14.25" customHeight="1">
      <c r="A35" s="82" t="s">
        <v>225</v>
      </c>
      <c r="B35" s="82" t="s">
        <v>227</v>
      </c>
      <c r="C35" s="82" t="str">
        <f t="shared" si="2"/>
        <v>Pêcher - Palmette</v>
      </c>
      <c r="D35" s="82">
        <v>500.0</v>
      </c>
    </row>
    <row r="36" ht="14.25" customHeight="1">
      <c r="A36" s="82" t="s">
        <v>225</v>
      </c>
      <c r="B36" s="82" t="s">
        <v>28</v>
      </c>
      <c r="C36" s="82" t="str">
        <f t="shared" si="2"/>
        <v>Pêcher - Gobelet</v>
      </c>
      <c r="D36" s="82">
        <v>350.0</v>
      </c>
    </row>
    <row r="37" ht="14.25" customHeight="1">
      <c r="A37" s="82" t="s">
        <v>228</v>
      </c>
      <c r="B37" s="82" t="s">
        <v>214</v>
      </c>
      <c r="C37" s="82" t="str">
        <f t="shared" si="2"/>
        <v>Poirier - Axe</v>
      </c>
      <c r="D37" s="82">
        <v>1000.0</v>
      </c>
    </row>
    <row r="38" ht="14.25" customHeight="1">
      <c r="A38" s="82" t="s">
        <v>228</v>
      </c>
      <c r="B38" s="82" t="s">
        <v>28</v>
      </c>
      <c r="C38" s="82" t="str">
        <f t="shared" si="2"/>
        <v>Poirier - Gobelet</v>
      </c>
      <c r="D38" s="82">
        <v>300.0</v>
      </c>
    </row>
    <row r="39" ht="14.25" customHeight="1">
      <c r="A39" s="82" t="s">
        <v>24</v>
      </c>
      <c r="B39" s="82" t="s">
        <v>214</v>
      </c>
      <c r="C39" s="82" t="str">
        <f t="shared" si="2"/>
        <v>Pommier - Axe</v>
      </c>
      <c r="D39" s="82">
        <v>1000.0</v>
      </c>
    </row>
    <row r="40" ht="14.25" customHeight="1">
      <c r="A40" s="82" t="s">
        <v>24</v>
      </c>
      <c r="B40" s="82" t="s">
        <v>28</v>
      </c>
      <c r="C40" s="82" t="str">
        <f t="shared" si="2"/>
        <v>Pommier - Gobelet</v>
      </c>
      <c r="D40" s="82">
        <v>300.0</v>
      </c>
    </row>
    <row r="41" ht="14.25" customHeight="1">
      <c r="A41" s="82" t="s">
        <v>229</v>
      </c>
      <c r="B41" s="82" t="s">
        <v>214</v>
      </c>
      <c r="C41" s="82" t="str">
        <f t="shared" si="2"/>
        <v>Prunier de table - Axe</v>
      </c>
      <c r="D41" s="82">
        <v>1000.0</v>
      </c>
    </row>
    <row r="42" ht="14.25" customHeight="1">
      <c r="A42" s="82" t="s">
        <v>229</v>
      </c>
      <c r="B42" s="82" t="s">
        <v>28</v>
      </c>
      <c r="C42" s="82" t="str">
        <f t="shared" si="2"/>
        <v>Prunier de table - Gobelet</v>
      </c>
      <c r="D42" s="82">
        <v>300.0</v>
      </c>
    </row>
    <row r="43" ht="14.25" customHeight="1"/>
    <row r="44" ht="14.25" customHeight="1">
      <c r="B44" s="103" t="s">
        <v>205</v>
      </c>
      <c r="C44" s="62"/>
      <c r="D44" s="63"/>
      <c r="E44" s="103" t="s">
        <v>230</v>
      </c>
      <c r="F44" s="62"/>
      <c r="G44" s="63"/>
    </row>
    <row r="45" ht="14.25" customHeight="1">
      <c r="A45" s="104" t="s">
        <v>231</v>
      </c>
      <c r="B45" s="105" t="s">
        <v>232</v>
      </c>
      <c r="C45" s="98" t="s">
        <v>233</v>
      </c>
      <c r="D45" s="106" t="s">
        <v>234</v>
      </c>
      <c r="E45" s="105" t="s">
        <v>235</v>
      </c>
      <c r="F45" s="98" t="s">
        <v>236</v>
      </c>
      <c r="G45" s="106" t="s">
        <v>237</v>
      </c>
    </row>
    <row r="46" ht="14.25" customHeight="1">
      <c r="A46" s="82">
        <v>1.0</v>
      </c>
      <c r="B46" s="82">
        <v>2.4</v>
      </c>
      <c r="C46" s="82">
        <v>9.9</v>
      </c>
      <c r="D46" s="82">
        <f t="shared" ref="D46:D65" si="3">B46-C46</f>
        <v>-7.5</v>
      </c>
      <c r="E46" s="82">
        <v>2.7</v>
      </c>
      <c r="F46" s="82">
        <v>5.0</v>
      </c>
      <c r="G46" s="82">
        <f t="shared" ref="G46:G65" si="4">E46-F46</f>
        <v>-2.3</v>
      </c>
    </row>
    <row r="47" ht="14.25" customHeight="1">
      <c r="A47" s="82">
        <v>2.0</v>
      </c>
      <c r="B47" s="82">
        <v>3.72</v>
      </c>
      <c r="C47" s="82">
        <v>9.9</v>
      </c>
      <c r="D47" s="82">
        <f t="shared" si="3"/>
        <v>-6.18</v>
      </c>
      <c r="E47" s="82">
        <v>4.2</v>
      </c>
      <c r="F47" s="82">
        <v>5.0</v>
      </c>
      <c r="G47" s="82">
        <f t="shared" si="4"/>
        <v>-0.8</v>
      </c>
    </row>
    <row r="48" ht="14.25" customHeight="1">
      <c r="A48" s="82">
        <v>3.0</v>
      </c>
      <c r="B48" s="82">
        <v>5.04</v>
      </c>
      <c r="C48" s="82">
        <v>9.9</v>
      </c>
      <c r="D48" s="82">
        <f t="shared" si="3"/>
        <v>-4.86</v>
      </c>
      <c r="E48" s="82">
        <v>5.6</v>
      </c>
      <c r="F48" s="82">
        <v>5.0</v>
      </c>
      <c r="G48" s="82">
        <f t="shared" si="4"/>
        <v>0.6</v>
      </c>
    </row>
    <row r="49" ht="14.25" customHeight="1">
      <c r="A49" s="82">
        <v>4.0</v>
      </c>
      <c r="B49" s="82">
        <v>6.36</v>
      </c>
      <c r="C49" s="82">
        <v>9.9</v>
      </c>
      <c r="D49" s="82">
        <f t="shared" si="3"/>
        <v>-3.54</v>
      </c>
      <c r="E49" s="82">
        <v>7.1</v>
      </c>
      <c r="F49" s="82">
        <v>5.0</v>
      </c>
      <c r="G49" s="82">
        <f t="shared" si="4"/>
        <v>2.1</v>
      </c>
    </row>
    <row r="50" ht="14.25" customHeight="1">
      <c r="A50" s="82">
        <v>5.0</v>
      </c>
      <c r="B50" s="82">
        <v>6.6</v>
      </c>
      <c r="C50" s="82">
        <v>9.9</v>
      </c>
      <c r="D50" s="82">
        <f t="shared" si="3"/>
        <v>-3.3</v>
      </c>
      <c r="E50" s="82">
        <v>7.4</v>
      </c>
      <c r="F50" s="82">
        <v>5.0</v>
      </c>
      <c r="G50" s="82">
        <f t="shared" si="4"/>
        <v>2.4</v>
      </c>
    </row>
    <row r="51" ht="14.25" customHeight="1">
      <c r="A51" s="82">
        <v>6.0</v>
      </c>
      <c r="B51" s="82">
        <v>7.7</v>
      </c>
      <c r="C51" s="82">
        <v>9.9</v>
      </c>
      <c r="D51" s="82">
        <f t="shared" si="3"/>
        <v>-2.2</v>
      </c>
      <c r="E51" s="82">
        <v>8.6</v>
      </c>
      <c r="F51" s="82">
        <v>5.0</v>
      </c>
      <c r="G51" s="82">
        <f t="shared" si="4"/>
        <v>3.6</v>
      </c>
    </row>
    <row r="52" ht="14.25" customHeight="1">
      <c r="A52" s="82">
        <v>7.0</v>
      </c>
      <c r="B52" s="82">
        <v>8.8</v>
      </c>
      <c r="C52" s="82">
        <v>9.9</v>
      </c>
      <c r="D52" s="82">
        <f t="shared" si="3"/>
        <v>-1.1</v>
      </c>
      <c r="E52" s="82">
        <v>9.8</v>
      </c>
      <c r="F52" s="82">
        <v>5.0</v>
      </c>
      <c r="G52" s="82">
        <f t="shared" si="4"/>
        <v>4.8</v>
      </c>
    </row>
    <row r="53" ht="14.25" customHeight="1">
      <c r="A53" s="82">
        <v>8.0</v>
      </c>
      <c r="B53" s="82">
        <v>9.9</v>
      </c>
      <c r="C53" s="82">
        <v>9.9</v>
      </c>
      <c r="D53" s="82">
        <f t="shared" si="3"/>
        <v>0</v>
      </c>
      <c r="E53" s="82">
        <v>11.1</v>
      </c>
      <c r="F53" s="82">
        <v>5.0</v>
      </c>
      <c r="G53" s="82">
        <f t="shared" si="4"/>
        <v>6.1</v>
      </c>
    </row>
    <row r="54" ht="14.25" customHeight="1">
      <c r="A54" s="82">
        <v>9.0</v>
      </c>
      <c r="B54" s="82">
        <v>11.0</v>
      </c>
      <c r="C54" s="82">
        <v>9.9</v>
      </c>
      <c r="D54" s="82">
        <f t="shared" si="3"/>
        <v>1.1</v>
      </c>
      <c r="E54" s="82">
        <v>12.3</v>
      </c>
      <c r="F54" s="82">
        <v>5.0</v>
      </c>
      <c r="G54" s="82">
        <f t="shared" si="4"/>
        <v>7.3</v>
      </c>
    </row>
    <row r="55" ht="14.25" customHeight="1">
      <c r="A55" s="82">
        <v>10.0</v>
      </c>
      <c r="B55" s="82">
        <v>12.1</v>
      </c>
      <c r="C55" s="82">
        <v>9.9</v>
      </c>
      <c r="D55" s="82">
        <f t="shared" si="3"/>
        <v>2.2</v>
      </c>
      <c r="E55" s="82">
        <v>13.5</v>
      </c>
      <c r="F55" s="82">
        <v>5.0</v>
      </c>
      <c r="G55" s="82">
        <f t="shared" si="4"/>
        <v>8.5</v>
      </c>
    </row>
    <row r="56" ht="14.25" customHeight="1">
      <c r="A56" s="82">
        <v>11.0</v>
      </c>
      <c r="B56" s="82">
        <v>12.46</v>
      </c>
      <c r="C56" s="82">
        <v>9.9</v>
      </c>
      <c r="D56" s="82">
        <f t="shared" si="3"/>
        <v>2.56</v>
      </c>
      <c r="E56" s="82">
        <v>13.9</v>
      </c>
      <c r="F56" s="82">
        <v>5.0</v>
      </c>
      <c r="G56" s="82">
        <f t="shared" si="4"/>
        <v>8.9</v>
      </c>
    </row>
    <row r="57" ht="14.25" customHeight="1">
      <c r="A57" s="82">
        <v>12.0</v>
      </c>
      <c r="B57" s="82">
        <v>12.82</v>
      </c>
      <c r="C57" s="82">
        <v>9.9</v>
      </c>
      <c r="D57" s="82">
        <f t="shared" si="3"/>
        <v>2.92</v>
      </c>
      <c r="E57" s="82">
        <v>14.3</v>
      </c>
      <c r="F57" s="82">
        <v>5.0</v>
      </c>
      <c r="G57" s="82">
        <f t="shared" si="4"/>
        <v>9.3</v>
      </c>
    </row>
    <row r="58" ht="14.25" customHeight="1">
      <c r="A58" s="82">
        <v>13.0</v>
      </c>
      <c r="B58" s="82">
        <v>13.18</v>
      </c>
      <c r="C58" s="82">
        <v>9.9</v>
      </c>
      <c r="D58" s="82">
        <f t="shared" si="3"/>
        <v>3.28</v>
      </c>
      <c r="E58" s="82">
        <v>14.7</v>
      </c>
      <c r="F58" s="82">
        <v>5.0</v>
      </c>
      <c r="G58" s="82">
        <f t="shared" si="4"/>
        <v>9.7</v>
      </c>
    </row>
    <row r="59" ht="14.25" customHeight="1">
      <c r="A59" s="82">
        <v>14.0</v>
      </c>
      <c r="B59" s="82">
        <v>13.54</v>
      </c>
      <c r="C59" s="82">
        <v>9.9</v>
      </c>
      <c r="D59" s="82">
        <f t="shared" si="3"/>
        <v>3.64</v>
      </c>
      <c r="E59" s="82">
        <v>15.1</v>
      </c>
      <c r="F59" s="82">
        <v>5.0</v>
      </c>
      <c r="G59" s="82">
        <f t="shared" si="4"/>
        <v>10.1</v>
      </c>
    </row>
    <row r="60" ht="14.25" customHeight="1">
      <c r="A60" s="82">
        <v>15.0</v>
      </c>
      <c r="B60" s="82">
        <v>13.9</v>
      </c>
      <c r="C60" s="82">
        <v>9.9</v>
      </c>
      <c r="D60" s="82">
        <f t="shared" si="3"/>
        <v>4</v>
      </c>
      <c r="E60" s="82">
        <v>15.6</v>
      </c>
      <c r="F60" s="82">
        <v>5.0</v>
      </c>
      <c r="G60" s="82">
        <f t="shared" si="4"/>
        <v>10.6</v>
      </c>
    </row>
    <row r="61" ht="14.25" customHeight="1">
      <c r="A61" s="82">
        <v>16.0</v>
      </c>
      <c r="B61" s="82">
        <v>13.98</v>
      </c>
      <c r="C61" s="82">
        <v>9.9</v>
      </c>
      <c r="D61" s="82">
        <f t="shared" si="3"/>
        <v>4.08</v>
      </c>
      <c r="E61" s="82">
        <v>15.6</v>
      </c>
      <c r="F61" s="82">
        <v>5.0</v>
      </c>
      <c r="G61" s="82">
        <f t="shared" si="4"/>
        <v>10.6</v>
      </c>
    </row>
    <row r="62" ht="14.25" customHeight="1">
      <c r="A62" s="82">
        <v>17.0</v>
      </c>
      <c r="B62" s="82">
        <v>14.06</v>
      </c>
      <c r="C62" s="82">
        <v>9.9</v>
      </c>
      <c r="D62" s="82">
        <f t="shared" si="3"/>
        <v>4.16</v>
      </c>
      <c r="E62" s="82">
        <v>15.7</v>
      </c>
      <c r="F62" s="82">
        <v>5.0</v>
      </c>
      <c r="G62" s="82">
        <f t="shared" si="4"/>
        <v>10.7</v>
      </c>
    </row>
    <row r="63" ht="14.25" customHeight="1">
      <c r="A63" s="82">
        <v>18.0</v>
      </c>
      <c r="B63" s="82">
        <v>14.14</v>
      </c>
      <c r="C63" s="82">
        <v>9.9</v>
      </c>
      <c r="D63" s="82">
        <f t="shared" si="3"/>
        <v>4.24</v>
      </c>
      <c r="E63" s="82">
        <v>15.8</v>
      </c>
      <c r="F63" s="82">
        <v>5.0</v>
      </c>
      <c r="G63" s="82">
        <f t="shared" si="4"/>
        <v>10.8</v>
      </c>
    </row>
    <row r="64" ht="14.25" customHeight="1">
      <c r="A64" s="82">
        <v>19.0</v>
      </c>
      <c r="B64" s="82">
        <v>14.22</v>
      </c>
      <c r="C64" s="82">
        <v>9.9</v>
      </c>
      <c r="D64" s="82">
        <f t="shared" si="3"/>
        <v>4.32</v>
      </c>
      <c r="E64" s="82">
        <v>15.9</v>
      </c>
      <c r="F64" s="82">
        <v>5.0</v>
      </c>
      <c r="G64" s="82">
        <f t="shared" si="4"/>
        <v>10.9</v>
      </c>
    </row>
    <row r="65" ht="14.25" customHeight="1">
      <c r="A65" s="82">
        <v>20.0</v>
      </c>
      <c r="B65" s="82">
        <v>14.3</v>
      </c>
      <c r="C65" s="82">
        <v>9.9</v>
      </c>
      <c r="D65" s="82">
        <f t="shared" si="3"/>
        <v>4.4</v>
      </c>
      <c r="E65" s="82">
        <v>16.0</v>
      </c>
      <c r="F65" s="82">
        <v>5.0</v>
      </c>
      <c r="G65" s="82">
        <f t="shared" si="4"/>
        <v>11</v>
      </c>
    </row>
    <row r="66" ht="14.25" customHeight="1"/>
    <row r="67" ht="14.25" customHeight="1">
      <c r="A67" s="107" t="s">
        <v>238</v>
      </c>
      <c r="B67" s="107" t="s">
        <v>34</v>
      </c>
      <c r="C67" s="107" t="s">
        <v>239</v>
      </c>
      <c r="D67" s="107" t="s">
        <v>240</v>
      </c>
      <c r="E67" s="107" t="s">
        <v>241</v>
      </c>
    </row>
    <row r="68" ht="14.25" customHeight="1">
      <c r="A68" s="108">
        <v>10.0</v>
      </c>
      <c r="B68" s="82" t="s">
        <v>35</v>
      </c>
      <c r="C68" s="100" t="s">
        <v>205</v>
      </c>
      <c r="D68" s="82" t="str">
        <f t="shared" ref="D68:D133" si="5">CONCATENATE(A68," - ",B68,"-",C68)</f>
        <v>10 - Grandes cultures-Climat Sec Mediterranéen</v>
      </c>
      <c r="E68" s="109">
        <f>SUM(B$46:B$55)/11</f>
        <v>6.692727273</v>
      </c>
    </row>
    <row r="69" ht="14.25" customHeight="1">
      <c r="A69" s="108">
        <v>11.0</v>
      </c>
      <c r="B69" s="82" t="s">
        <v>35</v>
      </c>
      <c r="C69" s="100" t="s">
        <v>205</v>
      </c>
      <c r="D69" s="82" t="str">
        <f t="shared" si="5"/>
        <v>11 - Grandes cultures-Climat Sec Mediterranéen</v>
      </c>
      <c r="E69" s="109">
        <f>SUM(B$46:B$56)/12</f>
        <v>7.173333333</v>
      </c>
    </row>
    <row r="70" ht="14.25" customHeight="1">
      <c r="A70" s="108">
        <v>12.0</v>
      </c>
      <c r="B70" s="82" t="s">
        <v>35</v>
      </c>
      <c r="C70" s="100" t="s">
        <v>205</v>
      </c>
      <c r="D70" s="82" t="str">
        <f t="shared" si="5"/>
        <v>12 - Grandes cultures-Climat Sec Mediterranéen</v>
      </c>
      <c r="E70" s="109">
        <f>SUM(B$46:B$57)/(A70+1)</f>
        <v>7.607692308</v>
      </c>
    </row>
    <row r="71" ht="14.25" customHeight="1">
      <c r="A71" s="108">
        <v>13.0</v>
      </c>
      <c r="B71" s="82" t="s">
        <v>35</v>
      </c>
      <c r="C71" s="100" t="s">
        <v>205</v>
      </c>
      <c r="D71" s="82" t="str">
        <f t="shared" si="5"/>
        <v>13 - Grandes cultures-Climat Sec Mediterranéen</v>
      </c>
      <c r="E71" s="109">
        <f>SUM(B$46:B$58)/14</f>
        <v>8.005714286</v>
      </c>
    </row>
    <row r="72" ht="14.25" customHeight="1">
      <c r="A72" s="108">
        <v>14.0</v>
      </c>
      <c r="B72" s="82" t="s">
        <v>35</v>
      </c>
      <c r="C72" s="100" t="s">
        <v>205</v>
      </c>
      <c r="D72" s="82" t="str">
        <f t="shared" si="5"/>
        <v>14 - Grandes cultures-Climat Sec Mediterranéen</v>
      </c>
      <c r="E72" s="109">
        <f>SUM(B$46:B$59)/15</f>
        <v>8.374666667</v>
      </c>
    </row>
    <row r="73" ht="14.25" customHeight="1">
      <c r="A73" s="108">
        <v>15.0</v>
      </c>
      <c r="B73" s="82" t="s">
        <v>35</v>
      </c>
      <c r="C73" s="100" t="s">
        <v>205</v>
      </c>
      <c r="D73" s="82" t="str">
        <f t="shared" si="5"/>
        <v>15 - Grandes cultures-Climat Sec Mediterranéen</v>
      </c>
      <c r="E73" s="109">
        <f>SUM(B$46:B$60)/16</f>
        <v>8.72</v>
      </c>
    </row>
    <row r="74" ht="14.25" customHeight="1">
      <c r="A74" s="108">
        <v>16.0</v>
      </c>
      <c r="B74" s="82" t="s">
        <v>35</v>
      </c>
      <c r="C74" s="100" t="s">
        <v>205</v>
      </c>
      <c r="D74" s="82" t="str">
        <f t="shared" si="5"/>
        <v>16 - Grandes cultures-Climat Sec Mediterranéen</v>
      </c>
      <c r="E74" s="109">
        <f>SUM(B$46:B$61)/17</f>
        <v>9.029411765</v>
      </c>
    </row>
    <row r="75" ht="14.25" customHeight="1">
      <c r="A75" s="108">
        <v>17.0</v>
      </c>
      <c r="B75" s="82" t="s">
        <v>35</v>
      </c>
      <c r="C75" s="100" t="s">
        <v>205</v>
      </c>
      <c r="D75" s="82" t="str">
        <f t="shared" si="5"/>
        <v>17 - Grandes cultures-Climat Sec Mediterranéen</v>
      </c>
      <c r="E75" s="109">
        <f>SUM(B$46:B$62)/18</f>
        <v>9.308888889</v>
      </c>
    </row>
    <row r="76" ht="14.25" customHeight="1">
      <c r="A76" s="108">
        <v>18.0</v>
      </c>
      <c r="B76" s="82" t="s">
        <v>35</v>
      </c>
      <c r="C76" s="100" t="s">
        <v>205</v>
      </c>
      <c r="D76" s="82" t="str">
        <f t="shared" si="5"/>
        <v>18 - Grandes cultures-Climat Sec Mediterranéen</v>
      </c>
      <c r="E76" s="109">
        <f>SUM(B$46:B$63)/19</f>
        <v>9.563157895</v>
      </c>
    </row>
    <row r="77" ht="14.25" customHeight="1">
      <c r="A77" s="108">
        <v>19.0</v>
      </c>
      <c r="B77" s="82" t="s">
        <v>35</v>
      </c>
      <c r="C77" s="100" t="s">
        <v>205</v>
      </c>
      <c r="D77" s="82" t="str">
        <f t="shared" si="5"/>
        <v>19 - Grandes cultures-Climat Sec Mediterranéen</v>
      </c>
      <c r="E77" s="109">
        <f>SUM(B$46:B$64)/20</f>
        <v>9.796</v>
      </c>
    </row>
    <row r="78" ht="14.25" customHeight="1">
      <c r="A78" s="108">
        <v>20.0</v>
      </c>
      <c r="B78" s="82" t="s">
        <v>35</v>
      </c>
      <c r="C78" s="100" t="s">
        <v>205</v>
      </c>
      <c r="D78" s="82" t="str">
        <f t="shared" si="5"/>
        <v>20 - Grandes cultures-Climat Sec Mediterranéen</v>
      </c>
      <c r="E78" s="109">
        <f>SUM(B$46:B$65)/21</f>
        <v>10.01047619</v>
      </c>
    </row>
    <row r="79" ht="14.25" customHeight="1">
      <c r="A79" s="108">
        <v>10.0</v>
      </c>
      <c r="B79" s="82" t="s">
        <v>202</v>
      </c>
      <c r="C79" s="100" t="s">
        <v>205</v>
      </c>
      <c r="D79" s="82" t="str">
        <f t="shared" si="5"/>
        <v>10 - Prairies permanentes-Climat Sec Mediterranéen</v>
      </c>
      <c r="E79" s="109">
        <f>SUM(B$46:B$55)/11</f>
        <v>6.692727273</v>
      </c>
    </row>
    <row r="80" ht="14.25" customHeight="1">
      <c r="A80" s="108">
        <v>11.0</v>
      </c>
      <c r="B80" s="82" t="s">
        <v>202</v>
      </c>
      <c r="C80" s="100" t="s">
        <v>205</v>
      </c>
      <c r="D80" s="82" t="str">
        <f t="shared" si="5"/>
        <v>11 - Prairies permanentes-Climat Sec Mediterranéen</v>
      </c>
      <c r="E80" s="109">
        <f>SUM(B$46:B$56)/12</f>
        <v>7.173333333</v>
      </c>
    </row>
    <row r="81" ht="14.25" customHeight="1">
      <c r="A81" s="108">
        <v>12.0</v>
      </c>
      <c r="B81" s="82" t="s">
        <v>202</v>
      </c>
      <c r="C81" s="100" t="s">
        <v>205</v>
      </c>
      <c r="D81" s="82" t="str">
        <f t="shared" si="5"/>
        <v>12 - Prairies permanentes-Climat Sec Mediterranéen</v>
      </c>
      <c r="E81" s="109">
        <f>SUM(B$46:B$57)/(A81+1)</f>
        <v>7.607692308</v>
      </c>
    </row>
    <row r="82" ht="14.25" customHeight="1">
      <c r="A82" s="108">
        <v>13.0</v>
      </c>
      <c r="B82" s="82" t="s">
        <v>202</v>
      </c>
      <c r="C82" s="100" t="s">
        <v>205</v>
      </c>
      <c r="D82" s="82" t="str">
        <f t="shared" si="5"/>
        <v>13 - Prairies permanentes-Climat Sec Mediterranéen</v>
      </c>
      <c r="E82" s="109">
        <f>SUM(B$46:B$58)/14</f>
        <v>8.005714286</v>
      </c>
    </row>
    <row r="83" ht="14.25" customHeight="1">
      <c r="A83" s="108">
        <v>14.0</v>
      </c>
      <c r="B83" s="82" t="s">
        <v>202</v>
      </c>
      <c r="C83" s="100" t="s">
        <v>205</v>
      </c>
      <c r="D83" s="82" t="str">
        <f t="shared" si="5"/>
        <v>14 - Prairies permanentes-Climat Sec Mediterranéen</v>
      </c>
      <c r="E83" s="109">
        <f>SUM(B$46:B$59)/15</f>
        <v>8.374666667</v>
      </c>
    </row>
    <row r="84" ht="14.25" customHeight="1">
      <c r="A84" s="108">
        <v>15.0</v>
      </c>
      <c r="B84" s="82" t="s">
        <v>202</v>
      </c>
      <c r="C84" s="100" t="s">
        <v>205</v>
      </c>
      <c r="D84" s="82" t="str">
        <f t="shared" si="5"/>
        <v>15 - Prairies permanentes-Climat Sec Mediterranéen</v>
      </c>
      <c r="E84" s="109">
        <f>SUM(B$46:B$60)/16</f>
        <v>8.72</v>
      </c>
    </row>
    <row r="85" ht="14.25" customHeight="1">
      <c r="A85" s="108">
        <v>16.0</v>
      </c>
      <c r="B85" s="82" t="s">
        <v>202</v>
      </c>
      <c r="C85" s="100" t="s">
        <v>205</v>
      </c>
      <c r="D85" s="82" t="str">
        <f t="shared" si="5"/>
        <v>16 - Prairies permanentes-Climat Sec Mediterranéen</v>
      </c>
      <c r="E85" s="109">
        <f>SUM(B$46:B$61)/17</f>
        <v>9.029411765</v>
      </c>
    </row>
    <row r="86" ht="14.25" customHeight="1">
      <c r="A86" s="108">
        <v>17.0</v>
      </c>
      <c r="B86" s="82" t="s">
        <v>202</v>
      </c>
      <c r="C86" s="100" t="s">
        <v>205</v>
      </c>
      <c r="D86" s="82" t="str">
        <f t="shared" si="5"/>
        <v>17 - Prairies permanentes-Climat Sec Mediterranéen</v>
      </c>
      <c r="E86" s="109">
        <f>SUM(B$46:B$62)/18</f>
        <v>9.308888889</v>
      </c>
    </row>
    <row r="87" ht="14.25" customHeight="1">
      <c r="A87" s="108">
        <v>18.0</v>
      </c>
      <c r="B87" s="82" t="s">
        <v>202</v>
      </c>
      <c r="C87" s="100" t="s">
        <v>205</v>
      </c>
      <c r="D87" s="82" t="str">
        <f t="shared" si="5"/>
        <v>18 - Prairies permanentes-Climat Sec Mediterranéen</v>
      </c>
      <c r="E87" s="109">
        <f>SUM(B$46:B$63)/19</f>
        <v>9.563157895</v>
      </c>
    </row>
    <row r="88" ht="14.25" customHeight="1">
      <c r="A88" s="108">
        <v>19.0</v>
      </c>
      <c r="B88" s="82" t="s">
        <v>202</v>
      </c>
      <c r="C88" s="100" t="s">
        <v>205</v>
      </c>
      <c r="D88" s="82" t="str">
        <f t="shared" si="5"/>
        <v>19 - Prairies permanentes-Climat Sec Mediterranéen</v>
      </c>
      <c r="E88" s="109">
        <f>SUM(B$46:B$64)/20</f>
        <v>9.796</v>
      </c>
    </row>
    <row r="89" ht="14.25" customHeight="1">
      <c r="A89" s="108">
        <v>20.0</v>
      </c>
      <c r="B89" s="82" t="s">
        <v>202</v>
      </c>
      <c r="C89" s="100" t="s">
        <v>205</v>
      </c>
      <c r="D89" s="82" t="str">
        <f t="shared" si="5"/>
        <v>20 - Prairies permanentes-Climat Sec Mediterranéen</v>
      </c>
      <c r="E89" s="109">
        <f>SUM(B$46:B$65)/21</f>
        <v>10.01047619</v>
      </c>
    </row>
    <row r="90" ht="14.25" customHeight="1">
      <c r="A90" s="108">
        <v>10.0</v>
      </c>
      <c r="B90" s="82" t="s">
        <v>203</v>
      </c>
      <c r="C90" s="100" t="s">
        <v>205</v>
      </c>
      <c r="D90" s="82" t="str">
        <f t="shared" si="5"/>
        <v>10 - Viticulture-Climat Sec Mediterranéen</v>
      </c>
      <c r="E90" s="109">
        <f>SUM(D46:D55)/11</f>
        <v>-2.307272727</v>
      </c>
    </row>
    <row r="91" ht="14.25" customHeight="1">
      <c r="A91" s="108">
        <v>11.0</v>
      </c>
      <c r="B91" s="82" t="s">
        <v>203</v>
      </c>
      <c r="C91" s="100" t="s">
        <v>205</v>
      </c>
      <c r="D91" s="82" t="str">
        <f t="shared" si="5"/>
        <v>11 - Viticulture-Climat Sec Mediterranéen</v>
      </c>
      <c r="E91" s="109">
        <f>SUM(D46:D56)/12</f>
        <v>-1.901666667</v>
      </c>
    </row>
    <row r="92" ht="14.25" customHeight="1">
      <c r="A92" s="108">
        <v>12.0</v>
      </c>
      <c r="B92" s="82" t="s">
        <v>203</v>
      </c>
      <c r="C92" s="100" t="s">
        <v>205</v>
      </c>
      <c r="D92" s="82" t="str">
        <f t="shared" si="5"/>
        <v>12 - Viticulture-Climat Sec Mediterranéen</v>
      </c>
      <c r="E92" s="109">
        <f>SUM(D46:D57)/13</f>
        <v>-1.530769231</v>
      </c>
    </row>
    <row r="93" ht="14.25" customHeight="1">
      <c r="A93" s="108">
        <v>13.0</v>
      </c>
      <c r="B93" s="82" t="s">
        <v>203</v>
      </c>
      <c r="C93" s="100" t="s">
        <v>205</v>
      </c>
      <c r="D93" s="82" t="str">
        <f t="shared" si="5"/>
        <v>13 - Viticulture-Climat Sec Mediterranéen</v>
      </c>
      <c r="E93" s="109">
        <f>SUM(D46:D58)/14</f>
        <v>-1.187142857</v>
      </c>
    </row>
    <row r="94" ht="14.25" customHeight="1">
      <c r="A94" s="108">
        <v>14.0</v>
      </c>
      <c r="B94" s="82" t="s">
        <v>203</v>
      </c>
      <c r="C94" s="100" t="s">
        <v>205</v>
      </c>
      <c r="D94" s="82" t="str">
        <f t="shared" si="5"/>
        <v>14 - Viticulture-Climat Sec Mediterranéen</v>
      </c>
      <c r="E94" s="109">
        <f>SUM(D46:D59)/15</f>
        <v>-0.8653333333</v>
      </c>
    </row>
    <row r="95" ht="14.25" customHeight="1">
      <c r="A95" s="108">
        <v>15.0</v>
      </c>
      <c r="B95" s="82" t="s">
        <v>203</v>
      </c>
      <c r="C95" s="100" t="s">
        <v>205</v>
      </c>
      <c r="D95" s="82" t="str">
        <f t="shared" si="5"/>
        <v>15 - Viticulture-Climat Sec Mediterranéen</v>
      </c>
      <c r="E95" s="109">
        <f>SUM(D46:D60)/16</f>
        <v>-0.56125</v>
      </c>
    </row>
    <row r="96" ht="14.25" customHeight="1">
      <c r="A96" s="108">
        <v>16.0</v>
      </c>
      <c r="B96" s="82" t="s">
        <v>203</v>
      </c>
      <c r="C96" s="100" t="s">
        <v>205</v>
      </c>
      <c r="D96" s="82" t="str">
        <f t="shared" si="5"/>
        <v>16 - Viticulture-Climat Sec Mediterranéen</v>
      </c>
      <c r="E96" s="109">
        <f>SUM(D46:D61)/17</f>
        <v>-0.2882352941</v>
      </c>
    </row>
    <row r="97" ht="14.25" customHeight="1">
      <c r="A97" s="108">
        <v>17.0</v>
      </c>
      <c r="B97" s="82" t="s">
        <v>203</v>
      </c>
      <c r="C97" s="100" t="s">
        <v>205</v>
      </c>
      <c r="D97" s="82" t="str">
        <f t="shared" si="5"/>
        <v>17 - Viticulture-Climat Sec Mediterranéen</v>
      </c>
      <c r="E97" s="109">
        <f>SUM(D46:D62)/18</f>
        <v>-0.04111111111</v>
      </c>
    </row>
    <row r="98" ht="14.25" customHeight="1">
      <c r="A98" s="108">
        <v>18.0</v>
      </c>
      <c r="B98" s="82" t="s">
        <v>203</v>
      </c>
      <c r="C98" s="100" t="s">
        <v>205</v>
      </c>
      <c r="D98" s="82" t="str">
        <f t="shared" si="5"/>
        <v>18 - Viticulture-Climat Sec Mediterranéen</v>
      </c>
      <c r="E98" s="109">
        <f>SUM(D46:D63)/19</f>
        <v>0.1842105263</v>
      </c>
    </row>
    <row r="99" ht="14.25" customHeight="1">
      <c r="A99" s="108">
        <v>19.0</v>
      </c>
      <c r="B99" s="82" t="s">
        <v>203</v>
      </c>
      <c r="C99" s="100" t="s">
        <v>205</v>
      </c>
      <c r="D99" s="82" t="str">
        <f t="shared" si="5"/>
        <v>19 - Viticulture-Climat Sec Mediterranéen</v>
      </c>
      <c r="E99" s="109">
        <f>SUM(D46:D64)/20</f>
        <v>0.391</v>
      </c>
    </row>
    <row r="100" ht="14.25" customHeight="1">
      <c r="A100" s="108">
        <v>20.0</v>
      </c>
      <c r="B100" s="82" t="s">
        <v>203</v>
      </c>
      <c r="C100" s="100" t="s">
        <v>205</v>
      </c>
      <c r="D100" s="82" t="str">
        <f t="shared" si="5"/>
        <v>20 - Viticulture-Climat Sec Mediterranéen</v>
      </c>
      <c r="E100" s="109">
        <f>SUM(D46:D65)/21</f>
        <v>0.5819047619</v>
      </c>
    </row>
    <row r="101" ht="14.25" customHeight="1">
      <c r="A101" s="108">
        <v>10.0</v>
      </c>
      <c r="B101" s="82" t="s">
        <v>35</v>
      </c>
      <c r="C101" s="100" t="s">
        <v>31</v>
      </c>
      <c r="D101" s="82" t="str">
        <f t="shared" si="5"/>
        <v>10 - Grandes cultures-Hors climat Mediterranéen</v>
      </c>
      <c r="E101" s="109">
        <f>SUM(E$46:E$55)/11</f>
        <v>7.481818182</v>
      </c>
    </row>
    <row r="102" ht="14.25" customHeight="1">
      <c r="A102" s="108">
        <v>11.0</v>
      </c>
      <c r="B102" s="82" t="s">
        <v>35</v>
      </c>
      <c r="C102" s="100" t="s">
        <v>31</v>
      </c>
      <c r="D102" s="82" t="str">
        <f t="shared" si="5"/>
        <v>11 - Grandes cultures-Hors climat Mediterranéen</v>
      </c>
      <c r="E102" s="109">
        <f>SUM(E$46:E$56)/12</f>
        <v>8.016666667</v>
      </c>
    </row>
    <row r="103" ht="14.25" customHeight="1">
      <c r="A103" s="108">
        <v>12.0</v>
      </c>
      <c r="B103" s="82" t="s">
        <v>35</v>
      </c>
      <c r="C103" s="100" t="s">
        <v>31</v>
      </c>
      <c r="D103" s="82" t="str">
        <f t="shared" si="5"/>
        <v>12 - Grandes cultures-Hors climat Mediterranéen</v>
      </c>
      <c r="E103" s="109">
        <f>SUM(E$46:E$57)/(A103+1)</f>
        <v>8.5</v>
      </c>
    </row>
    <row r="104" ht="14.25" customHeight="1">
      <c r="A104" s="108">
        <v>13.0</v>
      </c>
      <c r="B104" s="82" t="s">
        <v>35</v>
      </c>
      <c r="C104" s="100" t="s">
        <v>31</v>
      </c>
      <c r="D104" s="82" t="str">
        <f t="shared" si="5"/>
        <v>13 - Grandes cultures-Hors climat Mediterranéen</v>
      </c>
      <c r="E104" s="109">
        <f>SUM(E$46:E$58)/14</f>
        <v>8.942857143</v>
      </c>
    </row>
    <row r="105" ht="14.25" customHeight="1">
      <c r="A105" s="108">
        <v>14.0</v>
      </c>
      <c r="B105" s="82" t="s">
        <v>35</v>
      </c>
      <c r="C105" s="100" t="s">
        <v>31</v>
      </c>
      <c r="D105" s="82" t="str">
        <f t="shared" si="5"/>
        <v>14 - Grandes cultures-Hors climat Mediterranéen</v>
      </c>
      <c r="E105" s="109">
        <f>SUM(E$46:E$59)/15</f>
        <v>9.353333333</v>
      </c>
    </row>
    <row r="106" ht="14.25" customHeight="1">
      <c r="A106" s="108">
        <v>15.0</v>
      </c>
      <c r="B106" s="82" t="s">
        <v>35</v>
      </c>
      <c r="C106" s="100" t="s">
        <v>31</v>
      </c>
      <c r="D106" s="82" t="str">
        <f t="shared" si="5"/>
        <v>15 - Grandes cultures-Hors climat Mediterranéen</v>
      </c>
      <c r="E106" s="109">
        <f>SUM(E$46:E$60)/16</f>
        <v>9.74375</v>
      </c>
    </row>
    <row r="107" ht="14.25" customHeight="1">
      <c r="A107" s="108">
        <v>16.0</v>
      </c>
      <c r="B107" s="82" t="s">
        <v>35</v>
      </c>
      <c r="C107" s="100" t="s">
        <v>31</v>
      </c>
      <c r="D107" s="82" t="str">
        <f t="shared" si="5"/>
        <v>16 - Grandes cultures-Hors climat Mediterranéen</v>
      </c>
      <c r="E107" s="109">
        <f>SUM(E$46:E$61)/17</f>
        <v>10.08823529</v>
      </c>
    </row>
    <row r="108" ht="14.25" customHeight="1">
      <c r="A108" s="108">
        <v>17.0</v>
      </c>
      <c r="B108" s="82" t="s">
        <v>35</v>
      </c>
      <c r="C108" s="100" t="s">
        <v>31</v>
      </c>
      <c r="D108" s="82" t="str">
        <f t="shared" si="5"/>
        <v>17 - Grandes cultures-Hors climat Mediterranéen</v>
      </c>
      <c r="E108" s="109">
        <f>SUM(E$46:E$62)/18</f>
        <v>10.4</v>
      </c>
    </row>
    <row r="109" ht="14.25" customHeight="1">
      <c r="A109" s="108">
        <v>18.0</v>
      </c>
      <c r="B109" s="82" t="s">
        <v>35</v>
      </c>
      <c r="C109" s="100" t="s">
        <v>31</v>
      </c>
      <c r="D109" s="82" t="str">
        <f t="shared" si="5"/>
        <v>18 - Grandes cultures-Hors climat Mediterranéen</v>
      </c>
      <c r="E109" s="109">
        <f>SUM(E$46:E$63)/19</f>
        <v>10.68421053</v>
      </c>
    </row>
    <row r="110" ht="14.25" customHeight="1">
      <c r="A110" s="108">
        <v>19.0</v>
      </c>
      <c r="B110" s="82" t="s">
        <v>35</v>
      </c>
      <c r="C110" s="100" t="s">
        <v>31</v>
      </c>
      <c r="D110" s="82" t="str">
        <f t="shared" si="5"/>
        <v>19 - Grandes cultures-Hors climat Mediterranéen</v>
      </c>
      <c r="E110" s="109">
        <f>SUM(E$46:E$64)/20</f>
        <v>10.945</v>
      </c>
    </row>
    <row r="111" ht="14.25" customHeight="1">
      <c r="A111" s="108">
        <v>20.0</v>
      </c>
      <c r="B111" s="82" t="s">
        <v>35</v>
      </c>
      <c r="C111" s="100" t="s">
        <v>31</v>
      </c>
      <c r="D111" s="82" t="str">
        <f t="shared" si="5"/>
        <v>20 - Grandes cultures-Hors climat Mediterranéen</v>
      </c>
      <c r="E111" s="109">
        <f>SUM(E$46:E$65)/21</f>
        <v>11.18571429</v>
      </c>
    </row>
    <row r="112" ht="14.25" customHeight="1">
      <c r="A112" s="108">
        <v>10.0</v>
      </c>
      <c r="B112" s="82" t="s">
        <v>202</v>
      </c>
      <c r="C112" s="100" t="s">
        <v>31</v>
      </c>
      <c r="D112" s="82" t="str">
        <f t="shared" si="5"/>
        <v>10 - Prairies permanentes-Hors climat Mediterranéen</v>
      </c>
      <c r="E112" s="109">
        <f>SUM(E$46:E$55)/11</f>
        <v>7.481818182</v>
      </c>
    </row>
    <row r="113" ht="14.25" customHeight="1">
      <c r="A113" s="108">
        <v>11.0</v>
      </c>
      <c r="B113" s="82" t="s">
        <v>202</v>
      </c>
      <c r="C113" s="100" t="s">
        <v>31</v>
      </c>
      <c r="D113" s="82" t="str">
        <f t="shared" si="5"/>
        <v>11 - Prairies permanentes-Hors climat Mediterranéen</v>
      </c>
      <c r="E113" s="109">
        <f>SUM(E$46:E$56)/12</f>
        <v>8.016666667</v>
      </c>
    </row>
    <row r="114" ht="14.25" customHeight="1">
      <c r="A114" s="108">
        <v>12.0</v>
      </c>
      <c r="B114" s="82" t="s">
        <v>202</v>
      </c>
      <c r="C114" s="100" t="s">
        <v>31</v>
      </c>
      <c r="D114" s="82" t="str">
        <f t="shared" si="5"/>
        <v>12 - Prairies permanentes-Hors climat Mediterranéen</v>
      </c>
      <c r="E114" s="109">
        <f>SUM(E$46:E$57)/(A114+1)</f>
        <v>8.5</v>
      </c>
    </row>
    <row r="115" ht="14.25" customHeight="1">
      <c r="A115" s="108">
        <v>13.0</v>
      </c>
      <c r="B115" s="82" t="s">
        <v>202</v>
      </c>
      <c r="C115" s="100" t="s">
        <v>31</v>
      </c>
      <c r="D115" s="82" t="str">
        <f t="shared" si="5"/>
        <v>13 - Prairies permanentes-Hors climat Mediterranéen</v>
      </c>
      <c r="E115" s="109">
        <f>SUM(E$46:E$58)/14</f>
        <v>8.942857143</v>
      </c>
    </row>
    <row r="116" ht="14.25" customHeight="1">
      <c r="A116" s="108">
        <v>14.0</v>
      </c>
      <c r="B116" s="82" t="s">
        <v>202</v>
      </c>
      <c r="C116" s="100" t="s">
        <v>31</v>
      </c>
      <c r="D116" s="82" t="str">
        <f t="shared" si="5"/>
        <v>14 - Prairies permanentes-Hors climat Mediterranéen</v>
      </c>
      <c r="E116" s="109">
        <f>SUM(E$46:E$59)/15</f>
        <v>9.353333333</v>
      </c>
    </row>
    <row r="117" ht="14.25" customHeight="1">
      <c r="A117" s="108">
        <v>15.0</v>
      </c>
      <c r="B117" s="82" t="s">
        <v>202</v>
      </c>
      <c r="C117" s="100" t="s">
        <v>31</v>
      </c>
      <c r="D117" s="82" t="str">
        <f t="shared" si="5"/>
        <v>15 - Prairies permanentes-Hors climat Mediterranéen</v>
      </c>
      <c r="E117" s="109">
        <f>SUM(E$46:E$60)/16</f>
        <v>9.74375</v>
      </c>
    </row>
    <row r="118" ht="14.25" customHeight="1">
      <c r="A118" s="108">
        <v>16.0</v>
      </c>
      <c r="B118" s="82" t="s">
        <v>202</v>
      </c>
      <c r="C118" s="100" t="s">
        <v>31</v>
      </c>
      <c r="D118" s="82" t="str">
        <f t="shared" si="5"/>
        <v>16 - Prairies permanentes-Hors climat Mediterranéen</v>
      </c>
      <c r="E118" s="109">
        <f>SUM(E$46:E$61)/17</f>
        <v>10.08823529</v>
      </c>
    </row>
    <row r="119" ht="14.25" customHeight="1">
      <c r="A119" s="108">
        <v>17.0</v>
      </c>
      <c r="B119" s="82" t="s">
        <v>202</v>
      </c>
      <c r="C119" s="100" t="s">
        <v>31</v>
      </c>
      <c r="D119" s="82" t="str">
        <f t="shared" si="5"/>
        <v>17 - Prairies permanentes-Hors climat Mediterranéen</v>
      </c>
      <c r="E119" s="109">
        <f>SUM(E$46:E$62)/18</f>
        <v>10.4</v>
      </c>
    </row>
    <row r="120" ht="14.25" customHeight="1">
      <c r="A120" s="108">
        <v>18.0</v>
      </c>
      <c r="B120" s="82" t="s">
        <v>202</v>
      </c>
      <c r="C120" s="100" t="s">
        <v>31</v>
      </c>
      <c r="D120" s="82" t="str">
        <f t="shared" si="5"/>
        <v>18 - Prairies permanentes-Hors climat Mediterranéen</v>
      </c>
      <c r="E120" s="109">
        <f>SUM(E$46:E$63)/19</f>
        <v>10.68421053</v>
      </c>
    </row>
    <row r="121" ht="14.25" customHeight="1">
      <c r="A121" s="108">
        <v>19.0</v>
      </c>
      <c r="B121" s="82" t="s">
        <v>202</v>
      </c>
      <c r="C121" s="100" t="s">
        <v>31</v>
      </c>
      <c r="D121" s="82" t="str">
        <f t="shared" si="5"/>
        <v>19 - Prairies permanentes-Hors climat Mediterranéen</v>
      </c>
      <c r="E121" s="109">
        <f>SUM(E$46:E$64)/20</f>
        <v>10.945</v>
      </c>
    </row>
    <row r="122" ht="14.25" customHeight="1">
      <c r="A122" s="108">
        <v>20.0</v>
      </c>
      <c r="B122" s="82" t="s">
        <v>202</v>
      </c>
      <c r="C122" s="100" t="s">
        <v>31</v>
      </c>
      <c r="D122" s="82" t="str">
        <f t="shared" si="5"/>
        <v>20 - Prairies permanentes-Hors climat Mediterranéen</v>
      </c>
      <c r="E122" s="109">
        <f>SUM(E$46:E$65)/21</f>
        <v>11.18571429</v>
      </c>
    </row>
    <row r="123" ht="14.25" customHeight="1">
      <c r="A123" s="108">
        <v>10.0</v>
      </c>
      <c r="B123" s="82" t="s">
        <v>203</v>
      </c>
      <c r="C123" s="100" t="s">
        <v>31</v>
      </c>
      <c r="D123" s="82" t="str">
        <f t="shared" si="5"/>
        <v>10 - Viticulture-Hors climat Mediterranéen</v>
      </c>
      <c r="E123" s="109">
        <f>SUM(G$46:G$55)/11</f>
        <v>2.936363636</v>
      </c>
    </row>
    <row r="124" ht="14.25" customHeight="1">
      <c r="A124" s="108">
        <v>11.0</v>
      </c>
      <c r="B124" s="82" t="s">
        <v>203</v>
      </c>
      <c r="C124" s="100" t="s">
        <v>31</v>
      </c>
      <c r="D124" s="82" t="str">
        <f t="shared" si="5"/>
        <v>11 - Viticulture-Hors climat Mediterranéen</v>
      </c>
      <c r="E124" s="109">
        <f>SUM(G$46:G$56)/12</f>
        <v>3.433333333</v>
      </c>
    </row>
    <row r="125" ht="14.25" customHeight="1">
      <c r="A125" s="108">
        <v>12.0</v>
      </c>
      <c r="B125" s="82" t="s">
        <v>203</v>
      </c>
      <c r="C125" s="100" t="s">
        <v>31</v>
      </c>
      <c r="D125" s="82" t="str">
        <f t="shared" si="5"/>
        <v>12 - Viticulture-Hors climat Mediterranéen</v>
      </c>
      <c r="E125" s="109">
        <f>SUM(G$46:G$57)/(A125+1)</f>
        <v>3.884615385</v>
      </c>
    </row>
    <row r="126" ht="14.25" customHeight="1">
      <c r="A126" s="108">
        <v>13.0</v>
      </c>
      <c r="B126" s="82" t="s">
        <v>203</v>
      </c>
      <c r="C126" s="100" t="s">
        <v>31</v>
      </c>
      <c r="D126" s="82" t="str">
        <f t="shared" si="5"/>
        <v>13 - Viticulture-Hors climat Mediterranéen</v>
      </c>
      <c r="E126" s="109">
        <f>SUM(G$46:G$58)/14</f>
        <v>4.3</v>
      </c>
    </row>
    <row r="127" ht="14.25" customHeight="1">
      <c r="A127" s="108">
        <v>14.0</v>
      </c>
      <c r="B127" s="82" t="s">
        <v>203</v>
      </c>
      <c r="C127" s="100" t="s">
        <v>31</v>
      </c>
      <c r="D127" s="82" t="str">
        <f t="shared" si="5"/>
        <v>14 - Viticulture-Hors climat Mediterranéen</v>
      </c>
      <c r="E127" s="109">
        <f>SUM(G$46:G$59)/15</f>
        <v>4.686666667</v>
      </c>
    </row>
    <row r="128" ht="14.25" customHeight="1">
      <c r="A128" s="108">
        <v>15.0</v>
      </c>
      <c r="B128" s="82" t="s">
        <v>203</v>
      </c>
      <c r="C128" s="100" t="s">
        <v>31</v>
      </c>
      <c r="D128" s="82" t="str">
        <f t="shared" si="5"/>
        <v>15 - Viticulture-Hors climat Mediterranéen</v>
      </c>
      <c r="E128" s="109">
        <f>SUM(G$46:G$60)/16</f>
        <v>5.05625</v>
      </c>
    </row>
    <row r="129" ht="14.25" customHeight="1">
      <c r="A129" s="108">
        <v>16.0</v>
      </c>
      <c r="B129" s="82" t="s">
        <v>203</v>
      </c>
      <c r="C129" s="100" t="s">
        <v>31</v>
      </c>
      <c r="D129" s="82" t="str">
        <f t="shared" si="5"/>
        <v>16 - Viticulture-Hors climat Mediterranéen</v>
      </c>
      <c r="E129" s="109">
        <f>SUM(G$46:G$61)/17</f>
        <v>5.382352941</v>
      </c>
    </row>
    <row r="130" ht="14.25" customHeight="1">
      <c r="A130" s="108">
        <v>17.0</v>
      </c>
      <c r="B130" s="82" t="s">
        <v>203</v>
      </c>
      <c r="C130" s="100" t="s">
        <v>31</v>
      </c>
      <c r="D130" s="82" t="str">
        <f t="shared" si="5"/>
        <v>17 - Viticulture-Hors climat Mediterranéen</v>
      </c>
      <c r="E130" s="109">
        <f>SUM(G$46:G$62)/18</f>
        <v>5.677777778</v>
      </c>
    </row>
    <row r="131" ht="14.25" customHeight="1">
      <c r="A131" s="108">
        <v>18.0</v>
      </c>
      <c r="B131" s="82" t="s">
        <v>203</v>
      </c>
      <c r="C131" s="100" t="s">
        <v>31</v>
      </c>
      <c r="D131" s="82" t="str">
        <f t="shared" si="5"/>
        <v>18 - Viticulture-Hors climat Mediterranéen</v>
      </c>
      <c r="E131" s="109">
        <f>SUM(G$46:G$63)/19</f>
        <v>5.947368421</v>
      </c>
    </row>
    <row r="132" ht="14.25" customHeight="1">
      <c r="A132" s="108">
        <v>19.0</v>
      </c>
      <c r="B132" s="82" t="s">
        <v>203</v>
      </c>
      <c r="C132" s="100" t="s">
        <v>31</v>
      </c>
      <c r="D132" s="82" t="str">
        <f t="shared" si="5"/>
        <v>19 - Viticulture-Hors climat Mediterranéen</v>
      </c>
      <c r="E132" s="109">
        <f>SUM(G$46:G$64)/20</f>
        <v>6.195</v>
      </c>
    </row>
    <row r="133" ht="14.25" customHeight="1">
      <c r="A133" s="108">
        <v>20.0</v>
      </c>
      <c r="B133" s="82" t="s">
        <v>203</v>
      </c>
      <c r="C133" s="100" t="s">
        <v>31</v>
      </c>
      <c r="D133" s="82" t="str">
        <f t="shared" si="5"/>
        <v>20 - Viticulture-Hors climat Mediterranéen</v>
      </c>
      <c r="E133" s="109">
        <f>SUM(G$46:G$65)/21</f>
        <v>6.423809524</v>
      </c>
    </row>
    <row r="134" ht="14.25" customHeight="1">
      <c r="A134" s="110"/>
      <c r="C134" s="88"/>
    </row>
    <row r="135" ht="14.25" customHeight="1">
      <c r="A135" s="110"/>
      <c r="C135" s="88"/>
    </row>
    <row r="136" ht="14.25" customHeight="1">
      <c r="A136" s="107" t="s">
        <v>242</v>
      </c>
      <c r="B136" s="107" t="s">
        <v>243</v>
      </c>
      <c r="C136" s="88"/>
    </row>
    <row r="137" ht="14.25" customHeight="1">
      <c r="A137" s="108" t="s">
        <v>244</v>
      </c>
      <c r="B137" s="111">
        <v>3023.665918752</v>
      </c>
      <c r="C137" s="88"/>
    </row>
    <row r="138" ht="14.25" customHeight="1">
      <c r="A138" s="108" t="s">
        <v>245</v>
      </c>
      <c r="B138" s="111">
        <v>3462.3325584952004</v>
      </c>
      <c r="C138" s="88"/>
    </row>
    <row r="139" ht="14.25" customHeight="1">
      <c r="A139" s="108" t="s">
        <v>246</v>
      </c>
      <c r="B139" s="111">
        <v>1051.9666372200002</v>
      </c>
      <c r="C139" s="88"/>
    </row>
    <row r="140" ht="14.25" customHeight="1">
      <c r="A140" s="108" t="s">
        <v>247</v>
      </c>
      <c r="B140" s="111">
        <v>680.1109242000001</v>
      </c>
      <c r="C140" s="88"/>
    </row>
    <row r="141" ht="14.25" customHeight="1">
      <c r="A141" s="108" t="s">
        <v>248</v>
      </c>
      <c r="B141" s="111">
        <v>3969.2165201334</v>
      </c>
      <c r="C141" s="88"/>
    </row>
    <row r="142" ht="14.25" customHeight="1">
      <c r="A142" s="108" t="s">
        <v>249</v>
      </c>
      <c r="B142" s="111">
        <v>3120.9100082900004</v>
      </c>
      <c r="C142" s="88"/>
    </row>
    <row r="143" ht="14.25" customHeight="1">
      <c r="A143" s="108" t="s">
        <v>38</v>
      </c>
      <c r="B143" s="111">
        <v>3118.35725015</v>
      </c>
      <c r="C143" s="88"/>
    </row>
    <row r="144" ht="14.25" customHeight="1">
      <c r="A144" s="108" t="s">
        <v>250</v>
      </c>
      <c r="B144" s="111">
        <v>2602.140331525</v>
      </c>
      <c r="C144" s="88"/>
    </row>
    <row r="145" ht="14.25" customHeight="1">
      <c r="A145" s="108" t="s">
        <v>251</v>
      </c>
      <c r="B145" s="111">
        <v>4557.9951523</v>
      </c>
    </row>
    <row r="146" ht="14.25" customHeight="1">
      <c r="A146" s="108" t="s">
        <v>41</v>
      </c>
      <c r="B146" s="111">
        <v>3047.448611238</v>
      </c>
    </row>
    <row r="147" ht="14.25" customHeight="1">
      <c r="A147" s="108" t="s">
        <v>252</v>
      </c>
      <c r="B147" s="111">
        <v>740.69039575</v>
      </c>
    </row>
    <row r="148" ht="14.25" customHeight="1">
      <c r="A148" s="108" t="s">
        <v>253</v>
      </c>
      <c r="B148" s="111">
        <v>897.807145404</v>
      </c>
    </row>
    <row r="149" ht="14.25" customHeight="1">
      <c r="A149" s="108" t="s">
        <v>254</v>
      </c>
      <c r="B149" s="111">
        <v>883.162094997</v>
      </c>
    </row>
    <row r="150" ht="14.25" customHeight="1">
      <c r="A150" s="108" t="s">
        <v>255</v>
      </c>
      <c r="B150" s="111">
        <v>1019.94225066</v>
      </c>
    </row>
    <row r="151" ht="14.25" customHeight="1">
      <c r="A151" s="108" t="s">
        <v>256</v>
      </c>
      <c r="B151" s="111">
        <v>889.4613931517</v>
      </c>
    </row>
    <row r="152" ht="14.25" customHeight="1">
      <c r="A152" s="108" t="s">
        <v>257</v>
      </c>
      <c r="B152" s="111">
        <v>752.7208180097799</v>
      </c>
    </row>
    <row r="153" ht="14.25" customHeight="1">
      <c r="A153" s="108" t="s">
        <v>258</v>
      </c>
      <c r="B153" s="111">
        <v>946.9611047855999</v>
      </c>
    </row>
    <row r="154" ht="14.25" customHeight="1">
      <c r="A154" s="108" t="s">
        <v>259</v>
      </c>
      <c r="B154" s="111">
        <v>1074.1029483240002</v>
      </c>
    </row>
    <row r="155" ht="14.25" customHeight="1">
      <c r="A155" s="108" t="s">
        <v>260</v>
      </c>
      <c r="B155" s="111">
        <v>1420.210775454</v>
      </c>
    </row>
    <row r="156" ht="14.25" customHeight="1">
      <c r="A156" s="108" t="s">
        <v>261</v>
      </c>
      <c r="B156" s="111">
        <v>774.6155356614801</v>
      </c>
    </row>
    <row r="157" ht="14.25" customHeight="1">
      <c r="A157" s="108" t="s">
        <v>262</v>
      </c>
      <c r="B157" s="111">
        <v>765.12397890409</v>
      </c>
    </row>
    <row r="158" ht="14.25" customHeight="1">
      <c r="A158" s="108" t="s">
        <v>263</v>
      </c>
      <c r="B158" s="111">
        <v>1001.1849360304</v>
      </c>
    </row>
    <row r="159" ht="14.25" customHeight="1">
      <c r="A159" s="108" t="s">
        <v>264</v>
      </c>
      <c r="B159" s="111">
        <v>1279.8013208596</v>
      </c>
    </row>
    <row r="160" ht="14.25" customHeight="1">
      <c r="A160" s="108" t="s">
        <v>265</v>
      </c>
      <c r="B160" s="111">
        <v>723.8056459708899</v>
      </c>
    </row>
    <row r="161" ht="14.25" customHeight="1">
      <c r="A161" s="108" t="s">
        <v>266</v>
      </c>
      <c r="B161" s="111">
        <v>1232.6787939830401</v>
      </c>
    </row>
    <row r="162" ht="14.25" customHeight="1">
      <c r="A162" s="108" t="s">
        <v>267</v>
      </c>
      <c r="B162" s="111">
        <v>1788.5815223823</v>
      </c>
    </row>
    <row r="163" ht="14.25" customHeight="1">
      <c r="A163" s="108" t="s">
        <v>268</v>
      </c>
      <c r="B163" s="111">
        <v>626.4057981341149</v>
      </c>
    </row>
    <row r="164" ht="14.25" customHeight="1">
      <c r="A164" s="108" t="s">
        <v>269</v>
      </c>
      <c r="B164" s="111">
        <v>1886.3492469093</v>
      </c>
    </row>
    <row r="165" ht="14.25" customHeight="1">
      <c r="A165" s="108" t="s">
        <v>270</v>
      </c>
      <c r="B165" s="111">
        <v>1245.7052980295</v>
      </c>
    </row>
    <row r="166" ht="14.25" customHeight="1">
      <c r="A166" s="108" t="s">
        <v>271</v>
      </c>
      <c r="B166" s="111">
        <v>1283.4653141729998</v>
      </c>
    </row>
    <row r="167" ht="14.25" customHeight="1">
      <c r="A167" s="108" t="s">
        <v>272</v>
      </c>
      <c r="B167" s="111">
        <v>1487.4535399215001</v>
      </c>
    </row>
    <row r="168" ht="14.25" customHeight="1">
      <c r="A168" s="108" t="s">
        <v>273</v>
      </c>
      <c r="B168" s="111">
        <v>1457.6311863044998</v>
      </c>
    </row>
    <row r="169" ht="14.25" customHeight="1">
      <c r="A169" s="108" t="s">
        <v>274</v>
      </c>
      <c r="B169" s="111">
        <v>1441.472337333</v>
      </c>
    </row>
    <row r="170" ht="14.25" customHeight="1">
      <c r="A170" s="108" t="s">
        <v>275</v>
      </c>
      <c r="B170" s="111">
        <v>2444.8047991999997</v>
      </c>
    </row>
    <row r="171" ht="14.25" customHeight="1">
      <c r="A171" s="108" t="s">
        <v>276</v>
      </c>
      <c r="B171" s="111">
        <v>3601.9636359103997</v>
      </c>
    </row>
    <row r="172" ht="14.25" customHeight="1">
      <c r="A172" s="108" t="s">
        <v>277</v>
      </c>
      <c r="B172" s="111">
        <f>25000*0.17</f>
        <v>4250</v>
      </c>
    </row>
    <row r="173" ht="14.25" customHeight="1">
      <c r="A173" s="108" t="s">
        <v>278</v>
      </c>
      <c r="B173" s="111">
        <v>2724.2246671013995</v>
      </c>
    </row>
    <row r="174" ht="14.25" customHeight="1">
      <c r="A174" s="108" t="s">
        <v>279</v>
      </c>
      <c r="B174" s="111">
        <v>2678.1548398122004</v>
      </c>
    </row>
    <row r="175" ht="14.25" customHeight="1">
      <c r="A175" s="108" t="s">
        <v>40</v>
      </c>
      <c r="B175" s="111">
        <v>925.3909092800001</v>
      </c>
    </row>
    <row r="176" ht="14.25" customHeight="1">
      <c r="A176" s="108" t="s">
        <v>280</v>
      </c>
      <c r="B176" s="111">
        <v>832.8402558299999</v>
      </c>
    </row>
    <row r="177" ht="14.25" customHeight="1">
      <c r="A177" s="108" t="s">
        <v>281</v>
      </c>
      <c r="B177" s="111">
        <v>3847.6402921410004</v>
      </c>
    </row>
    <row r="178" ht="14.25" customHeight="1">
      <c r="A178" s="108" t="s">
        <v>282</v>
      </c>
      <c r="B178" s="111">
        <v>3849.286881009</v>
      </c>
    </row>
    <row r="179" ht="14.25" customHeight="1">
      <c r="A179" s="108" t="s">
        <v>283</v>
      </c>
      <c r="B179" s="111">
        <v>3453.808887522</v>
      </c>
    </row>
    <row r="180" ht="14.25" customHeight="1">
      <c r="A180" s="108" t="s">
        <v>284</v>
      </c>
      <c r="B180" s="111">
        <v>3391.198188147</v>
      </c>
    </row>
    <row r="181" ht="14.25" customHeight="1">
      <c r="A181" s="108" t="s">
        <v>285</v>
      </c>
      <c r="B181" s="111">
        <v>3759.2860042549196</v>
      </c>
    </row>
    <row r="182" ht="14.25" customHeight="1">
      <c r="A182" s="108" t="s">
        <v>286</v>
      </c>
      <c r="B182" s="111">
        <v>2658.9292517203125</v>
      </c>
    </row>
    <row r="183" ht="14.25" customHeight="1">
      <c r="A183" s="108" t="s">
        <v>287</v>
      </c>
      <c r="B183" s="111">
        <v>4303.899327222656</v>
      </c>
    </row>
    <row r="184" ht="14.25" customHeight="1">
      <c r="A184" s="108" t="s">
        <v>288</v>
      </c>
      <c r="B184" s="111">
        <v>4054.8428879156254</v>
      </c>
    </row>
    <row r="185" ht="14.25" customHeight="1">
      <c r="A185" s="108" t="s">
        <v>289</v>
      </c>
      <c r="B185" s="111">
        <v>3165.3350675625</v>
      </c>
    </row>
    <row r="186" ht="14.25" customHeight="1">
      <c r="A186" s="108" t="s">
        <v>290</v>
      </c>
      <c r="B186" s="111">
        <v>21727.5203746</v>
      </c>
    </row>
    <row r="187" ht="14.25" customHeight="1">
      <c r="A187" s="108" t="s">
        <v>291</v>
      </c>
      <c r="B187" s="111">
        <v>763729.1882641559</v>
      </c>
    </row>
    <row r="188" ht="14.25" customHeight="1">
      <c r="A188" s="108" t="s">
        <v>292</v>
      </c>
      <c r="B188" s="111">
        <v>28201.949841089998</v>
      </c>
    </row>
    <row r="189" ht="14.25" customHeight="1">
      <c r="A189" s="108" t="s">
        <v>293</v>
      </c>
      <c r="B189" s="111">
        <v>745475.316533725</v>
      </c>
    </row>
    <row r="190" ht="14.25" customHeight="1">
      <c r="A190" s="108" t="s">
        <v>294</v>
      </c>
      <c r="B190" s="111">
        <v>1313.20633695</v>
      </c>
    </row>
    <row r="191" ht="14.25" customHeight="1">
      <c r="A191" s="108" t="s">
        <v>295</v>
      </c>
      <c r="B191" s="111">
        <v>864.2033364299998</v>
      </c>
    </row>
    <row r="192" ht="14.25" customHeight="1">
      <c r="A192" s="108" t="s">
        <v>296</v>
      </c>
      <c r="B192" s="111">
        <v>2605.90067452</v>
      </c>
    </row>
    <row r="193" ht="14.25" customHeight="1"/>
    <row r="194" ht="14.25" customHeight="1">
      <c r="A194" s="30" t="s">
        <v>242</v>
      </c>
      <c r="B194" s="112" t="s">
        <v>243</v>
      </c>
    </row>
    <row r="195" ht="14.25" customHeight="1">
      <c r="A195" s="1" t="s">
        <v>297</v>
      </c>
      <c r="B195" s="113">
        <v>5895.9797374104</v>
      </c>
    </row>
    <row r="196" ht="14.25" customHeight="1">
      <c r="A196" s="1" t="s">
        <v>298</v>
      </c>
      <c r="B196" s="113">
        <v>2576.2094178333336</v>
      </c>
    </row>
    <row r="197" ht="14.25" customHeight="1">
      <c r="A197" s="1" t="s">
        <v>299</v>
      </c>
      <c r="B197" s="113">
        <v>4062.9965796</v>
      </c>
    </row>
    <row r="198" ht="14.25" customHeight="1">
      <c r="A198" s="1" t="s">
        <v>300</v>
      </c>
      <c r="B198" s="113">
        <v>4011.4789508640006</v>
      </c>
    </row>
    <row r="199" ht="14.25" customHeight="1">
      <c r="A199" s="1" t="s">
        <v>26</v>
      </c>
      <c r="B199" s="113">
        <v>2682.7232290992</v>
      </c>
    </row>
    <row r="200" ht="14.25" customHeight="1">
      <c r="A200" s="1" t="s">
        <v>301</v>
      </c>
      <c r="B200" s="113">
        <v>2548.7495763313045</v>
      </c>
    </row>
    <row r="201" ht="14.25" customHeight="1">
      <c r="A201" s="1" t="s">
        <v>302</v>
      </c>
      <c r="B201" s="113">
        <v>3366.7024762240003</v>
      </c>
    </row>
    <row r="202" ht="14.25" customHeight="1">
      <c r="A202" s="1" t="s">
        <v>303</v>
      </c>
      <c r="B202" s="113">
        <v>3370.039337136</v>
      </c>
    </row>
    <row r="203" ht="14.25" customHeight="1">
      <c r="A203" s="1" t="s">
        <v>304</v>
      </c>
      <c r="B203" s="113">
        <v>3392.0923222031997</v>
      </c>
    </row>
    <row r="204" ht="14.25" customHeight="1">
      <c r="A204" s="1" t="s">
        <v>305</v>
      </c>
      <c r="B204" s="113">
        <v>3141.3860726075795</v>
      </c>
    </row>
    <row r="205" ht="14.25" customHeight="1"/>
    <row r="206" ht="14.25" customHeight="1">
      <c r="A206" s="30" t="s">
        <v>306</v>
      </c>
      <c r="B206" s="30" t="s">
        <v>200</v>
      </c>
    </row>
    <row r="207" ht="14.25" customHeight="1">
      <c r="A207" s="1" t="s">
        <v>307</v>
      </c>
      <c r="B207" s="1">
        <v>0.016</v>
      </c>
    </row>
    <row r="208" ht="14.25" customHeight="1">
      <c r="A208" s="1" t="s">
        <v>308</v>
      </c>
      <c r="B208" s="1">
        <v>0.006</v>
      </c>
    </row>
    <row r="209" ht="14.25" customHeight="1">
      <c r="A209" s="1" t="s">
        <v>309</v>
      </c>
      <c r="B209" s="114">
        <v>0.01</v>
      </c>
    </row>
    <row r="210" ht="14.25" customHeight="1">
      <c r="A210" s="1" t="s">
        <v>310</v>
      </c>
      <c r="B210" s="114">
        <v>0.011</v>
      </c>
    </row>
    <row r="211" ht="14.25" customHeight="1">
      <c r="A211" s="1" t="s">
        <v>311</v>
      </c>
      <c r="B211" s="114">
        <v>0.057</v>
      </c>
    </row>
    <row r="212" ht="14.25" customHeight="1">
      <c r="A212" s="1" t="s">
        <v>312</v>
      </c>
      <c r="B212" s="114">
        <v>4.51</v>
      </c>
    </row>
    <row r="213" ht="14.25" customHeight="1">
      <c r="A213" s="1" t="s">
        <v>313</v>
      </c>
      <c r="B213" s="114">
        <v>1.45</v>
      </c>
    </row>
    <row r="214" ht="14.25" customHeight="1">
      <c r="A214" s="1" t="s">
        <v>314</v>
      </c>
      <c r="B214" s="114">
        <v>0.71</v>
      </c>
    </row>
    <row r="215" ht="14.25" customHeight="1">
      <c r="A215" s="115" t="s">
        <v>315</v>
      </c>
      <c r="B215" s="114">
        <v>6.009</v>
      </c>
    </row>
    <row r="216" ht="14.25" customHeight="1">
      <c r="A216" s="115" t="s">
        <v>316</v>
      </c>
      <c r="B216" s="114">
        <v>8.985</v>
      </c>
    </row>
    <row r="217" ht="14.25" customHeight="1">
      <c r="A217" s="115" t="s">
        <v>317</v>
      </c>
      <c r="B217" s="114">
        <v>25.134</v>
      </c>
    </row>
    <row r="218" ht="14.25" customHeight="1">
      <c r="A218" s="116" t="s">
        <v>318</v>
      </c>
      <c r="B218" s="114">
        <v>8.478</v>
      </c>
    </row>
    <row r="219" ht="14.25" customHeight="1">
      <c r="A219" s="117"/>
    </row>
    <row r="220" ht="14.25" customHeight="1">
      <c r="A220" s="1" t="s">
        <v>319</v>
      </c>
      <c r="B220" s="1">
        <v>0.11</v>
      </c>
    </row>
    <row r="221" ht="14.25" customHeight="1">
      <c r="A221" s="1" t="s">
        <v>320</v>
      </c>
      <c r="B221" s="1">
        <v>0.21</v>
      </c>
    </row>
    <row r="222" ht="14.25" customHeight="1">
      <c r="A222" s="118" t="s">
        <v>321</v>
      </c>
      <c r="B222" s="1">
        <v>0.24</v>
      </c>
    </row>
    <row r="223" ht="14.25" customHeight="1"/>
    <row r="224" ht="14.25" customHeight="1">
      <c r="A224" s="30" t="s">
        <v>322</v>
      </c>
      <c r="B224" s="30" t="s">
        <v>323</v>
      </c>
      <c r="C224" s="30" t="s">
        <v>324</v>
      </c>
      <c r="D224" s="30" t="s">
        <v>325</v>
      </c>
      <c r="E224" s="30" t="s">
        <v>326</v>
      </c>
    </row>
    <row r="225" ht="14.25" customHeight="1">
      <c r="A225" s="1" t="s">
        <v>125</v>
      </c>
      <c r="B225" s="1" t="s">
        <v>327</v>
      </c>
      <c r="C225" s="1">
        <f t="shared" ref="C225:C230" si="6">D225+E225</f>
        <v>3.068</v>
      </c>
      <c r="D225" s="1">
        <v>2.646</v>
      </c>
      <c r="E225" s="1">
        <v>0.422</v>
      </c>
    </row>
    <row r="226" ht="14.25" customHeight="1">
      <c r="A226" s="1" t="s">
        <v>130</v>
      </c>
      <c r="B226" s="1" t="s">
        <v>327</v>
      </c>
      <c r="C226" s="1">
        <f t="shared" si="6"/>
        <v>3.071</v>
      </c>
      <c r="D226" s="1">
        <v>2.646</v>
      </c>
      <c r="E226" s="1">
        <v>0.425</v>
      </c>
    </row>
    <row r="227" ht="14.25" customHeight="1">
      <c r="A227" s="1" t="s">
        <v>328</v>
      </c>
      <c r="B227" s="1" t="s">
        <v>327</v>
      </c>
      <c r="C227" s="1">
        <f t="shared" si="6"/>
        <v>3.286</v>
      </c>
      <c r="D227" s="1">
        <v>2.698</v>
      </c>
      <c r="E227" s="1">
        <v>0.588</v>
      </c>
    </row>
    <row r="228" ht="14.25" customHeight="1">
      <c r="A228" s="1" t="s">
        <v>129</v>
      </c>
      <c r="B228" s="1" t="s">
        <v>329</v>
      </c>
      <c r="C228" s="1">
        <f t="shared" si="6"/>
        <v>3.417</v>
      </c>
      <c r="D228" s="1">
        <v>2.827</v>
      </c>
      <c r="E228" s="1">
        <v>0.59</v>
      </c>
    </row>
    <row r="229" ht="14.25" customHeight="1">
      <c r="A229" s="1" t="s">
        <v>129</v>
      </c>
      <c r="B229" s="1" t="s">
        <v>330</v>
      </c>
      <c r="C229" s="1">
        <f t="shared" si="6"/>
        <v>0.2482</v>
      </c>
      <c r="D229" s="1">
        <v>0.2052</v>
      </c>
      <c r="E229" s="1">
        <v>0.043</v>
      </c>
    </row>
    <row r="230" ht="14.25" customHeight="1">
      <c r="A230" s="1" t="s">
        <v>331</v>
      </c>
      <c r="B230" s="1" t="s">
        <v>329</v>
      </c>
      <c r="C230" s="1">
        <f t="shared" si="6"/>
        <v>3.543</v>
      </c>
      <c r="D230" s="1">
        <v>2.944</v>
      </c>
      <c r="E230" s="1">
        <v>0.599</v>
      </c>
    </row>
    <row r="231" ht="14.25" customHeight="1"/>
    <row r="232" ht="14.25" customHeight="1">
      <c r="A232" s="1" t="s">
        <v>332</v>
      </c>
      <c r="B232" s="1">
        <v>265.0</v>
      </c>
    </row>
    <row r="233" ht="14.25" customHeight="1"/>
    <row r="234" ht="14.25" customHeight="1"/>
    <row r="235" ht="15.0" customHeight="1">
      <c r="A235" s="82"/>
      <c r="B235" s="82" t="s">
        <v>333</v>
      </c>
      <c r="C235" s="82"/>
      <c r="D235" s="82" t="s">
        <v>334</v>
      </c>
      <c r="E235" s="82"/>
    </row>
    <row r="236" ht="14.25" customHeight="1">
      <c r="A236" s="82" t="s">
        <v>335</v>
      </c>
      <c r="B236" s="82" t="s">
        <v>336</v>
      </c>
      <c r="C236" s="82" t="s">
        <v>337</v>
      </c>
      <c r="D236" s="82" t="s">
        <v>338</v>
      </c>
      <c r="E236" s="82" t="s">
        <v>337</v>
      </c>
    </row>
    <row r="237" ht="14.25" customHeight="1">
      <c r="A237" s="82" t="s">
        <v>35</v>
      </c>
      <c r="B237" s="82">
        <v>0.0</v>
      </c>
      <c r="C237" s="82" t="s">
        <v>339</v>
      </c>
      <c r="D237" s="82">
        <v>0.0</v>
      </c>
      <c r="E237" s="82" t="s">
        <v>339</v>
      </c>
    </row>
    <row r="238" ht="14.25" customHeight="1">
      <c r="A238" s="82" t="s">
        <v>202</v>
      </c>
      <c r="B238" s="82">
        <v>0.0</v>
      </c>
      <c r="C238" s="82" t="s">
        <v>339</v>
      </c>
      <c r="D238" s="82">
        <v>0.0</v>
      </c>
      <c r="E238" s="82" t="s">
        <v>339</v>
      </c>
    </row>
    <row r="239" ht="14.25" customHeight="1">
      <c r="A239" s="82" t="s">
        <v>203</v>
      </c>
      <c r="B239" s="82">
        <v>5.0</v>
      </c>
      <c r="C239" s="82" t="s">
        <v>340</v>
      </c>
      <c r="D239" s="82">
        <v>9.9</v>
      </c>
      <c r="E239" s="82" t="s">
        <v>341</v>
      </c>
    </row>
    <row r="240" ht="14.25" customHeight="1">
      <c r="A240" s="82" t="s">
        <v>342</v>
      </c>
      <c r="B240" s="82">
        <v>16.0</v>
      </c>
      <c r="C240" s="82" t="s">
        <v>340</v>
      </c>
      <c r="D240" s="82">
        <v>14.3</v>
      </c>
      <c r="E240" s="82" t="s">
        <v>341</v>
      </c>
    </row>
    <row r="241" ht="14.25" customHeight="1"/>
    <row r="242" ht="15.0" customHeight="1">
      <c r="A242" s="82"/>
      <c r="B242" s="82" t="s">
        <v>333</v>
      </c>
      <c r="C242" s="82" t="s">
        <v>334</v>
      </c>
    </row>
    <row r="243" ht="18.75" customHeight="1">
      <c r="A243" s="82" t="s">
        <v>343</v>
      </c>
      <c r="B243" s="82" t="s">
        <v>344</v>
      </c>
      <c r="C243" s="82" t="s">
        <v>345</v>
      </c>
    </row>
    <row r="244" ht="14.25" customHeight="1">
      <c r="A244" s="82">
        <v>1.0</v>
      </c>
      <c r="B244" s="82">
        <v>2.7</v>
      </c>
      <c r="C244" s="82">
        <v>2.4</v>
      </c>
    </row>
    <row r="245" ht="14.25" customHeight="1">
      <c r="A245" s="82">
        <v>2.0</v>
      </c>
      <c r="B245" s="82">
        <v>4.2</v>
      </c>
      <c r="C245" s="82">
        <v>3.72</v>
      </c>
    </row>
    <row r="246" ht="14.25" customHeight="1">
      <c r="A246" s="82">
        <v>3.0</v>
      </c>
      <c r="B246" s="82">
        <v>5.6</v>
      </c>
      <c r="C246" s="82">
        <v>5.04</v>
      </c>
    </row>
    <row r="247" ht="14.25" customHeight="1">
      <c r="A247" s="82">
        <v>4.0</v>
      </c>
      <c r="B247" s="82">
        <v>7.1</v>
      </c>
      <c r="C247" s="82">
        <v>6.36</v>
      </c>
    </row>
    <row r="248" ht="14.25" customHeight="1">
      <c r="A248" s="82">
        <v>5.0</v>
      </c>
      <c r="B248" s="82">
        <v>7.4</v>
      </c>
      <c r="C248" s="82">
        <v>6.6</v>
      </c>
    </row>
    <row r="249" ht="14.25" customHeight="1">
      <c r="A249" s="82">
        <v>6.0</v>
      </c>
      <c r="B249" s="82">
        <v>8.6</v>
      </c>
      <c r="C249" s="82">
        <v>7.7</v>
      </c>
    </row>
    <row r="250" ht="14.25" customHeight="1">
      <c r="A250" s="82">
        <v>7.0</v>
      </c>
      <c r="B250" s="82">
        <v>9.8</v>
      </c>
      <c r="C250" s="82">
        <v>8.8</v>
      </c>
    </row>
    <row r="251" ht="14.25" customHeight="1">
      <c r="A251" s="82">
        <v>8.0</v>
      </c>
      <c r="B251" s="82">
        <v>11.1</v>
      </c>
      <c r="C251" s="82">
        <v>9.9</v>
      </c>
    </row>
    <row r="252" ht="14.25" customHeight="1">
      <c r="A252" s="82">
        <v>9.0</v>
      </c>
      <c r="B252" s="82">
        <v>12.3</v>
      </c>
      <c r="C252" s="82">
        <v>11.0</v>
      </c>
    </row>
    <row r="253" ht="14.25" customHeight="1">
      <c r="A253" s="82">
        <v>10.0</v>
      </c>
      <c r="B253" s="82">
        <v>13.5</v>
      </c>
      <c r="C253" s="82">
        <v>12.1</v>
      </c>
    </row>
    <row r="254" ht="14.25" customHeight="1">
      <c r="A254" s="82">
        <v>11.0</v>
      </c>
      <c r="B254" s="82">
        <v>13.9</v>
      </c>
      <c r="C254" s="82">
        <v>12.46</v>
      </c>
    </row>
    <row r="255" ht="14.25" customHeight="1">
      <c r="A255" s="82">
        <v>12.0</v>
      </c>
      <c r="B255" s="82">
        <v>14.3</v>
      </c>
      <c r="C255" s="82">
        <v>12.82</v>
      </c>
    </row>
    <row r="256" ht="14.25" customHeight="1">
      <c r="A256" s="82">
        <v>13.0</v>
      </c>
      <c r="B256" s="82">
        <v>14.7</v>
      </c>
      <c r="C256" s="82">
        <v>13.18</v>
      </c>
    </row>
    <row r="257" ht="14.25" customHeight="1">
      <c r="A257" s="82">
        <v>14.0</v>
      </c>
      <c r="B257" s="82">
        <v>15.1</v>
      </c>
      <c r="C257" s="82">
        <v>13.54</v>
      </c>
    </row>
    <row r="258" ht="14.25" customHeight="1">
      <c r="A258" s="82">
        <v>15.0</v>
      </c>
      <c r="B258" s="82">
        <v>15.6</v>
      </c>
      <c r="C258" s="82">
        <v>13.9</v>
      </c>
    </row>
    <row r="259" ht="14.25" customHeight="1">
      <c r="A259" s="82">
        <v>16.0</v>
      </c>
      <c r="B259" s="82">
        <v>15.6</v>
      </c>
      <c r="C259" s="82">
        <v>13.98</v>
      </c>
    </row>
    <row r="260" ht="14.25" customHeight="1">
      <c r="A260" s="82">
        <v>17.0</v>
      </c>
      <c r="B260" s="82">
        <v>15.7</v>
      </c>
      <c r="C260" s="82">
        <v>14.06</v>
      </c>
    </row>
    <row r="261" ht="14.25" customHeight="1">
      <c r="A261" s="82">
        <v>18.0</v>
      </c>
      <c r="B261" s="82">
        <v>15.8</v>
      </c>
      <c r="C261" s="82">
        <v>14.14</v>
      </c>
    </row>
    <row r="262" ht="14.25" customHeight="1">
      <c r="A262" s="82">
        <v>19.0</v>
      </c>
      <c r="B262" s="82">
        <v>15.9</v>
      </c>
      <c r="C262" s="82">
        <v>14.22</v>
      </c>
    </row>
    <row r="263" ht="14.25" customHeight="1">
      <c r="A263" s="82">
        <v>20.0</v>
      </c>
      <c r="B263" s="82">
        <v>16.0</v>
      </c>
      <c r="C263" s="82">
        <v>14.3</v>
      </c>
    </row>
    <row r="264" ht="14.25" customHeight="1"/>
    <row r="265" ht="15.0" customHeight="1">
      <c r="A265" s="82" t="s">
        <v>34</v>
      </c>
      <c r="B265" s="82" t="s">
        <v>346</v>
      </c>
      <c r="C265" s="82" t="s">
        <v>347</v>
      </c>
    </row>
    <row r="266" ht="14.25" customHeight="1">
      <c r="A266" s="82" t="s">
        <v>203</v>
      </c>
      <c r="B266" s="82">
        <v>34.3</v>
      </c>
      <c r="C266" s="82">
        <v>34.0</v>
      </c>
    </row>
    <row r="267" ht="14.25" customHeight="1">
      <c r="A267" s="82" t="s">
        <v>202</v>
      </c>
      <c r="B267" s="82">
        <v>49.5</v>
      </c>
      <c r="C267" s="82">
        <v>85.0</v>
      </c>
    </row>
    <row r="268" ht="14.25" customHeight="1">
      <c r="A268" s="82" t="s">
        <v>35</v>
      </c>
      <c r="B268" s="82">
        <v>43.1</v>
      </c>
      <c r="C268" s="82">
        <v>52.0</v>
      </c>
    </row>
    <row r="269" ht="14.25" customHeight="1">
      <c r="A269" s="82" t="s">
        <v>348</v>
      </c>
      <c r="B269" s="82" t="s">
        <v>349</v>
      </c>
      <c r="C269" s="82" t="s">
        <v>350</v>
      </c>
    </row>
    <row r="270" ht="14.25" customHeight="1"/>
    <row r="271" ht="15.0" customHeight="1">
      <c r="A271" s="82" t="s">
        <v>34</v>
      </c>
      <c r="B271" s="82" t="s">
        <v>351</v>
      </c>
      <c r="C271" s="82" t="s">
        <v>347</v>
      </c>
    </row>
    <row r="272" ht="14.25" customHeight="1">
      <c r="A272" s="82" t="s">
        <v>342</v>
      </c>
      <c r="B272" s="82">
        <v>41.5</v>
      </c>
      <c r="C272" s="82">
        <v>47.0</v>
      </c>
    </row>
    <row r="273" ht="14.25" customHeight="1">
      <c r="A273" s="82" t="s">
        <v>348</v>
      </c>
      <c r="B273" s="82" t="s">
        <v>349</v>
      </c>
      <c r="C273" s="82" t="s">
        <v>350</v>
      </c>
    </row>
    <row r="274" ht="14.25" customHeight="1"/>
    <row r="275" ht="14.25" customHeight="1"/>
    <row r="276" ht="14.25" customHeight="1">
      <c r="A276" s="82" t="s">
        <v>352</v>
      </c>
      <c r="B276" s="82">
        <v>0.49</v>
      </c>
    </row>
    <row r="277" ht="14.25" customHeight="1"/>
    <row r="278" ht="14.25" customHeight="1">
      <c r="A278" s="82" t="s">
        <v>353</v>
      </c>
      <c r="B278" s="82">
        <v>277.778</v>
      </c>
    </row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B44:D44"/>
    <mergeCell ref="E44:G44"/>
  </mergeCells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2020-09-28T09:31:11Z</dcterms:created>
  <dc:creator>HENAFF Morgane</dc:creator>
</cp:coreProperties>
</file>