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5\EARL Lavernelle - De Bonfils\"/>
    </mc:Choice>
  </mc:AlternateContent>
  <xr:revisionPtr revIDLastSave="0" documentId="13_ncr:1_{5D44870D-CC32-43C5-B261-DD7B3A6FCD9A}" xr6:coauthVersionLast="47" xr6:coauthVersionMax="47" xr10:uidLastSave="{00000000-0000-0000-0000-000000000000}"/>
  <bookViews>
    <workbookView xWindow="-108" yWindow="-108" windowWidth="23256" windowHeight="12576" tabRatio="72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/>
  <c r="L8" i="2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I100" i="5"/>
  <c r="I103" i="5" s="1"/>
  <c r="I114" i="5" s="1"/>
  <c r="G73" i="5"/>
  <c r="G76" i="5" s="1"/>
  <c r="G87" i="5" s="1"/>
  <c r="K73" i="5"/>
  <c r="K76" i="5" s="1"/>
  <c r="K87" i="5" s="1"/>
  <c r="K46" i="5"/>
  <c r="K49" i="5" s="1"/>
  <c r="K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J46" i="5"/>
  <c r="J49" i="5" s="1"/>
  <c r="J60" i="5" s="1"/>
  <c r="D127" i="5"/>
  <c r="D130" i="5" s="1"/>
  <c r="D141" i="5" s="1"/>
  <c r="H127" i="5"/>
  <c r="H130" i="5" s="1"/>
  <c r="H141" i="5" s="1"/>
  <c r="E100" i="5"/>
  <c r="E103" i="5" s="1"/>
  <c r="E114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L127" i="5"/>
  <c r="L130" i="5" s="1"/>
  <c r="L141" i="5" s="1"/>
  <c r="C127" i="5"/>
  <c r="C130" i="5" s="1"/>
  <c r="C141" i="5" s="1"/>
  <c r="G46" i="5"/>
  <c r="G49" i="5" s="1"/>
  <c r="G60" i="5" s="1"/>
  <c r="C46" i="5"/>
  <c r="C49" i="5" s="1"/>
  <c r="C60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<sst xmlns="http://schemas.openxmlformats.org/spreadsheetml/2006/main" count="893" uniqueCount="347">
  <si>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</si>
  <si>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</si>
  <si>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</si>
  <si>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</si>
  <si>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</si>
  <si>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</si>
  <si>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</si>
  <si>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</si>
  <si>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</si>
  <si>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</si>
  <si>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</si>
  <si>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</si>
  <si>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</si>
  <si>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</si>
  <si>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</si>
  <si>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</si>
  <si>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</si>
  <si>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</si>
  <si>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</si>
  <si>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</si>
  <si>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</si>
  <si>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</si>
  <si>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</si>
  <si>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</si>
  <si>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</si>
  <si>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</si>
  <si>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</si>
  <si>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</si>
  <si>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</si>
  <si>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</si>
  <si>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</si>
  <si>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</si>
  <si>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</si>
  <si>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</si>
  <si>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</si>
  <si>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</si>
  <si>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</si>
  <si>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</si>
  <si>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</si>
  <si>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</si>
  <si>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</si>
  <si>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</si>
  <si>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</si>
  <si>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</si>
  <si>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</si>
  <si>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</si>
  <si>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</si>
  <si>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</si>
  <si>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</si>
  <si>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</si>
  <si>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</si>
  <si>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</si>
  <si>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</si>
  <si>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</si>
  <si>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</si>
  <si>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</si>
  <si>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</si>
  <si>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</si>
  <si>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</si>
  <si>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</si>
  <si>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</si>
  <si>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</si>
  <si>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</si>
  <si>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</si>
  <si>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</si>
  <si>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</si>
  <si>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</si>
  <si>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</si>
  <si>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</si>
  <si>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</si>
  <si>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</si>
  <si>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</si>
  <si>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</si>
  <si>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</si>
  <si>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</si>
  <si>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</si>
  <si>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</si>
  <si>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</si>
  <si>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</si>
  <si>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</si>
  <si>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</si>
  <si>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</si>
  <si>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</si>
  <si>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</si>
  <si>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</si>
  <si>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</si>
  <si>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</si>
  <si>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</si>
  <si>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</si>
  <si>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</si>
  <si>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</si>
  <si>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</si>
  <si>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</si>
  <si>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</si>
  <si>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</si>
  <si>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</si>
  <si>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</si>
  <si>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</si>
  <si>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</si>
  <si>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</si>
  <si>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</si>
  <si>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</si>
  <si>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</si>
  <si>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</si>
  <si>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</si>
  <si>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</si>
  <si>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</si>
  <si>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</si>
  <si>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</si>
  <si>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</si>
  <si>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</si>
  <si>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</si>
  <si>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</si>
  <si>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</si>
  <si>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</si>
  <si>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</si>
  <si>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</si>
  <si>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</si>
  <si>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</si>
  <si>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</si>
  <si>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</si>
  <si>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</si>
  <si>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</si>
  <si>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</si>
  <si>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</si>
  <si>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</si>
  <si>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</si>
  <si>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</si>
  <si>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</si>
  <si>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</si>
  <si>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</si>
  <si>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</si>
  <si>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</si>
  <si>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</si>
  <si>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</si>
  <si>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</si>
  <si>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</si>
  <si>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</si>
  <si>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</si>
  <si>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</si>
  <si>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</si>
  <si>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</si>
  <si>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</si>
  <si>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</si>
  <si>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</si>
  <si>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</si>
  <si>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</si>
  <si>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</si>
  <si>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</si>
  <si>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</si>
  <si>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</si>
  <si>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</si>
  <si>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</si>
  <si>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</si>
  <si>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</si>
  <si>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</si>
  <si>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</si>
  <si>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</si>
  <si>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</si>
  <si>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</si>
  <si>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</si>
  <si>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</si>
  <si>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</si>
  <si>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</si>
  <si>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</si>
  <si>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</si>
  <si>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</si>
  <si>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</si>
  <si>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</si>
  <si>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</si>
  <si>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</si>
  <si>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</si>
  <si>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</si>
  <si>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</si>
  <si>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</si>
  <si>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</si>
  <si>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</si>
  <si>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</si>
  <si>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</si>
  <si>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</si>
  <si>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</si>
  <si>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</si>
  <si>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</si>
  <si>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</si>
  <si>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</si>
  <si>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</si>
  <si>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</si>
  <si>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</si>
  <si>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</si>
  <si>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</si>
  <si>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</si>
  <si>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</si>
  <si>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</si>
  <si>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</si>
  <si>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</si>
  <si>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</si>
  <si>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</si>
  <si>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</si>
  <si>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</si>
  <si>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</si>
  <si>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</si>
  <si>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</si>
  <si>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</si>
  <si>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</si>
  <si>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</si>
  <si>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</si>
  <si>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</si>
  <si>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</si>
  <si>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</si>
  <si>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</si>
  <si>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</si>
  <si>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</si>
  <si>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</si>
  <si>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</si>
  <si>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</si>
  <si>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</si>
  <si>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</si>
  <si>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</si>
  <si>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</si>
  <si>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</si>
  <si>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</si>
  <si>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</si>
  <si>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</si>
  <si>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</si>
  <si>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</si>
  <si>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</si>
  <si>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</si>
  <si>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</si>
  <si>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</si>
  <si>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</si>
  <si>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</si>
  <si>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</si>
  <si>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</si>
  <si>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</si>
  <si>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</si>
  <si>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</si>
  <si>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</si>
  <si>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</si>
  <si>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</si>
  <si>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</si>
  <si>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</si>
  <si>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</si>
  <si>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</si>
  <si>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</si>
  <si>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</si>
  <si>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</si>
  <si>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</si>
  <si>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</si>
  <si>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</si>
  <si>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</si>
  <si>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</si>
  <si>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</si>
  <si>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</si>
  <si>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</si>
  <si>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</si>
  <si>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</si>
  <si>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</si>
  <si>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</si>
  <si>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</si>
  <si>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</si>
  <si>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</si>
  <si>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</si>
  <si>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</si>
  <si>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</si>
  <si>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</si>
  <si>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</si>
  <si>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</si>
  <si>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</si>
  <si>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</si>
  <si>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</si>
  <si>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</si>
  <si>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</si>
  <si>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</si>
  <si>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</si>
  <si>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</si>
  <si>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</si>
  <si>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</si>
  <si>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</si>
  <si>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</si>
  <si>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</si>
  <si>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</si>
  <si>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</si>
  <si>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</si>
  <si>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</si>
  <si>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</si>
  <si>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</si>
  <si>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</si>
  <si>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</si>
  <si>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</si>
  <si>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</si>
  <si>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</si>
  <si>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</si>
  <si>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</si>
  <si>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</si>
  <si>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</si>
  <si>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</si>
  <si>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</si>
  <si>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</si>
  <si>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</si>
  <si>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</si>
  <si>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</si>
  <si>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</si>
  <si>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</si>
  <si>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</si>
  <si>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</si>
  <si>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</si>
  <si>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</si>
  <si>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</si>
  <si>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</si>
  <si>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</si>
  <si>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</si>
  <si>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</si>
  <si>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</si>
  <si>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</si>
  <si>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</si>
  <si>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</si>
  <si>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</si>
  <si>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</si>
  <si>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</si>
  <si>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</si>
  <si>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</si>
  <si>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</si>
  <si>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</si>
  <si>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</si>
  <si>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</si>
  <si>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</si>
  <si>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</si>
  <si>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</si>
  <si>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</si>
  <si>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</si>
  <si>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</si>
  <si>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</si>
  <si>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</si>
  <si>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</si>
  <si>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</si>
  <si>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</si>
  <si>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</si>
  <si>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</si>
  <si>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</si>
  <si>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</si>
  <si>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</si>
  <si>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</si>
  <si>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</si>
  <si>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</si>
  <si>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</si>
  <si>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</si>
  <si>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Saint-Félix-de-Villadeix (24510)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</si>
</sst>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N16" sqref="N16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1.4</v>
      </c>
      <c r="C8" s="25">
        <v>0.6</v>
      </c>
      <c r="D8" s="25"/>
      <c r="E8" s="25"/>
      <c r="F8" s="25"/>
      <c r="G8" s="25"/>
      <c r="H8" s="25"/>
      <c r="I8" s="25"/>
      <c r="J8" s="25"/>
      <c r="K8" s="25"/>
      <c r="L8" s="88">
        <f>SUM(B8:K8)</f>
        <v>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37</v>
      </c>
      <c r="C9" s="1" t="s">
        <v>37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 t="s">
        <v>38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156</v>
      </c>
      <c r="C12" s="1">
        <v>156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>
        <v>1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125</v>
      </c>
      <c r="C17" s="1" t="s">
        <v>125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109</v>
      </c>
      <c r="C18" s="1" t="s">
        <v>96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96</v>
      </c>
      <c r="C19" s="1" t="s">
        <v>78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(79.64+68.82+68.82)/3</f>
        <v>72.426666666666662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79.64+2</f>
        <v>81.64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Châtaignier - Plein vent</v>
      </c>
      <c r="C26" s="10" t="str">
        <f t="shared" si="0"/>
        <v>Châtaignier - Plein vent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40</v>
      </c>
      <c r="C27" s="11">
        <f>IF(C12="","",VLOOKUP(C26,'(ne pas modifier) BDD_REF'!$C$21:$D$42,2,FALSE))</f>
        <v>40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24.64</v>
      </c>
      <c r="C36" s="44">
        <f>RECant_sol!D9</f>
        <v>10.56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35.200000000000003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57.419999999999995</v>
      </c>
      <c r="C37" s="45">
        <f>RECant_biom!D28</f>
        <v>24.608571428571427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82.028571428571425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82.06</v>
      </c>
      <c r="C38" s="45">
        <f t="shared" si="3"/>
        <v>35.168571428571425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117.22857142857143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1.0074243465643467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1.7384131268543463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2.745837473418693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-7.0519704259504259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-5.2152393805630384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-12.267209806513463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2" zoomScale="70" zoomScaleNormal="70" workbookViewId="0">
      <selection activeCell="O126" sqref="O12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1.0074243465643467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1.7384131268543463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2.745837473418693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v>75</v>
      </c>
      <c r="D8" s="80">
        <v>75</v>
      </c>
      <c r="E8" s="80"/>
      <c r="F8" s="80"/>
      <c r="G8" s="80"/>
      <c r="H8" s="80"/>
      <c r="I8" s="80"/>
      <c r="J8" s="80"/>
      <c r="K8" s="80"/>
      <c r="L8" s="80"/>
      <c r="M8" s="39">
        <f t="shared" si="0"/>
        <v>150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0.45</v>
      </c>
      <c r="D10" s="39">
        <f>D7*'(ne pas modifier) BDD_REF'!$B$206 + (D8+D9)*'(ne pas modifier) BDD_REF'!$B$207</f>
        <v>0.45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0.9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0.1575</v>
      </c>
      <c r="D11" s="39">
        <f>((D7*'(ne pas modifier) BDD_REF'!$B$219)+('RECeff + REIamont (2)'!D8+'RECeff + REIamont (2)'!D9)*'(ne pas modifier) BDD_REF'!$B$220)*'(ne pas modifier) BDD_REF'!$B$208</f>
        <v>0.1575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0.315</v>
      </c>
    </row>
    <row r="12" spans="1:15" x14ac:dyDescent="0.3">
      <c r="B12" s="19" t="s">
        <v>334</v>
      </c>
      <c r="C12" s="39">
        <f>(C7+C8+C9)*'(ne pas modifier) BDD_REF'!$B$221*'(ne pas modifier) BDD_REF'!$B$209</f>
        <v>0.19799999999999998</v>
      </c>
      <c r="D12" s="39">
        <f>(D7+D8+D9)*'(ne pas modifier) BDD_REF'!$B$221*'(ne pas modifier) BDD_REF'!$B$209</f>
        <v>0.19799999999999998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0.39599999999999996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241.5</v>
      </c>
      <c r="D14" s="80">
        <v>241.5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483</v>
      </c>
    </row>
    <row r="15" spans="1:15" x14ac:dyDescent="0.3">
      <c r="B15" s="7" t="s">
        <v>321</v>
      </c>
      <c r="C15" s="80">
        <v>10</v>
      </c>
      <c r="D15" s="80">
        <v>10</v>
      </c>
      <c r="E15" s="80"/>
      <c r="F15" s="80"/>
      <c r="G15" s="80"/>
      <c r="H15" s="80"/>
      <c r="I15" s="80"/>
      <c r="J15" s="80"/>
      <c r="K15" s="80"/>
      <c r="L15" s="80"/>
      <c r="M15" s="39">
        <f t="shared" si="0"/>
        <v>20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0.77450649999999999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0.77450649999999999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1.549013</v>
      </c>
    </row>
    <row r="20" spans="1:108" x14ac:dyDescent="0.3">
      <c r="B20" s="7" t="s">
        <v>325</v>
      </c>
      <c r="C20" s="80">
        <v>750</v>
      </c>
      <c r="D20" s="80">
        <v>750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1500</v>
      </c>
    </row>
    <row r="21" spans="1:108" x14ac:dyDescent="0.3">
      <c r="B21" s="3" t="s">
        <v>185</v>
      </c>
      <c r="C21" s="39">
        <f>(C20*'(ne pas modifier) BDD_REF'!$B$210)/1000</f>
        <v>4.2750000000000003E-2</v>
      </c>
      <c r="D21" s="39">
        <f>(D20*'(ne pas modifier) BDD_REF'!$B$210)/1000</f>
        <v>4.2750000000000003E-2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8.5500000000000007E-2</v>
      </c>
    </row>
    <row r="22" spans="1:108" s="16" customFormat="1" x14ac:dyDescent="0.3">
      <c r="A22" s="18"/>
      <c r="B22" s="19" t="s">
        <v>186</v>
      </c>
      <c r="C22" s="81">
        <f>C19+C21</f>
        <v>0.81725649999999994</v>
      </c>
      <c r="D22" s="81">
        <f t="shared" ref="D22:L22" si="1">D19+D21</f>
        <v>0.81725649999999994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1.6345129999999999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120</v>
      </c>
      <c r="D23" s="80">
        <v>120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240</v>
      </c>
    </row>
    <row r="24" spans="1:108" x14ac:dyDescent="0.3">
      <c r="B24" s="7" t="s">
        <v>327</v>
      </c>
      <c r="C24" s="80">
        <v>60</v>
      </c>
      <c r="D24" s="80">
        <v>60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120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0.21659999999999999</v>
      </c>
      <c r="D25" s="39">
        <f>(D7*'(ne pas modifier) BDD_REF'!$B$211+'RECeff + REIamont (2)'!D23*'(ne pas modifier) BDD_REF'!$B$212+'RECeff + REIamont (2)'!D24*'(ne pas modifier) BDD_REF'!$B$213)/1000</f>
        <v>0.21659999999999999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0.43319999999999997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187</v>
      </c>
      <c r="C32" s="81">
        <f>C25+C26+C31</f>
        <v>0.21659999999999999</v>
      </c>
      <c r="D32" s="81">
        <f t="shared" ref="D32:L32" si="2">D25+D26+D31</f>
        <v>0.21659999999999999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0.43319999999999997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1.3692897142857141</v>
      </c>
      <c r="D33" s="20">
        <f>((D10+D11+D12)/1000*44/28*'(ne pas modifier) BDD_REF'!$B$231)+'RECeff + REIamont (2)'!D22+'RECeff + REIamont (2)'!D32</f>
        <v>1.3692897142857141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2.7385794285714282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75</v>
      </c>
      <c r="D35" s="80">
        <v>75</v>
      </c>
      <c r="E35" s="80"/>
      <c r="F35" s="80"/>
      <c r="G35" s="80"/>
      <c r="H35" s="80"/>
      <c r="I35" s="80"/>
      <c r="J35" s="80"/>
      <c r="K35" s="80"/>
      <c r="L35" s="80"/>
      <c r="M35" s="39">
        <f t="shared" si="0"/>
        <v>150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0.45</v>
      </c>
      <c r="D37" s="39">
        <f>D34*'(ne pas modifier) BDD_REF'!$B$206 + (D35+D36)*'(ne pas modifier) BDD_REF'!$B$207</f>
        <v>0.45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0.9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0.1575</v>
      </c>
      <c r="D38" s="39">
        <f>((D34*'(ne pas modifier) BDD_REF'!$B$219)+('RECeff + REIamont (2)'!D35+'RECeff + REIamont (2)'!D36)*'(ne pas modifier) BDD_REF'!$B$220)*'(ne pas modifier) BDD_REF'!$B$208</f>
        <v>0.1575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0.315</v>
      </c>
    </row>
    <row r="39" spans="1:108" x14ac:dyDescent="0.3">
      <c r="B39" s="19" t="s">
        <v>334</v>
      </c>
      <c r="C39" s="39">
        <f>(C34+C35+C36)*'(ne pas modifier) BDD_REF'!$B$221*'(ne pas modifier) BDD_REF'!$B$209</f>
        <v>0.19799999999999998</v>
      </c>
      <c r="D39" s="39">
        <f>(D34+D35+D36)*'(ne pas modifier) BDD_REF'!$B$221*'(ne pas modifier) BDD_REF'!$B$209</f>
        <v>0.19799999999999998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0.39599999999999996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22.5</v>
      </c>
      <c r="D41" s="80">
        <v>22.5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45</v>
      </c>
    </row>
    <row r="42" spans="1:108" x14ac:dyDescent="0.3">
      <c r="B42" s="7" t="s">
        <v>321</v>
      </c>
      <c r="C42" s="80">
        <v>10</v>
      </c>
      <c r="D42" s="80">
        <v>10</v>
      </c>
      <c r="E42" s="80"/>
      <c r="F42" s="80"/>
      <c r="G42" s="80"/>
      <c r="H42" s="80"/>
      <c r="I42" s="80"/>
      <c r="J42" s="80"/>
      <c r="K42" s="80"/>
      <c r="L42" s="80"/>
      <c r="M42" s="39">
        <f t="shared" si="3"/>
        <v>20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0.10195749999999999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0.10195749999999999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0.20391499999999999</v>
      </c>
    </row>
    <row r="47" spans="1:108" x14ac:dyDescent="0.3">
      <c r="B47" s="7" t="s">
        <v>325</v>
      </c>
      <c r="C47" s="80">
        <v>750</v>
      </c>
      <c r="D47" s="80">
        <v>750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1500</v>
      </c>
    </row>
    <row r="48" spans="1:108" x14ac:dyDescent="0.3">
      <c r="B48" s="3" t="s">
        <v>185</v>
      </c>
      <c r="C48" s="39">
        <f>(C47*'(ne pas modifier) BDD_REF'!$B$210)/1000</f>
        <v>4.2750000000000003E-2</v>
      </c>
      <c r="D48" s="39">
        <f>(D47*'(ne pas modifier) BDD_REF'!$B$210)/1000</f>
        <v>4.2750000000000003E-2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8.5500000000000007E-2</v>
      </c>
    </row>
    <row r="49" spans="1:108" s="16" customFormat="1" x14ac:dyDescent="0.3">
      <c r="A49" s="18"/>
      <c r="B49" s="19" t="s">
        <v>186</v>
      </c>
      <c r="C49" s="81">
        <f>C46+C48</f>
        <v>0.14470749999999999</v>
      </c>
      <c r="D49" s="81">
        <f t="shared" ref="D49:L49" si="4">D46+D48</f>
        <v>0.14470749999999999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0.28941499999999998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120</v>
      </c>
      <c r="D50" s="80">
        <v>120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240</v>
      </c>
    </row>
    <row r="51" spans="1:108" x14ac:dyDescent="0.3">
      <c r="B51" s="7" t="s">
        <v>327</v>
      </c>
      <c r="C51" s="80">
        <v>60</v>
      </c>
      <c r="D51" s="80">
        <v>60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120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0.21659999999999999</v>
      </c>
      <c r="D52" s="39">
        <f>(D34*'(ne pas modifier) BDD_REF'!$B$211+'RECeff + REIamont (2)'!D50*'(ne pas modifier) BDD_REF'!$B$212+'RECeff + REIamont (2)'!D51*'(ne pas modifier) BDD_REF'!$B$213)/1000</f>
        <v>0.21659999999999999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0.43319999999999997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187</v>
      </c>
      <c r="C59" s="81">
        <f>C52+C53+C58</f>
        <v>0.21659999999999999</v>
      </c>
      <c r="D59" s="81">
        <f t="shared" ref="D59:L59" si="5">D52+D53+D58</f>
        <v>0.21659999999999999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0.43319999999999997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0.69674071428571427</v>
      </c>
      <c r="D60" s="20">
        <f>((D37+D38+D39)/1000*44/28*'(ne pas modifier) BDD_REF'!$B$231)+'RECeff + REIamont (2)'!D49+'RECeff + REIamont (2)'!D59</f>
        <v>0.69674071428571427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1.3934814285714285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75</v>
      </c>
      <c r="D62" s="80">
        <v>75</v>
      </c>
      <c r="E62" s="80"/>
      <c r="F62" s="80"/>
      <c r="G62" s="80"/>
      <c r="H62" s="80"/>
      <c r="I62" s="80"/>
      <c r="J62" s="80"/>
      <c r="K62" s="80"/>
      <c r="L62" s="80"/>
      <c r="M62" s="39">
        <f t="shared" si="3"/>
        <v>150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0.45</v>
      </c>
      <c r="D64" s="39">
        <f>D61*'(ne pas modifier) BDD_REF'!$B$206 + (D62+D63)*'(ne pas modifier) BDD_REF'!$B$207</f>
        <v>0.45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0.9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0.1575</v>
      </c>
      <c r="D65" s="39">
        <f>((D61*'(ne pas modifier) BDD_REF'!$B$219)+('RECeff + REIamont (2)'!D62+'RECeff + REIamont (2)'!D63)*'(ne pas modifier) BDD_REF'!$B$220)*'(ne pas modifier) BDD_REF'!$B$208</f>
        <v>0.1575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0.315</v>
      </c>
    </row>
    <row r="66" spans="1:108" x14ac:dyDescent="0.3">
      <c r="B66" s="19" t="s">
        <v>334</v>
      </c>
      <c r="C66" s="39">
        <f>(C61+C62+C63)*'(ne pas modifier) BDD_REF'!$B$221*'(ne pas modifier) BDD_REF'!$B$209</f>
        <v>0.19799999999999998</v>
      </c>
      <c r="D66" s="39">
        <f>(D61+D62+D63)*'(ne pas modifier) BDD_REF'!$B$221*'(ne pas modifier) BDD_REF'!$B$209</f>
        <v>0.19799999999999998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0.39599999999999996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25</v>
      </c>
      <c r="D68" s="80">
        <v>25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50</v>
      </c>
    </row>
    <row r="69" spans="1:108" x14ac:dyDescent="0.3">
      <c r="B69" s="7" t="s">
        <v>321</v>
      </c>
      <c r="C69" s="80">
        <v>10</v>
      </c>
      <c r="D69" s="80">
        <v>10</v>
      </c>
      <c r="E69" s="80"/>
      <c r="F69" s="80"/>
      <c r="G69" s="80"/>
      <c r="H69" s="80"/>
      <c r="I69" s="80"/>
      <c r="J69" s="80"/>
      <c r="K69" s="80"/>
      <c r="L69" s="80"/>
      <c r="M69" s="39">
        <f t="shared" si="3"/>
        <v>20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0.109635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0.109635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0.21926999999999999</v>
      </c>
    </row>
    <row r="74" spans="1:108" x14ac:dyDescent="0.3">
      <c r="B74" s="7" t="s">
        <v>325</v>
      </c>
      <c r="C74" s="80">
        <v>750</v>
      </c>
      <c r="D74" s="80">
        <v>750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1500</v>
      </c>
    </row>
    <row r="75" spans="1:108" x14ac:dyDescent="0.3">
      <c r="B75" s="3" t="s">
        <v>185</v>
      </c>
      <c r="C75" s="39">
        <f>(C74*'(ne pas modifier) BDD_REF'!$B$210)/1000</f>
        <v>4.2750000000000003E-2</v>
      </c>
      <c r="D75" s="39">
        <f>(D74*'(ne pas modifier) BDD_REF'!$B$210)/1000</f>
        <v>4.2750000000000003E-2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8.5500000000000007E-2</v>
      </c>
    </row>
    <row r="76" spans="1:108" s="16" customFormat="1" x14ac:dyDescent="0.3">
      <c r="A76" s="18"/>
      <c r="B76" s="19" t="s">
        <v>186</v>
      </c>
      <c r="C76" s="81">
        <f>C73+C75</f>
        <v>0.15238499999999999</v>
      </c>
      <c r="D76" s="81">
        <f t="shared" ref="D76:L76" si="7">D73+D75</f>
        <v>0.15238499999999999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0.30476999999999999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120</v>
      </c>
      <c r="D77" s="80">
        <v>120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240</v>
      </c>
    </row>
    <row r="78" spans="1:108" x14ac:dyDescent="0.3">
      <c r="B78" s="7" t="s">
        <v>327</v>
      </c>
      <c r="C78" s="80">
        <v>60</v>
      </c>
      <c r="D78" s="80">
        <v>60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120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0.21659999999999999</v>
      </c>
      <c r="D79" s="39">
        <f>(D61*'(ne pas modifier) BDD_REF'!$B$211+'RECeff + REIamont (2)'!D77*'(ne pas modifier) BDD_REF'!$B$212+'RECeff + REIamont (2)'!D78*'(ne pas modifier) BDD_REF'!$B$213)/1000</f>
        <v>0.21659999999999999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0.43319999999999997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187</v>
      </c>
      <c r="C86" s="81">
        <f>C79+C80+C85</f>
        <v>0.21659999999999999</v>
      </c>
      <c r="D86" s="81">
        <f t="shared" ref="D86:L86" si="8">D79+D80+D85</f>
        <v>0.21659999999999999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0.43319999999999997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0.70441821428571427</v>
      </c>
      <c r="D87" s="20">
        <f>((D64+D65+D66)/1000*44/28*'(ne pas modifier) BDD_REF'!$B$231)+'RECeff + REIamont (2)'!D76+'RECeff + REIamont (2)'!D86</f>
        <v>0.70441821428571427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1.4088364285714285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75</v>
      </c>
      <c r="D89" s="80">
        <v>75</v>
      </c>
      <c r="E89" s="80"/>
      <c r="F89" s="80"/>
      <c r="G89" s="80"/>
      <c r="H89" s="80"/>
      <c r="I89" s="80"/>
      <c r="J89" s="80"/>
      <c r="K89" s="80"/>
      <c r="L89" s="80"/>
      <c r="M89" s="39">
        <f t="shared" si="6"/>
        <v>150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0.45</v>
      </c>
      <c r="D91" s="39">
        <f>D88*'(ne pas modifier) BDD_REF'!$B$206 + (D89+D90)*'(ne pas modifier) BDD_REF'!$B$207</f>
        <v>0.45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0.9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0.1575</v>
      </c>
      <c r="D92" s="39">
        <f>((D88*'(ne pas modifier) BDD_REF'!$B$219)+('RECeff + REIamont (2)'!D89+'RECeff + REIamont (2)'!D90)*'(ne pas modifier) BDD_REF'!$B$220)*'(ne pas modifier) BDD_REF'!$B$208</f>
        <v>0.1575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0.315</v>
      </c>
    </row>
    <row r="93" spans="1:108" x14ac:dyDescent="0.3">
      <c r="B93" s="19" t="s">
        <v>334</v>
      </c>
      <c r="C93" s="39">
        <f>(C88+C89+C90)*'(ne pas modifier) BDD_REF'!$B$221*'(ne pas modifier) BDD_REF'!$B$209</f>
        <v>0.19799999999999998</v>
      </c>
      <c r="D93" s="39">
        <f>(D88+D89+D90)*'(ne pas modifier) BDD_REF'!$B$221*'(ne pas modifier) BDD_REF'!$B$209</f>
        <v>0.19799999999999998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0.39599999999999996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22.5</v>
      </c>
      <c r="D95" s="80">
        <v>22.5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45</v>
      </c>
    </row>
    <row r="96" spans="1:108" x14ac:dyDescent="0.3">
      <c r="B96" s="7" t="s">
        <v>321</v>
      </c>
      <c r="C96" s="80">
        <v>10</v>
      </c>
      <c r="D96" s="80">
        <v>10</v>
      </c>
      <c r="E96" s="80"/>
      <c r="F96" s="80"/>
      <c r="G96" s="80"/>
      <c r="H96" s="80"/>
      <c r="I96" s="80"/>
      <c r="J96" s="80"/>
      <c r="K96" s="80"/>
      <c r="L96" s="80"/>
      <c r="M96" s="39">
        <f t="shared" si="6"/>
        <v>20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0.10195749999999999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0.10195749999999999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0.20391499999999999</v>
      </c>
    </row>
    <row r="101" spans="1:108" x14ac:dyDescent="0.3">
      <c r="B101" s="7" t="s">
        <v>325</v>
      </c>
      <c r="C101" s="80">
        <v>750</v>
      </c>
      <c r="D101" s="80">
        <v>750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1500</v>
      </c>
    </row>
    <row r="102" spans="1:108" x14ac:dyDescent="0.3">
      <c r="B102" s="3" t="s">
        <v>185</v>
      </c>
      <c r="C102" s="39">
        <f>(C101*'(ne pas modifier) BDD_REF'!$B$210)/1000</f>
        <v>4.2750000000000003E-2</v>
      </c>
      <c r="D102" s="39">
        <f>(D101*'(ne pas modifier) BDD_REF'!$B$210)/1000</f>
        <v>4.2750000000000003E-2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8.5500000000000007E-2</v>
      </c>
    </row>
    <row r="103" spans="1:108" s="16" customFormat="1" x14ac:dyDescent="0.3">
      <c r="A103" s="18"/>
      <c r="B103" s="19" t="s">
        <v>186</v>
      </c>
      <c r="C103" s="81">
        <f>C100+C102</f>
        <v>0.14470749999999999</v>
      </c>
      <c r="D103" s="81">
        <f t="shared" ref="D103:L103" si="9">D100+D102</f>
        <v>0.14470749999999999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0.28941499999999998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120</v>
      </c>
      <c r="D104" s="80">
        <v>120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240</v>
      </c>
    </row>
    <row r="105" spans="1:108" x14ac:dyDescent="0.3">
      <c r="B105" s="7" t="s">
        <v>327</v>
      </c>
      <c r="C105" s="80">
        <v>60</v>
      </c>
      <c r="D105" s="80">
        <v>60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120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0.21659999999999999</v>
      </c>
      <c r="D106" s="39">
        <f>(D88*'(ne pas modifier) BDD_REF'!$B$211+'RECeff + REIamont (2)'!D104*'(ne pas modifier) BDD_REF'!$B$212+'RECeff + REIamont (2)'!D105*'(ne pas modifier) BDD_REF'!$B$213)/1000</f>
        <v>0.21659999999999999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0.43319999999999997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187</v>
      </c>
      <c r="C113" s="81">
        <f>C106+C107+C112</f>
        <v>0.21659999999999999</v>
      </c>
      <c r="D113" s="81">
        <f t="shared" ref="D113:L113" si="11">D106+D107+D112</f>
        <v>0.21659999999999999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0.43319999999999997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0.69674071428571427</v>
      </c>
      <c r="D114" s="20">
        <f>((D91+D92+D93)/1000*44/28*'(ne pas modifier) BDD_REF'!$B$231)+'RECeff + REIamont (2)'!D103+'RECeff + REIamont (2)'!D113</f>
        <v>0.69674071428571427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1.3934814285714285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75</v>
      </c>
      <c r="D116" s="80">
        <v>75</v>
      </c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150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0.45</v>
      </c>
      <c r="D118" s="39">
        <f>D115*'(ne pas modifier) BDD_REF'!$B$206 + (D116+D117)*'(ne pas modifier) BDD_REF'!$B$207</f>
        <v>0.45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0.1575</v>
      </c>
      <c r="D119" s="39">
        <f>((D115*'(ne pas modifier) BDD_REF'!$B$219)+('RECeff + REIamont (2)'!D116+'RECeff + REIamont (2)'!D117)*'(ne pas modifier) BDD_REF'!$B$220)*'(ne pas modifier) BDD_REF'!$B$208</f>
        <v>0.1575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0.315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0.19799999999999998</v>
      </c>
      <c r="D120" s="39">
        <f>(D115+D116+D117)*'(ne pas modifier) BDD_REF'!$B$221*'(ne pas modifier) BDD_REF'!$B$209</f>
        <v>0.19799999999999998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0.39599999999999996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22.5</v>
      </c>
      <c r="D122" s="80">
        <v>22.5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45</v>
      </c>
    </row>
    <row r="123" spans="1:108" x14ac:dyDescent="0.3">
      <c r="B123" s="7" t="s">
        <v>321</v>
      </c>
      <c r="C123" s="80">
        <v>10</v>
      </c>
      <c r="D123" s="80">
        <v>10</v>
      </c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20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0.10195749999999999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0.10195749999999999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0.20391499999999999</v>
      </c>
    </row>
    <row r="128" spans="1:108" x14ac:dyDescent="0.3">
      <c r="B128" s="7" t="s">
        <v>325</v>
      </c>
      <c r="C128" s="80">
        <v>750</v>
      </c>
      <c r="D128" s="80">
        <v>750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1500</v>
      </c>
    </row>
    <row r="129" spans="1:108" x14ac:dyDescent="0.3">
      <c r="B129" s="3" t="s">
        <v>185</v>
      </c>
      <c r="C129" s="39">
        <f>(C128*'(ne pas modifier) BDD_REF'!$B$210)/1000</f>
        <v>4.2750000000000003E-2</v>
      </c>
      <c r="D129" s="39">
        <f>(D128*'(ne pas modifier) BDD_REF'!$B$210)/1000</f>
        <v>4.2750000000000003E-2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8.5500000000000007E-2</v>
      </c>
    </row>
    <row r="130" spans="1:108" s="16" customFormat="1" x14ac:dyDescent="0.3">
      <c r="A130" s="18"/>
      <c r="B130" s="19" t="s">
        <v>186</v>
      </c>
      <c r="C130" s="81">
        <f>C127+C129</f>
        <v>0.14470749999999999</v>
      </c>
      <c r="D130" s="81">
        <f t="shared" ref="D130:L130" si="12">D127+D129</f>
        <v>0.14470749999999999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0.28941499999999998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120</v>
      </c>
      <c r="D131" s="80">
        <v>120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240</v>
      </c>
    </row>
    <row r="132" spans="1:108" x14ac:dyDescent="0.3">
      <c r="B132" s="7" t="s">
        <v>327</v>
      </c>
      <c r="C132" s="80">
        <v>60</v>
      </c>
      <c r="D132" s="80">
        <v>60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120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0.21659999999999999</v>
      </c>
      <c r="D133" s="39">
        <f>(D115*'(ne pas modifier) BDD_REF'!$B$211+'RECeff + REIamont (2)'!D131*'(ne pas modifier) BDD_REF'!$B$212+'RECeff + REIamont (2)'!D132*'(ne pas modifier) BDD_REF'!$B$213)/1000</f>
        <v>0.21659999999999999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0.43319999999999997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187</v>
      </c>
      <c r="C140" s="81">
        <f>C133+C134+C139</f>
        <v>0.21659999999999999</v>
      </c>
      <c r="D140" s="81">
        <f t="shared" ref="D140:L140" si="14">D133+D134+D139</f>
        <v>0.21659999999999999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0.43319999999999997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0.69674071428571427</v>
      </c>
      <c r="D141" s="20">
        <f>((D118+D119+D120)/1000*44/28*'(ne pas modifier) BDD_REF'!$B$231)+'RECeff + REIamont (2)'!D130+'RECeff + REIamont (2)'!D140</f>
        <v>0.69674071428571427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1.3934814285714285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4.1639300714285712</v>
      </c>
      <c r="D142" s="71">
        <f t="shared" ref="D142:L142" si="15">D33+D60+D87+D114+D141</f>
        <v>4.1639300714285712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8.3278601428571424</v>
      </c>
    </row>
    <row r="143" spans="1:108" x14ac:dyDescent="0.3">
      <c r="B143" s="71" t="s">
        <v>223</v>
      </c>
      <c r="C143" s="71">
        <f>(C142-C5*5)</f>
        <v>-0.87319166139316184</v>
      </c>
      <c r="D143" s="71">
        <f t="shared" ref="D143:L143" si="16">(D142-D5*5)</f>
        <v>-4.5281355628431603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-1.2224683259504265</v>
      </c>
      <c r="D144" s="21">
        <f>D143*Eligibilité_projet!C8</f>
        <v>-2.716881337705896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-3.9393496636563228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57.419999999999995</v>
      </c>
      <c r="D28" s="24">
        <f>((D25/D27)-D26)*Eligibilité_projet!C8*44/12</f>
        <v>24.608571428571427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82.028571428571425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1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2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24.64</v>
      </c>
      <c r="D9" s="21">
        <f>((D6-D5)+('(ne pas modifier) BDD_REF'!$B$275*D7*D8))*Eligibilité_projet!C8*44/12</f>
        <v>10.56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35.200000000000003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-3.9393496636563228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82.028571428571425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35.200000000000003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121.16792109222774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-3.9393496636563228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73.825714285714284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35.200000000000003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102.0624925207992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2023-02-13T12:15:43Z</dcterms:modified>
</cp:coreProperties>
</file>