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7_Dossier Verger Laborde\"/>
    </mc:Choice>
  </mc:AlternateContent>
  <xr:revisionPtr revIDLastSave="0" documentId="13_ncr:1_{84692EB5-662B-4722-BE8A-610D06841351}" xr6:coauthVersionLast="47" xr6:coauthVersionMax="47" xr10:uidLastSave="{00000000-0000-0000-0000-000000000000}"/>
  <bookViews>
    <workbookView xWindow="28680" yWindow="-120" windowWidth="29040" windowHeight="15840" tabRatio="714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 l="1"/>
  <c r="L8" i="2"/>
  <c r="G25" i="9" l="1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F25" i="9" s="1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E25" i="9" l="1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D39" i="2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E28" i="2" s="1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<sst xmlns="http://schemas.openxmlformats.org/spreadsheetml/2006/main" count="901" uniqueCount="347">
  <si>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</si>
  <si>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</si>
  <si>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</si>
  <si>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</si>
  <si>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</si>
  <si>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</si>
  <si>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</si>
  <si>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</si>
  <si>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</si>
  <si>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</si>
  <si>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</si>
  <si>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</si>
  <si>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</si>
  <si>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</si>
  <si>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</si>
  <si>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</si>
  <si>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</si>
  <si>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</si>
  <si>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</si>
  <si>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</si>
  <si>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</si>
  <si>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</si>
  <si>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</si>
  <si>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</si>
  <si>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</si>
  <si>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</si>
  <si>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</si>
  <si>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</si>
  <si>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</si>
  <si>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</si>
  <si>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</si>
  <si>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</si>
  <si>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</si>
  <si>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</si>
  <si>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</si>
  <si>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</si>
  <si>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</si>
  <si>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</si>
  <si>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</si>
  <si>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</si>
  <si>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</si>
  <si>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</si>
  <si>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</si>
  <si>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</si>
  <si>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</si>
  <si>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</si>
  <si>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</si>
  <si>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</si>
  <si>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</si>
  <si>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</si>
  <si>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</si>
  <si>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</si>
  <si>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</si>
  <si>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</si>
  <si>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</si>
  <si>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</si>
  <si>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</si>
  <si>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</si>
  <si>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</si>
  <si>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</si>
  <si>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</si>
  <si>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</si>
  <si>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</si>
  <si>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</si>
  <si>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</si>
  <si>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</si>
  <si>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</si>
  <si>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</si>
  <si>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</si>
  <si>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</si>
  <si>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</si>
  <si>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</si>
  <si>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</si>
  <si>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</si>
  <si>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</si>
  <si>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</si>
  <si>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</si>
  <si>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</si>
  <si>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</si>
  <si>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</si>
  <si>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</si>
  <si>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</si>
  <si>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</si>
  <si>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</si>
  <si>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</si>
  <si>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</si>
  <si>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</si>
  <si>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</si>
  <si>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</si>
  <si>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</si>
  <si>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</si>
  <si>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</si>
  <si>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</si>
  <si>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</si>
  <si>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</si>
  <si>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</si>
  <si>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</si>
  <si>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</si>
  <si>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</si>
  <si>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</si>
  <si>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</si>
  <si>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</si>
  <si>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</si>
  <si>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</si>
  <si>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</si>
  <si>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</si>
  <si>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</si>
  <si>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</si>
  <si>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</si>
  <si>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</si>
  <si>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</si>
  <si>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</si>
  <si>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</si>
  <si>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</si>
  <si>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</si>
  <si>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</si>
  <si>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</si>
  <si>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</si>
  <si>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</si>
  <si>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</si>
  <si>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</si>
  <si>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</si>
  <si>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</si>
  <si>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</si>
  <si>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</si>
  <si>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</si>
  <si>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</si>
  <si>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</si>
  <si>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</si>
  <si>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</si>
  <si>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</si>
  <si>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</si>
  <si>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</si>
  <si>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</si>
  <si>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</si>
  <si>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</si>
  <si>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</si>
  <si>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</si>
  <si>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</si>
  <si>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</si>
  <si>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</si>
  <si>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</si>
  <si>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</si>
  <si>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</si>
  <si>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</si>
  <si>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</si>
  <si>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</si>
  <si>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</si>
  <si>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</si>
  <si>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</si>
  <si>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</si>
  <si>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</si>
  <si>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</si>
  <si>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</si>
  <si>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</si>
  <si>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</si>
  <si>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</si>
  <si>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</si>
  <si>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</si>
  <si>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</si>
  <si>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</si>
  <si>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</si>
  <si>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</si>
  <si>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</si>
  <si>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</si>
  <si>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</si>
  <si>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</si>
  <si>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</si>
  <si>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</si>
  <si>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</si>
  <si>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</si>
  <si>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</si>
  <si>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</si>
  <si>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</si>
  <si>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</si>
  <si>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</si>
  <si>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</si>
  <si>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</si>
  <si>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</si>
  <si>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</si>
  <si>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</si>
  <si>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</si>
  <si>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</si>
  <si>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</si>
  <si>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</si>
  <si>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</si>
  <si>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</si>
  <si>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</si>
  <si>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</si>
  <si>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</si>
  <si>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</si>
  <si>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</si>
  <si>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</si>
  <si>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</si>
  <si>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</si>
  <si>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</si>
  <si>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</si>
  <si>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</si>
  <si>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</si>
  <si>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</si>
  <si>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</si>
  <si>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</si>
  <si>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</si>
  <si>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</si>
  <si>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</si>
  <si>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</si>
  <si>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</si>
  <si>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</si>
  <si>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</si>
  <si>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</si>
  <si>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</si>
  <si>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</si>
  <si>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</si>
  <si>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</si>
  <si>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</si>
  <si>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</si>
  <si>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</si>
  <si>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</si>
  <si>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</si>
  <si>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</si>
  <si>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</si>
  <si>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</si>
  <si>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</si>
  <si>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</si>
  <si>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</si>
  <si>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</si>
  <si>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</si>
  <si>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</si>
  <si>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</si>
  <si>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</si>
  <si>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</si>
  <si>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</si>
  <si>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</si>
  <si>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</si>
  <si>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</si>
  <si>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</si>
  <si>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</si>
  <si>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</si>
  <si>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</si>
  <si>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</si>
  <si>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</si>
  <si>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</si>
  <si>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</si>
  <si>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</si>
  <si>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</si>
  <si>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</si>
  <si>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</si>
  <si>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</si>
  <si>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</si>
  <si>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</si>
  <si>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</si>
  <si>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</si>
  <si>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</si>
  <si>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</si>
  <si>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</si>
  <si>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</si>
  <si>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</si>
  <si>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</si>
  <si>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</si>
  <si>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</si>
  <si>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</si>
  <si>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</si>
  <si>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</si>
  <si>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</si>
  <si>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</si>
  <si>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</si>
  <si>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</si>
  <si>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</si>
  <si>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</si>
  <si>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</si>
  <si>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</si>
  <si>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</si>
  <si>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</si>
  <si>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</si>
  <si>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</si>
  <si>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</si>
  <si>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</si>
  <si>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</si>
  <si>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</si>
  <si>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</si>
  <si>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</si>
  <si>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</si>
  <si>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</si>
  <si>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</si>
  <si>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</si>
  <si>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</si>
  <si>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</si>
  <si>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</si>
  <si>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</si>
  <si>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</si>
  <si>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</si>
  <si>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</si>
  <si>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</si>
  <si>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</si>
  <si>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</si>
  <si>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</si>
  <si>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</si>
  <si>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</si>
  <si>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</si>
  <si>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</si>
  <si>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</si>
  <si>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</si>
  <si>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</si>
  <si>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</si>
  <si>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</si>
  <si>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</si>
  <si>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</si>
  <si>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</si>
  <si>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</si>
  <si>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</si>
  <si>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</si>
  <si>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</si>
  <si>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</si>
  <si>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</si>
  <si>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</si>
  <si>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</si>
  <si>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</si>
  <si>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</si>
  <si>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</si>
  <si>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</si>
  <si>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</si>
  <si>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</si>
  <si>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</si>
  <si>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</si>
  <si>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</si>
  <si>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</si>
  <si>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</si>
  <si>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</si>
  <si>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</si>
  <si>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</si>
  <si>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</si>
  <si>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</si>
  <si>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</si>
  <si>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</si>
  <si>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</si>
  <si>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</si>
  <si>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</si>
  <si>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</si>
  <si>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</si>
  <si>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</si>
  <si>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</si>
  <si>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</si>
  <si>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</si>
  <si>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</si>
  <si>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</si>
  <si>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</si>
  <si>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Saint Etienne de Fougère 47380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</si>
</sst>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2" zoomScale="90" zoomScaleNormal="90" workbookViewId="0">
      <selection activeCell="E23" sqref="E23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 t="s">
        <v>346</v>
      </c>
      <c r="D7" s="1" t="s">
        <v>346</v>
      </c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2</v>
      </c>
      <c r="C8" s="26">
        <v>2.5</v>
      </c>
      <c r="D8" s="26">
        <v>3.1</v>
      </c>
      <c r="E8" s="26"/>
      <c r="F8" s="26"/>
      <c r="G8" s="26"/>
      <c r="H8" s="26"/>
      <c r="I8" s="26"/>
      <c r="J8" s="26"/>
      <c r="K8" s="26"/>
      <c r="L8" s="103">
        <f>SUM(B8:K8)</f>
        <v>7.6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51</v>
      </c>
      <c r="C9" s="1" t="s">
        <v>51</v>
      </c>
      <c r="D9" s="1" t="s">
        <v>37</v>
      </c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32</v>
      </c>
      <c r="C11" s="1" t="s">
        <v>32</v>
      </c>
      <c r="D11" s="1" t="s">
        <v>38</v>
      </c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300</v>
      </c>
      <c r="C12" s="1">
        <v>300</v>
      </c>
      <c r="D12" s="1">
        <v>285</v>
      </c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 t="s">
        <v>6</v>
      </c>
      <c r="D13" s="27" t="s">
        <v>6</v>
      </c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1</v>
      </c>
      <c r="C15" s="29">
        <v>1</v>
      </c>
      <c r="D15" s="29">
        <v>1</v>
      </c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78</v>
      </c>
      <c r="C17" s="1" t="s">
        <v>101</v>
      </c>
      <c r="D17" s="1" t="s">
        <v>78</v>
      </c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124</v>
      </c>
      <c r="C18" s="1" t="s">
        <v>101</v>
      </c>
      <c r="D18" s="1" t="s">
        <v>124</v>
      </c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83</v>
      </c>
      <c r="C19" s="1" t="s">
        <v>101</v>
      </c>
      <c r="D19" s="1" t="s">
        <v>83</v>
      </c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f>(27.01+26.21+27.8)/3</f>
        <v>27.006666666666664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f>27.8+4.6+1</f>
        <v>33.4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Prunier de table - Gobelet</v>
      </c>
      <c r="C26" s="11" t="str">
        <f t="shared" si="0"/>
        <v>Prunier de table - Gobelet</v>
      </c>
      <c r="D26" s="11" t="str">
        <f t="shared" si="0"/>
        <v>Châtaignier - Plein vent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300</v>
      </c>
      <c r="C27" s="12">
        <f>IF(C12="","",VLOOKUP(C26,'(ne pas modifier) BDD_REF'!$C$21:$D$42,2,FALSE))</f>
        <v>300</v>
      </c>
      <c r="D27" s="12">
        <f>IF(D12="","",VLOOKUP(D26,'(ne pas modifier) BDD_REF'!$C$21:$D$42,2,FALSE))</f>
        <v>40</v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>Hors climat Mediterranéen - Grandes cultures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>20 - Grandes cultures-Hors climat Mediterranéen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35.20000000000001</v>
      </c>
      <c r="C36" s="47">
        <f>RECant_sol!D9</f>
        <v>44.000000000000007</v>
      </c>
      <c r="D36" s="47">
        <f>RECant_sol!E9</f>
        <v>54.560000000000009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133.76000000000002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82.028571428571439</v>
      </c>
      <c r="C37" s="48">
        <f>RECant_biom!D28</f>
        <v>102.53571428571429</v>
      </c>
      <c r="D37" s="47">
        <f>RECant_biom!E28</f>
        <v>127.14428571428573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311.70857142857147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117.22857142857146</v>
      </c>
      <c r="C38" s="48">
        <f t="shared" si="3"/>
        <v>146.53571428571431</v>
      </c>
      <c r="D38" s="47">
        <f t="shared" si="3"/>
        <v>181.70428571428573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445.46857142857147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phoneticPr fontId="30" type="noConversion"/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1.7764569108346666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1.2834653141729997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1.7764569108346666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4.8363791358423329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-17.764569108346667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-16.043316427162498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-27.535082117937336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-61.3429676534465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0" zoomScaleNormal="100" workbookViewId="0">
      <selection activeCell="C137" sqref="C137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1.7764569108346666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1.2834653141729997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1.7764569108346666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4.8363791358423329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>
        <v>10</v>
      </c>
      <c r="D7" s="93">
        <v>10</v>
      </c>
      <c r="E7" s="93">
        <v>18.239999999999998</v>
      </c>
      <c r="F7" s="93"/>
      <c r="G7" s="93"/>
      <c r="H7" s="93"/>
      <c r="I7" s="93"/>
      <c r="J7" s="93"/>
      <c r="K7" s="93"/>
      <c r="L7" s="93"/>
      <c r="M7" s="42">
        <f t="shared" ref="M7:M38" si="0">SUM(C7:L7)</f>
        <v>38.239999999999995</v>
      </c>
    </row>
    <row r="8" spans="1:15" x14ac:dyDescent="0.3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332</v>
      </c>
      <c r="C10" s="42">
        <f>C7*'(ne pas modifier) BDD_REF'!$B$206 + (C8+C9)*'(ne pas modifier) BDD_REF'!$B$207</f>
        <v>0.16</v>
      </c>
      <c r="D10" s="42">
        <f>D7*'(ne pas modifier) BDD_REF'!$B$206 + (D8+D9)*'(ne pas modifier) BDD_REF'!$B$207</f>
        <v>0.16</v>
      </c>
      <c r="E10" s="42">
        <f>E7*'(ne pas modifier) BDD_REF'!$B$206 + (E8+E9)*'(ne pas modifier) BDD_REF'!$B$207</f>
        <v>0.29183999999999999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0.61183999999999994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1.1000000000000001E-2</v>
      </c>
      <c r="D11" s="42">
        <f>((D7*'(ne pas modifier) BDD_REF'!$B$219)+('RECeff + REIamont (2)'!D8+'RECeff + REIamont (2)'!D9)*'(ne pas modifier) BDD_REF'!$B$220)*'(ne pas modifier) BDD_REF'!$B$208</f>
        <v>1.1000000000000001E-2</v>
      </c>
      <c r="E11" s="42">
        <f>((E7*'(ne pas modifier) BDD_REF'!$B$219)+('RECeff + REIamont (2)'!E8+'RECeff + REIamont (2)'!E9)*'(ne pas modifier) BDD_REF'!$B$220)*'(ne pas modifier) BDD_REF'!$B$208</f>
        <v>2.0063999999999999E-2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4.2064000000000004E-2</v>
      </c>
    </row>
    <row r="12" spans="1:15" x14ac:dyDescent="0.3">
      <c r="B12" s="20" t="s">
        <v>334</v>
      </c>
      <c r="C12" s="42">
        <f>(C7+C8+C9)*'(ne pas modifier) BDD_REF'!$B$221*'(ne pas modifier) BDD_REF'!$B$209</f>
        <v>2.6399999999999996E-2</v>
      </c>
      <c r="D12" s="42">
        <f>(D7+D8+D9)*'(ne pas modifier) BDD_REF'!$B$221*'(ne pas modifier) BDD_REF'!$B$209</f>
        <v>2.6399999999999996E-2</v>
      </c>
      <c r="E12" s="42">
        <f>(E7+E8+E9)*'(ne pas modifier) BDD_REF'!$B$221*'(ne pas modifier) BDD_REF'!$B$209</f>
        <v>4.8153599999999991E-2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0.10095359999999998</v>
      </c>
    </row>
    <row r="13" spans="1:15" x14ac:dyDescent="0.3">
      <c r="B13" s="7" t="s">
        <v>319</v>
      </c>
      <c r="C13" s="93">
        <v>80</v>
      </c>
      <c r="D13" s="93">
        <v>80</v>
      </c>
      <c r="E13" s="93"/>
      <c r="F13" s="93"/>
      <c r="G13" s="93"/>
      <c r="H13" s="93"/>
      <c r="I13" s="93"/>
      <c r="J13" s="93"/>
      <c r="K13" s="93"/>
      <c r="L13" s="93"/>
      <c r="M13" s="42">
        <f t="shared" si="0"/>
        <v>160</v>
      </c>
    </row>
    <row r="14" spans="1:15" x14ac:dyDescent="0.3">
      <c r="B14" s="7" t="s">
        <v>320</v>
      </c>
      <c r="C14" s="93">
        <v>10</v>
      </c>
      <c r="D14" s="93">
        <v>10</v>
      </c>
      <c r="E14" s="93">
        <v>69</v>
      </c>
      <c r="F14" s="93"/>
      <c r="G14" s="93"/>
      <c r="H14" s="93"/>
      <c r="I14" s="93"/>
      <c r="J14" s="93"/>
      <c r="K14" s="93"/>
      <c r="L14" s="93"/>
      <c r="M14" s="42">
        <f t="shared" si="0"/>
        <v>89</v>
      </c>
    </row>
    <row r="15" spans="1:15" x14ac:dyDescent="0.3">
      <c r="B15" s="7" t="s">
        <v>321</v>
      </c>
      <c r="C15" s="93">
        <v>15</v>
      </c>
      <c r="D15" s="93">
        <v>15</v>
      </c>
      <c r="E15" s="93">
        <v>3</v>
      </c>
      <c r="F15" s="93"/>
      <c r="G15" s="93"/>
      <c r="H15" s="93"/>
      <c r="I15" s="93"/>
      <c r="J15" s="93"/>
      <c r="K15" s="93"/>
      <c r="L15" s="93"/>
      <c r="M15" s="42">
        <f t="shared" si="0"/>
        <v>33</v>
      </c>
    </row>
    <row r="16" spans="1:15" x14ac:dyDescent="0.3">
      <c r="B16" s="7" t="s">
        <v>322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0.32544000000000001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0.32544000000000001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0.22175699999999998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0.872637</v>
      </c>
    </row>
    <row r="20" spans="1:108" x14ac:dyDescent="0.3">
      <c r="B20" s="7" t="s">
        <v>325</v>
      </c>
      <c r="C20" s="93">
        <v>75</v>
      </c>
      <c r="D20" s="93">
        <v>75</v>
      </c>
      <c r="E20" s="93">
        <v>125</v>
      </c>
      <c r="F20" s="93"/>
      <c r="G20" s="93"/>
      <c r="H20" s="93"/>
      <c r="I20" s="93"/>
      <c r="J20" s="93"/>
      <c r="K20" s="93"/>
      <c r="L20" s="93"/>
      <c r="M20" s="42">
        <f t="shared" si="0"/>
        <v>275</v>
      </c>
    </row>
    <row r="21" spans="1:108" x14ac:dyDescent="0.3">
      <c r="B21" s="3" t="s">
        <v>185</v>
      </c>
      <c r="C21" s="42">
        <f>(C20*'(ne pas modifier) BDD_REF'!$B$210)/1000</f>
        <v>4.2750000000000002E-3</v>
      </c>
      <c r="D21" s="42">
        <f>(D20*'(ne pas modifier) BDD_REF'!$B$210)/1000</f>
        <v>4.2750000000000002E-3</v>
      </c>
      <c r="E21" s="42">
        <f>(E20*'(ne pas modifier) BDD_REF'!$B$210)/1000</f>
        <v>7.1250000000000003E-3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1.5675000000000001E-2</v>
      </c>
    </row>
    <row r="22" spans="1:108" s="17" customFormat="1" x14ac:dyDescent="0.3">
      <c r="A22" s="19"/>
      <c r="B22" s="20" t="s">
        <v>186</v>
      </c>
      <c r="C22" s="94">
        <f>C19+C21</f>
        <v>0.32971499999999998</v>
      </c>
      <c r="D22" s="94">
        <f t="shared" ref="D22:L22" si="1">D19+D21</f>
        <v>0.32971499999999998</v>
      </c>
      <c r="E22" s="94">
        <f t="shared" si="1"/>
        <v>0.22888199999999997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0.88831199999999999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/>
      <c r="D23" s="93"/>
      <c r="E23" s="93">
        <v>13.11</v>
      </c>
      <c r="F23" s="93"/>
      <c r="G23" s="93"/>
      <c r="H23" s="93"/>
      <c r="I23" s="93"/>
      <c r="J23" s="93"/>
      <c r="K23" s="93"/>
      <c r="L23" s="93"/>
      <c r="M23" s="42">
        <f t="shared" si="0"/>
        <v>13.11</v>
      </c>
    </row>
    <row r="24" spans="1:108" x14ac:dyDescent="0.3">
      <c r="B24" s="7" t="s">
        <v>327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4.5099999999999994E-2</v>
      </c>
      <c r="D25" s="42">
        <f>(D7*'(ne pas modifier) BDD_REF'!$B$211+'RECeff + REIamont (2)'!D23*'(ne pas modifier) BDD_REF'!$B$212+'RECeff + REIamont (2)'!D24*'(ne pas modifier) BDD_REF'!$B$213)/1000</f>
        <v>4.5099999999999994E-2</v>
      </c>
      <c r="E25" s="42">
        <f>(E7*'(ne pas modifier) BDD_REF'!$B$211+'RECeff + REIamont (2)'!E23*'(ne pas modifier) BDD_REF'!$B$212+'RECeff + REIamont (2)'!E24*'(ne pas modifier) BDD_REF'!$B$213)/1000</f>
        <v>0.10127189999999998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0.19147189999999997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329</v>
      </c>
      <c r="C28" s="93">
        <v>0.5</v>
      </c>
      <c r="D28" s="93">
        <v>0.5</v>
      </c>
      <c r="E28" s="93">
        <v>1.81</v>
      </c>
      <c r="F28" s="93"/>
      <c r="G28" s="93"/>
      <c r="H28" s="93"/>
      <c r="I28" s="93"/>
      <c r="J28" s="93"/>
      <c r="K28" s="93"/>
      <c r="L28" s="93"/>
      <c r="M28" s="42">
        <f t="shared" si="0"/>
        <v>2.81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4.4925E-3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4.4925E-3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1.6262849999999999E-2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2.5247849999999999E-2</v>
      </c>
    </row>
    <row r="32" spans="1:108" s="17" customFormat="1" x14ac:dyDescent="0.3">
      <c r="A32" s="19"/>
      <c r="B32" s="20" t="s">
        <v>187</v>
      </c>
      <c r="C32" s="94">
        <f>C25+C26+C31</f>
        <v>4.9592499999999998E-2</v>
      </c>
      <c r="D32" s="94">
        <f t="shared" ref="D32:L32" si="2">D25+D26+D31</f>
        <v>4.9592499999999998E-2</v>
      </c>
      <c r="E32" s="94">
        <f t="shared" si="2"/>
        <v>0.11753474999999998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0.21671974999999999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0.46151049999999999</v>
      </c>
      <c r="D33" s="96">
        <f>((D10+D11+D12)/1000*44/28*'(ne pas modifier) BDD_REF'!$B$231)+'RECeff + REIamont (2)'!D22+'RECeff + REIamont (2)'!D32</f>
        <v>0.46151049999999999</v>
      </c>
      <c r="E33" s="96">
        <f>((E10+E11+E12)/1000*44/28*'(ne pas modifier) BDD_REF'!$B$231)+'RECeff + REIamont (2)'!E22+'RECeff + REIamont (2)'!E32</f>
        <v>0.49635502199999998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1.419376022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>
        <v>20</v>
      </c>
      <c r="D34" s="93">
        <v>20</v>
      </c>
      <c r="E34" s="93">
        <v>13.11</v>
      </c>
      <c r="F34" s="93"/>
      <c r="G34" s="93"/>
      <c r="H34" s="93"/>
      <c r="I34" s="93"/>
      <c r="J34" s="93"/>
      <c r="K34" s="93"/>
      <c r="L34" s="93"/>
      <c r="M34" s="42">
        <f t="shared" si="0"/>
        <v>53.11</v>
      </c>
    </row>
    <row r="35" spans="1:108" x14ac:dyDescent="0.3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318</v>
      </c>
      <c r="C36" s="93">
        <v>20</v>
      </c>
      <c r="D36" s="93">
        <v>20</v>
      </c>
      <c r="E36" s="93"/>
      <c r="F36" s="93"/>
      <c r="G36" s="93"/>
      <c r="H36" s="93"/>
      <c r="I36" s="93"/>
      <c r="J36" s="93"/>
      <c r="K36" s="93"/>
      <c r="L36" s="93"/>
      <c r="M36" s="42">
        <f t="shared" si="0"/>
        <v>40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0.44</v>
      </c>
      <c r="D37" s="42">
        <f>D34*'(ne pas modifier) BDD_REF'!$B$206 + (D35+D36)*'(ne pas modifier) BDD_REF'!$B$207</f>
        <v>0.44</v>
      </c>
      <c r="E37" s="42">
        <f>E34*'(ne pas modifier) BDD_REF'!$B$206 + (E35+E36)*'(ne pas modifier) BDD_REF'!$B$207</f>
        <v>0.20976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1.0897600000000001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6.4000000000000001E-2</v>
      </c>
      <c r="D38" s="42">
        <f>((D34*'(ne pas modifier) BDD_REF'!$B$219)+('RECeff + REIamont (2)'!D35+'RECeff + REIamont (2)'!D36)*'(ne pas modifier) BDD_REF'!$B$220)*'(ne pas modifier) BDD_REF'!$B$208</f>
        <v>6.4000000000000001E-2</v>
      </c>
      <c r="E38" s="42">
        <f>((E34*'(ne pas modifier) BDD_REF'!$B$219)+('RECeff + REIamont (2)'!E35+'RECeff + REIamont (2)'!E36)*'(ne pas modifier) BDD_REF'!$B$220)*'(ne pas modifier) BDD_REF'!$B$208</f>
        <v>1.4421E-2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0.14242099999999999</v>
      </c>
    </row>
    <row r="39" spans="1:108" x14ac:dyDescent="0.3">
      <c r="B39" s="20" t="s">
        <v>334</v>
      </c>
      <c r="C39" s="42">
        <f>(C34+C35+C36)*'(ne pas modifier) BDD_REF'!$B$221*'(ne pas modifier) BDD_REF'!$B$209</f>
        <v>0.10559999999999999</v>
      </c>
      <c r="D39" s="42">
        <f>(D34+D35+D36)*'(ne pas modifier) BDD_REF'!$B$221*'(ne pas modifier) BDD_REF'!$B$209</f>
        <v>0.10559999999999999</v>
      </c>
      <c r="E39" s="42">
        <f>(E34+E35+E36)*'(ne pas modifier) BDD_REF'!$B$221*'(ne pas modifier) BDD_REF'!$B$209</f>
        <v>3.4610399999999999E-2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0.24581039999999998</v>
      </c>
    </row>
    <row r="40" spans="1:108" x14ac:dyDescent="0.3">
      <c r="B40" s="7" t="s">
        <v>319</v>
      </c>
      <c r="C40" s="93">
        <v>50</v>
      </c>
      <c r="D40" s="93">
        <v>50</v>
      </c>
      <c r="E40" s="93"/>
      <c r="F40" s="93"/>
      <c r="G40" s="93"/>
      <c r="H40" s="93"/>
      <c r="I40" s="93"/>
      <c r="J40" s="93"/>
      <c r="K40" s="93"/>
      <c r="L40" s="93"/>
      <c r="M40" s="42">
        <f t="shared" si="3"/>
        <v>100</v>
      </c>
    </row>
    <row r="41" spans="1:108" x14ac:dyDescent="0.3">
      <c r="B41" s="7" t="s">
        <v>320</v>
      </c>
      <c r="C41" s="93"/>
      <c r="D41" s="93"/>
      <c r="E41" s="93">
        <v>15.75</v>
      </c>
      <c r="F41" s="93"/>
      <c r="G41" s="93"/>
      <c r="H41" s="93"/>
      <c r="I41" s="93"/>
      <c r="J41" s="93"/>
      <c r="K41" s="93"/>
      <c r="L41" s="93"/>
      <c r="M41" s="42">
        <f t="shared" si="3"/>
        <v>15.75</v>
      </c>
    </row>
    <row r="42" spans="1:108" x14ac:dyDescent="0.3">
      <c r="B42" s="7" t="s">
        <v>321</v>
      </c>
      <c r="C42" s="93">
        <v>5</v>
      </c>
      <c r="D42" s="93">
        <v>5</v>
      </c>
      <c r="E42" s="93"/>
      <c r="F42" s="93"/>
      <c r="G42" s="93"/>
      <c r="H42" s="93"/>
      <c r="I42" s="93"/>
      <c r="J42" s="93"/>
      <c r="K42" s="93"/>
      <c r="L42" s="93"/>
      <c r="M42" s="42">
        <f t="shared" si="3"/>
        <v>10</v>
      </c>
    </row>
    <row r="43" spans="1:108" x14ac:dyDescent="0.3">
      <c r="B43" s="7" t="s">
        <v>322</v>
      </c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0.16983000000000001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0.16983000000000001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4.8368249999999995E-2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0.38802825000000002</v>
      </c>
    </row>
    <row r="47" spans="1:108" x14ac:dyDescent="0.3">
      <c r="B47" s="7" t="s">
        <v>325</v>
      </c>
      <c r="C47" s="93">
        <v>100</v>
      </c>
      <c r="D47" s="93">
        <v>100</v>
      </c>
      <c r="E47" s="93">
        <v>125</v>
      </c>
      <c r="F47" s="93"/>
      <c r="G47" s="93"/>
      <c r="H47" s="93"/>
      <c r="I47" s="93"/>
      <c r="J47" s="93"/>
      <c r="K47" s="93"/>
      <c r="L47" s="93"/>
      <c r="M47" s="42">
        <f t="shared" si="3"/>
        <v>325</v>
      </c>
    </row>
    <row r="48" spans="1:108" x14ac:dyDescent="0.3">
      <c r="B48" s="3" t="s">
        <v>185</v>
      </c>
      <c r="C48" s="42">
        <f>(C47*'(ne pas modifier) BDD_REF'!$B$210)/1000</f>
        <v>5.7000000000000002E-3</v>
      </c>
      <c r="D48" s="42">
        <f>(D47*'(ne pas modifier) BDD_REF'!$B$210)/1000</f>
        <v>5.7000000000000002E-3</v>
      </c>
      <c r="E48" s="42">
        <f>(E47*'(ne pas modifier) BDD_REF'!$B$210)/1000</f>
        <v>7.1250000000000003E-3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1.8525E-2</v>
      </c>
    </row>
    <row r="49" spans="1:108" s="17" customFormat="1" x14ac:dyDescent="0.3">
      <c r="A49" s="19"/>
      <c r="B49" s="20" t="s">
        <v>186</v>
      </c>
      <c r="C49" s="94">
        <f>C46+C48</f>
        <v>0.17553000000000002</v>
      </c>
      <c r="D49" s="94">
        <f t="shared" ref="D49:L49" si="4">D46+D48</f>
        <v>0.17553000000000002</v>
      </c>
      <c r="E49" s="94">
        <f t="shared" si="4"/>
        <v>5.5493249999999994E-2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0.40655325000000003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0</v>
      </c>
    </row>
    <row r="51" spans="1:108" x14ac:dyDescent="0.3">
      <c r="B51" s="7" t="s">
        <v>327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9.0199999999999989E-2</v>
      </c>
      <c r="D52" s="42">
        <f>(D34*'(ne pas modifier) BDD_REF'!$B$211+'RECeff + REIamont (2)'!D50*'(ne pas modifier) BDD_REF'!$B$212+'RECeff + REIamont (2)'!D51*'(ne pas modifier) BDD_REF'!$B$213)/1000</f>
        <v>9.0199999999999989E-2</v>
      </c>
      <c r="E52" s="42">
        <f>(E34*'(ne pas modifier) BDD_REF'!$B$211+'RECeff + REIamont (2)'!E50*'(ne pas modifier) BDD_REF'!$B$212+'RECeff + REIamont (2)'!E51*'(ne pas modifier) BDD_REF'!$B$213)/1000</f>
        <v>5.9126099999999994E-2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0.23952609999999996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329</v>
      </c>
      <c r="C55" s="93">
        <v>0.5</v>
      </c>
      <c r="D55" s="93">
        <v>0.5</v>
      </c>
      <c r="E55" s="93">
        <v>1.36</v>
      </c>
      <c r="F55" s="93"/>
      <c r="G55" s="93"/>
      <c r="H55" s="93"/>
      <c r="I55" s="93"/>
      <c r="J55" s="93"/>
      <c r="K55" s="93"/>
      <c r="L55" s="93"/>
      <c r="M55" s="42">
        <f t="shared" si="3"/>
        <v>2.3600000000000003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4.4925E-3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4.4925E-3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1.2219600000000001E-2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2.1204600000000001E-2</v>
      </c>
    </row>
    <row r="59" spans="1:108" s="17" customFormat="1" x14ac:dyDescent="0.3">
      <c r="A59" s="19"/>
      <c r="B59" s="20" t="s">
        <v>187</v>
      </c>
      <c r="C59" s="94">
        <f>C52+C53+C58</f>
        <v>9.4692499999999985E-2</v>
      </c>
      <c r="D59" s="94">
        <f t="shared" ref="D59:L59" si="5">D52+D53+D58</f>
        <v>9.4692499999999985E-2</v>
      </c>
      <c r="E59" s="94">
        <f t="shared" si="5"/>
        <v>7.1345699999999998E-2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0.26073069999999998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0.52407735714285719</v>
      </c>
      <c r="D60" s="96">
        <f>((D37+D38+D39)/1000*44/28*'(ne pas modifier) BDD_REF'!$B$231)+'RECeff + REIamont (2)'!D49+'RECeff + REIamont (2)'!D59</f>
        <v>0.52407735714285719</v>
      </c>
      <c r="E60" s="96">
        <f>((E37+E38+E39)/1000*44/28*'(ne pas modifier) BDD_REF'!$B$231)+'RECeff + REIamont (2)'!E49+'RECeff + REIamont (2)'!E59</f>
        <v>0.23460708299999999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1.2827617972857144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>
        <v>30</v>
      </c>
      <c r="D61" s="93">
        <v>30</v>
      </c>
      <c r="E61" s="93">
        <v>46</v>
      </c>
      <c r="F61" s="93"/>
      <c r="G61" s="93"/>
      <c r="H61" s="93"/>
      <c r="I61" s="93"/>
      <c r="J61" s="93"/>
      <c r="K61" s="93"/>
      <c r="L61" s="93"/>
      <c r="M61" s="42">
        <f t="shared" si="3"/>
        <v>106</v>
      </c>
    </row>
    <row r="62" spans="1:108" x14ac:dyDescent="0.3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318</v>
      </c>
      <c r="C63" s="93">
        <v>30</v>
      </c>
      <c r="D63" s="93">
        <v>30</v>
      </c>
      <c r="E63" s="93"/>
      <c r="F63" s="93"/>
      <c r="G63" s="93"/>
      <c r="H63" s="93"/>
      <c r="I63" s="93"/>
      <c r="J63" s="93"/>
      <c r="K63" s="93"/>
      <c r="L63" s="93"/>
      <c r="M63" s="42">
        <f t="shared" si="3"/>
        <v>60</v>
      </c>
    </row>
    <row r="64" spans="1:108" x14ac:dyDescent="0.3">
      <c r="B64" s="20" t="s">
        <v>332</v>
      </c>
      <c r="C64" s="42">
        <f>C61*'(ne pas modifier) BDD_REF'!$B$206 + (C62+C63)*'(ne pas modifier) BDD_REF'!$B$207</f>
        <v>0.65999999999999992</v>
      </c>
      <c r="D64" s="42">
        <f>D61*'(ne pas modifier) BDD_REF'!$B$206 + (D62+D63)*'(ne pas modifier) BDD_REF'!$B$207</f>
        <v>0.65999999999999992</v>
      </c>
      <c r="E64" s="42">
        <f>E61*'(ne pas modifier) BDD_REF'!$B$206 + (E62+E63)*'(ne pas modifier) BDD_REF'!$B$207</f>
        <v>0.73599999999999999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2.056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9.6000000000000002E-2</v>
      </c>
      <c r="D65" s="42">
        <f>((D61*'(ne pas modifier) BDD_REF'!$B$219)+('RECeff + REIamont (2)'!D62+'RECeff + REIamont (2)'!D63)*'(ne pas modifier) BDD_REF'!$B$220)*'(ne pas modifier) BDD_REF'!$B$208</f>
        <v>9.6000000000000002E-2</v>
      </c>
      <c r="E65" s="42">
        <f>((E61*'(ne pas modifier) BDD_REF'!$B$219)+('RECeff + REIamont (2)'!E62+'RECeff + REIamont (2)'!E63)*'(ne pas modifier) BDD_REF'!$B$220)*'(ne pas modifier) BDD_REF'!$B$208</f>
        <v>5.0599999999999999E-2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0.24260000000000001</v>
      </c>
    </row>
    <row r="66" spans="1:108" x14ac:dyDescent="0.3">
      <c r="B66" s="20" t="s">
        <v>334</v>
      </c>
      <c r="C66" s="42">
        <f>(C61+C62+C63)*'(ne pas modifier) BDD_REF'!$B$221*'(ne pas modifier) BDD_REF'!$B$209</f>
        <v>0.15839999999999999</v>
      </c>
      <c r="D66" s="42">
        <f>(D61+D62+D63)*'(ne pas modifier) BDD_REF'!$B$221*'(ne pas modifier) BDD_REF'!$B$209</f>
        <v>0.15839999999999999</v>
      </c>
      <c r="E66" s="42">
        <f>(E61+E62+E63)*'(ne pas modifier) BDD_REF'!$B$221*'(ne pas modifier) BDD_REF'!$B$209</f>
        <v>0.12143999999999998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0.43823999999999996</v>
      </c>
    </row>
    <row r="67" spans="1:108" x14ac:dyDescent="0.3">
      <c r="B67" s="7" t="s">
        <v>319</v>
      </c>
      <c r="C67" s="93">
        <v>50</v>
      </c>
      <c r="D67" s="93">
        <v>50</v>
      </c>
      <c r="E67" s="93"/>
      <c r="F67" s="93"/>
      <c r="G67" s="93"/>
      <c r="H67" s="93"/>
      <c r="I67" s="93"/>
      <c r="J67" s="93"/>
      <c r="K67" s="93"/>
      <c r="L67" s="93"/>
      <c r="M67" s="42">
        <f t="shared" si="3"/>
        <v>100</v>
      </c>
    </row>
    <row r="68" spans="1:108" x14ac:dyDescent="0.3">
      <c r="B68" s="7" t="s">
        <v>320</v>
      </c>
      <c r="C68" s="93"/>
      <c r="D68" s="93"/>
      <c r="E68" s="93">
        <v>21.75</v>
      </c>
      <c r="F68" s="93"/>
      <c r="G68" s="93"/>
      <c r="H68" s="93"/>
      <c r="I68" s="93"/>
      <c r="J68" s="93"/>
      <c r="K68" s="93"/>
      <c r="L68" s="93"/>
      <c r="M68" s="42">
        <f t="shared" si="3"/>
        <v>21.75</v>
      </c>
    </row>
    <row r="69" spans="1:108" x14ac:dyDescent="0.3">
      <c r="B69" s="7" t="s">
        <v>321</v>
      </c>
      <c r="C69" s="93">
        <v>5</v>
      </c>
      <c r="D69" s="93">
        <v>5</v>
      </c>
      <c r="E69" s="93"/>
      <c r="F69" s="93"/>
      <c r="G69" s="93"/>
      <c r="H69" s="93"/>
      <c r="I69" s="93"/>
      <c r="J69" s="93"/>
      <c r="K69" s="93"/>
      <c r="L69" s="93"/>
      <c r="M69" s="42">
        <f t="shared" si="3"/>
        <v>10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0.16983000000000001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0.16983000000000001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6.6794249999999986E-2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0.40645425000000002</v>
      </c>
    </row>
    <row r="74" spans="1:108" x14ac:dyDescent="0.3">
      <c r="B74" s="7" t="s">
        <v>325</v>
      </c>
      <c r="C74" s="93">
        <v>125</v>
      </c>
      <c r="D74" s="93">
        <v>125</v>
      </c>
      <c r="E74" s="93">
        <v>125</v>
      </c>
      <c r="F74" s="93"/>
      <c r="G74" s="93"/>
      <c r="H74" s="93"/>
      <c r="I74" s="93"/>
      <c r="J74" s="93"/>
      <c r="K74" s="93"/>
      <c r="L74" s="93"/>
      <c r="M74" s="42">
        <f t="shared" si="6"/>
        <v>375</v>
      </c>
    </row>
    <row r="75" spans="1:108" x14ac:dyDescent="0.3">
      <c r="B75" s="3" t="s">
        <v>185</v>
      </c>
      <c r="C75" s="42">
        <f>(C74*'(ne pas modifier) BDD_REF'!$B$210)/1000</f>
        <v>7.1250000000000003E-3</v>
      </c>
      <c r="D75" s="42">
        <f>(D74*'(ne pas modifier) BDD_REF'!$B$210)/1000</f>
        <v>7.1250000000000003E-3</v>
      </c>
      <c r="E75" s="42">
        <f>(E74*'(ne pas modifier) BDD_REF'!$B$210)/1000</f>
        <v>7.1250000000000003E-3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2.1375000000000002E-2</v>
      </c>
    </row>
    <row r="76" spans="1:108" s="17" customFormat="1" x14ac:dyDescent="0.3">
      <c r="A76" s="19"/>
      <c r="B76" s="20" t="s">
        <v>186</v>
      </c>
      <c r="C76" s="94">
        <f>C73+C75</f>
        <v>0.176955</v>
      </c>
      <c r="D76" s="94">
        <f t="shared" ref="D76:L76" si="7">D73+D75</f>
        <v>0.176955</v>
      </c>
      <c r="E76" s="94">
        <f t="shared" si="7"/>
        <v>7.3919249999999992E-2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0.42782924999999999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0</v>
      </c>
    </row>
    <row r="78" spans="1:108" x14ac:dyDescent="0.3">
      <c r="B78" s="7" t="s">
        <v>327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0.13529999999999998</v>
      </c>
      <c r="D79" s="42">
        <f>(D61*'(ne pas modifier) BDD_REF'!$B$211+'RECeff + REIamont (2)'!D77*'(ne pas modifier) BDD_REF'!$B$212+'RECeff + REIamont (2)'!D78*'(ne pas modifier) BDD_REF'!$B$213)/1000</f>
        <v>0.13529999999999998</v>
      </c>
      <c r="E79" s="42">
        <f>(E61*'(ne pas modifier) BDD_REF'!$B$211+'RECeff + REIamont (2)'!E77*'(ne pas modifier) BDD_REF'!$B$212+'RECeff + REIamont (2)'!E78*'(ne pas modifier) BDD_REF'!$B$213)/1000</f>
        <v>0.20745999999999998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0.47805999999999993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329</v>
      </c>
      <c r="C82" s="93">
        <v>0.5</v>
      </c>
      <c r="D82" s="93">
        <v>0.5</v>
      </c>
      <c r="E82" s="93">
        <v>1.36</v>
      </c>
      <c r="F82" s="93"/>
      <c r="G82" s="93"/>
      <c r="H82" s="93"/>
      <c r="I82" s="93"/>
      <c r="J82" s="93"/>
      <c r="K82" s="93"/>
      <c r="L82" s="93"/>
      <c r="M82" s="42">
        <f t="shared" si="6"/>
        <v>2.3600000000000003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4.4925E-3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4.4925E-3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1.2219600000000001E-2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2.1204600000000001E-2</v>
      </c>
    </row>
    <row r="86" spans="1:108" s="17" customFormat="1" x14ac:dyDescent="0.3">
      <c r="A86" s="19"/>
      <c r="B86" s="20" t="s">
        <v>187</v>
      </c>
      <c r="C86" s="94">
        <f>C79+C80+C85</f>
        <v>0.13979249999999999</v>
      </c>
      <c r="D86" s="94">
        <f t="shared" ref="D86:L86" si="8">D79+D80+D85</f>
        <v>0.13979249999999999</v>
      </c>
      <c r="E86" s="94">
        <f t="shared" si="8"/>
        <v>0.21967959999999997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0.49926459999999995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0.69752978571428559</v>
      </c>
      <c r="D87" s="96">
        <f>((D64+D65+D66)/1000*44/28*'(ne pas modifier) BDD_REF'!$B$231)+'RECeff + REIamont (2)'!D76+'RECeff + REIamont (2)'!D86</f>
        <v>0.69752978571428559</v>
      </c>
      <c r="E87" s="96">
        <f>((E64+E65+E66)/1000*44/28*'(ne pas modifier) BDD_REF'!$B$231)+'RECeff + REIamont (2)'!E76+'RECeff + REIamont (2)'!E86</f>
        <v>0.67173264999999993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2.066792221428571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>
        <v>40</v>
      </c>
      <c r="D88" s="93">
        <v>40</v>
      </c>
      <c r="E88" s="93">
        <v>46</v>
      </c>
      <c r="F88" s="93"/>
      <c r="G88" s="93"/>
      <c r="H88" s="93"/>
      <c r="I88" s="93"/>
      <c r="J88" s="93"/>
      <c r="K88" s="93"/>
      <c r="L88" s="93"/>
      <c r="M88" s="42">
        <f t="shared" si="6"/>
        <v>126</v>
      </c>
    </row>
    <row r="89" spans="1:108" x14ac:dyDescent="0.3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318</v>
      </c>
      <c r="C90" s="93">
        <v>30</v>
      </c>
      <c r="D90" s="93">
        <v>30</v>
      </c>
      <c r="E90" s="93"/>
      <c r="F90" s="93"/>
      <c r="G90" s="93"/>
      <c r="H90" s="93"/>
      <c r="I90" s="93"/>
      <c r="J90" s="93"/>
      <c r="K90" s="93"/>
      <c r="L90" s="93"/>
      <c r="M90" s="42">
        <f t="shared" si="6"/>
        <v>60</v>
      </c>
    </row>
    <row r="91" spans="1:108" x14ac:dyDescent="0.3">
      <c r="B91" s="20" t="s">
        <v>332</v>
      </c>
      <c r="C91" s="42">
        <f>C88*'(ne pas modifier) BDD_REF'!$B$206 + (C89+C90)*'(ne pas modifier) BDD_REF'!$B$207</f>
        <v>0.82000000000000006</v>
      </c>
      <c r="D91" s="42">
        <f>D88*'(ne pas modifier) BDD_REF'!$B$206 + (D89+D90)*'(ne pas modifier) BDD_REF'!$B$207</f>
        <v>0.82000000000000006</v>
      </c>
      <c r="E91" s="42">
        <f>E88*'(ne pas modifier) BDD_REF'!$B$206 + (E89+E90)*'(ne pas modifier) BDD_REF'!$B$207</f>
        <v>0.73599999999999999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2.3760000000000003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0.107</v>
      </c>
      <c r="D92" s="42">
        <f>((D88*'(ne pas modifier) BDD_REF'!$B$219)+('RECeff + REIamont (2)'!D89+'RECeff + REIamont (2)'!D90)*'(ne pas modifier) BDD_REF'!$B$220)*'(ne pas modifier) BDD_REF'!$B$208</f>
        <v>0.107</v>
      </c>
      <c r="E92" s="42">
        <f>((E88*'(ne pas modifier) BDD_REF'!$B$219)+('RECeff + REIamont (2)'!E89+'RECeff + REIamont (2)'!E90)*'(ne pas modifier) BDD_REF'!$B$220)*'(ne pas modifier) BDD_REF'!$B$208</f>
        <v>5.0599999999999999E-2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0.2646</v>
      </c>
    </row>
    <row r="93" spans="1:108" x14ac:dyDescent="0.3">
      <c r="B93" s="20" t="s">
        <v>334</v>
      </c>
      <c r="C93" s="42">
        <f>(C88+C89+C90)*'(ne pas modifier) BDD_REF'!$B$221*'(ne pas modifier) BDD_REF'!$B$209</f>
        <v>0.18479999999999999</v>
      </c>
      <c r="D93" s="42">
        <f>(D88+D89+D90)*'(ne pas modifier) BDD_REF'!$B$221*'(ne pas modifier) BDD_REF'!$B$209</f>
        <v>0.18479999999999999</v>
      </c>
      <c r="E93" s="42">
        <f>(E88+E89+E90)*'(ne pas modifier) BDD_REF'!$B$221*'(ne pas modifier) BDD_REF'!$B$209</f>
        <v>0.12143999999999998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0.49103999999999998</v>
      </c>
    </row>
    <row r="94" spans="1:108" x14ac:dyDescent="0.3">
      <c r="B94" s="7" t="s">
        <v>319</v>
      </c>
      <c r="C94" s="93">
        <v>50</v>
      </c>
      <c r="D94" s="93">
        <v>50</v>
      </c>
      <c r="E94" s="93"/>
      <c r="F94" s="93"/>
      <c r="G94" s="93"/>
      <c r="H94" s="93"/>
      <c r="I94" s="93"/>
      <c r="J94" s="93"/>
      <c r="K94" s="93"/>
      <c r="L94" s="93"/>
      <c r="M94" s="42">
        <f t="shared" si="6"/>
        <v>100</v>
      </c>
    </row>
    <row r="95" spans="1:108" x14ac:dyDescent="0.3">
      <c r="B95" s="7" t="s">
        <v>320</v>
      </c>
      <c r="C95" s="93"/>
      <c r="D95" s="93"/>
      <c r="E95" s="93">
        <v>12</v>
      </c>
      <c r="F95" s="93"/>
      <c r="G95" s="93"/>
      <c r="H95" s="93"/>
      <c r="I95" s="93"/>
      <c r="J95" s="93"/>
      <c r="K95" s="93"/>
      <c r="L95" s="93"/>
      <c r="M95" s="42">
        <f t="shared" si="6"/>
        <v>12</v>
      </c>
    </row>
    <row r="96" spans="1:108" x14ac:dyDescent="0.3">
      <c r="B96" s="7" t="s">
        <v>321</v>
      </c>
      <c r="C96" s="93">
        <v>5</v>
      </c>
      <c r="D96" s="93">
        <v>5</v>
      </c>
      <c r="E96" s="93"/>
      <c r="F96" s="93"/>
      <c r="G96" s="93"/>
      <c r="H96" s="93"/>
      <c r="I96" s="93"/>
      <c r="J96" s="93"/>
      <c r="K96" s="93"/>
      <c r="L96" s="93"/>
      <c r="M96" s="42">
        <f t="shared" si="6"/>
        <v>10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0.16983000000000001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0.16983000000000001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3.6851999999999996E-2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0.37651200000000001</v>
      </c>
    </row>
    <row r="101" spans="1:108" x14ac:dyDescent="0.3">
      <c r="B101" s="7" t="s">
        <v>325</v>
      </c>
      <c r="C101" s="93">
        <v>150</v>
      </c>
      <c r="D101" s="93">
        <v>150</v>
      </c>
      <c r="E101" s="93">
        <v>125</v>
      </c>
      <c r="F101" s="93"/>
      <c r="G101" s="93"/>
      <c r="H101" s="93"/>
      <c r="I101" s="93"/>
      <c r="J101" s="93"/>
      <c r="K101" s="93"/>
      <c r="L101" s="93"/>
      <c r="M101" s="42">
        <f t="shared" si="6"/>
        <v>425</v>
      </c>
    </row>
    <row r="102" spans="1:108" x14ac:dyDescent="0.3">
      <c r="B102" s="3" t="s">
        <v>185</v>
      </c>
      <c r="C102" s="42">
        <f>(C101*'(ne pas modifier) BDD_REF'!$B$210)/1000</f>
        <v>8.5500000000000003E-3</v>
      </c>
      <c r="D102" s="42">
        <f>(D101*'(ne pas modifier) BDD_REF'!$B$210)/1000</f>
        <v>8.5500000000000003E-3</v>
      </c>
      <c r="E102" s="42">
        <f>(E101*'(ne pas modifier) BDD_REF'!$B$210)/1000</f>
        <v>7.1250000000000003E-3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2.4225E-2</v>
      </c>
    </row>
    <row r="103" spans="1:108" s="17" customFormat="1" x14ac:dyDescent="0.3">
      <c r="A103" s="19"/>
      <c r="B103" s="20" t="s">
        <v>186</v>
      </c>
      <c r="C103" s="94">
        <f>C100+C102</f>
        <v>0.17838000000000001</v>
      </c>
      <c r="D103" s="94">
        <f t="shared" ref="D103:L103" si="9">D100+D102</f>
        <v>0.17838000000000001</v>
      </c>
      <c r="E103" s="94">
        <f t="shared" si="9"/>
        <v>4.3976999999999995E-2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0.40073700000000001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0</v>
      </c>
    </row>
    <row r="105" spans="1:108" x14ac:dyDescent="0.3">
      <c r="B105" s="7" t="s">
        <v>327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0.18039999999999998</v>
      </c>
      <c r="D106" s="42">
        <f>(D88*'(ne pas modifier) BDD_REF'!$B$211+'RECeff + REIamont (2)'!D104*'(ne pas modifier) BDD_REF'!$B$212+'RECeff + REIamont (2)'!D105*'(ne pas modifier) BDD_REF'!$B$213)/1000</f>
        <v>0.18039999999999998</v>
      </c>
      <c r="E106" s="42">
        <f>(E88*'(ne pas modifier) BDD_REF'!$B$211+'RECeff + REIamont (2)'!E104*'(ne pas modifier) BDD_REF'!$B$212+'RECeff + REIamont (2)'!E105*'(ne pas modifier) BDD_REF'!$B$213)/1000</f>
        <v>0.20745999999999998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0.56825999999999999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</v>
      </c>
    </row>
    <row r="113" spans="1:108" s="17" customFormat="1" x14ac:dyDescent="0.3">
      <c r="A113" s="19"/>
      <c r="B113" s="20" t="s">
        <v>187</v>
      </c>
      <c r="C113" s="94">
        <f>C106+C107+C112</f>
        <v>0.18039999999999998</v>
      </c>
      <c r="D113" s="94">
        <f t="shared" ref="D113:L113" si="11">D106+D107+D112</f>
        <v>0.18039999999999998</v>
      </c>
      <c r="E113" s="94">
        <f t="shared" si="11"/>
        <v>0.20745999999999998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0.56825999999999999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0.82176528571428575</v>
      </c>
      <c r="D114" s="96">
        <f>((D91+D92+D93)/1000*44/28*'(ne pas modifier) BDD_REF'!$B$231)+'RECeff + REIamont (2)'!D103+'RECeff + REIamont (2)'!D113</f>
        <v>0.82176528571428575</v>
      </c>
      <c r="E114" s="96">
        <f>((E91+E92+E93)/1000*44/28*'(ne pas modifier) BDD_REF'!$B$231)+'RECeff + REIamont (2)'!E103+'RECeff + REIamont (2)'!E113</f>
        <v>0.62957079999999999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2.2731013714285715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>
        <v>60</v>
      </c>
      <c r="D115" s="93">
        <v>60</v>
      </c>
      <c r="E115" s="93">
        <v>46</v>
      </c>
      <c r="F115" s="93"/>
      <c r="G115" s="93"/>
      <c r="H115" s="93"/>
      <c r="I115" s="93"/>
      <c r="J115" s="93"/>
      <c r="K115" s="93"/>
      <c r="L115" s="93"/>
      <c r="M115" s="42">
        <f t="shared" si="10"/>
        <v>166</v>
      </c>
    </row>
    <row r="116" spans="1:108" x14ac:dyDescent="0.3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318</v>
      </c>
      <c r="C117" s="93">
        <v>30</v>
      </c>
      <c r="D117" s="93">
        <v>30</v>
      </c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60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1.1399999999999999</v>
      </c>
      <c r="D118" s="42">
        <f>D115*'(ne pas modifier) BDD_REF'!$B$206 + (D116+D117)*'(ne pas modifier) BDD_REF'!$B$207</f>
        <v>1.1399999999999999</v>
      </c>
      <c r="E118" s="42">
        <f>E115*'(ne pas modifier) BDD_REF'!$B$206 + (E116+E117)*'(ne pas modifier) BDD_REF'!$B$207</f>
        <v>0.73599999999999999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3.016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0.12899999999999998</v>
      </c>
      <c r="D119" s="42">
        <f>((D115*'(ne pas modifier) BDD_REF'!$B$219)+('RECeff + REIamont (2)'!D116+'RECeff + REIamont (2)'!D117)*'(ne pas modifier) BDD_REF'!$B$220)*'(ne pas modifier) BDD_REF'!$B$208</f>
        <v>0.12899999999999998</v>
      </c>
      <c r="E119" s="42">
        <f>((E115*'(ne pas modifier) BDD_REF'!$B$219)+('RECeff + REIamont (2)'!E116+'RECeff + REIamont (2)'!E117)*'(ne pas modifier) BDD_REF'!$B$220)*'(ne pas modifier) BDD_REF'!$B$208</f>
        <v>5.0599999999999999E-2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0.30859999999999993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0.23759999999999995</v>
      </c>
      <c r="D120" s="42">
        <f>(D115+D116+D117)*'(ne pas modifier) BDD_REF'!$B$221*'(ne pas modifier) BDD_REF'!$B$209</f>
        <v>0.23759999999999995</v>
      </c>
      <c r="E120" s="42">
        <f>(E115+E116+E117)*'(ne pas modifier) BDD_REF'!$B$221*'(ne pas modifier) BDD_REF'!$B$209</f>
        <v>0.12143999999999998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0.59663999999999984</v>
      </c>
    </row>
    <row r="121" spans="1:108" x14ac:dyDescent="0.3">
      <c r="B121" s="7" t="s">
        <v>319</v>
      </c>
      <c r="C121" s="93">
        <v>60</v>
      </c>
      <c r="D121" s="93">
        <v>60</v>
      </c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120</v>
      </c>
    </row>
    <row r="122" spans="1:108" x14ac:dyDescent="0.3">
      <c r="B122" s="7" t="s">
        <v>320</v>
      </c>
      <c r="C122" s="93"/>
      <c r="D122" s="93"/>
      <c r="E122" s="93">
        <v>12</v>
      </c>
      <c r="F122" s="93"/>
      <c r="G122" s="93"/>
      <c r="H122" s="93"/>
      <c r="I122" s="93"/>
      <c r="J122" s="93"/>
      <c r="K122" s="93"/>
      <c r="L122" s="93"/>
      <c r="M122" s="42">
        <f t="shared" si="10"/>
        <v>12</v>
      </c>
    </row>
    <row r="123" spans="1:108" x14ac:dyDescent="0.3">
      <c r="B123" s="7" t="s">
        <v>321</v>
      </c>
      <c r="C123" s="93">
        <v>5</v>
      </c>
      <c r="D123" s="93">
        <v>5</v>
      </c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10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0.20051000000000002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0.20051000000000002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3.6851999999999996E-2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0.43787200000000004</v>
      </c>
    </row>
    <row r="128" spans="1:108" x14ac:dyDescent="0.3">
      <c r="B128" s="7" t="s">
        <v>325</v>
      </c>
      <c r="C128" s="93">
        <v>150</v>
      </c>
      <c r="D128" s="93">
        <v>150</v>
      </c>
      <c r="E128" s="93">
        <v>125</v>
      </c>
      <c r="F128" s="93"/>
      <c r="G128" s="93"/>
      <c r="H128" s="93"/>
      <c r="I128" s="93"/>
      <c r="J128" s="93"/>
      <c r="K128" s="93"/>
      <c r="L128" s="93"/>
      <c r="M128" s="42">
        <f t="shared" si="10"/>
        <v>425</v>
      </c>
    </row>
    <row r="129" spans="1:108" x14ac:dyDescent="0.3">
      <c r="B129" s="3" t="s">
        <v>185</v>
      </c>
      <c r="C129" s="42">
        <f>(C128*'(ne pas modifier) BDD_REF'!$B$210)/1000</f>
        <v>8.5500000000000003E-3</v>
      </c>
      <c r="D129" s="42">
        <f>(D128*'(ne pas modifier) BDD_REF'!$B$210)/1000</f>
        <v>8.5500000000000003E-3</v>
      </c>
      <c r="E129" s="42">
        <f>(E128*'(ne pas modifier) BDD_REF'!$B$210)/1000</f>
        <v>7.1250000000000003E-3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2.4225E-2</v>
      </c>
    </row>
    <row r="130" spans="1:108" s="17" customFormat="1" x14ac:dyDescent="0.3">
      <c r="A130" s="19"/>
      <c r="B130" s="20" t="s">
        <v>186</v>
      </c>
      <c r="C130" s="94">
        <f>C127+C129</f>
        <v>0.20906000000000002</v>
      </c>
      <c r="D130" s="94">
        <f t="shared" ref="D130:L130" si="12">D127+D129</f>
        <v>0.20906000000000002</v>
      </c>
      <c r="E130" s="94">
        <f t="shared" si="12"/>
        <v>4.3976999999999995E-2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0.46209700000000004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0</v>
      </c>
    </row>
    <row r="132" spans="1:108" x14ac:dyDescent="0.3">
      <c r="B132" s="7" t="s">
        <v>327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0.27059999999999995</v>
      </c>
      <c r="D133" s="42">
        <f>(D115*'(ne pas modifier) BDD_REF'!$B$211+'RECeff + REIamont (2)'!D131*'(ne pas modifier) BDD_REF'!$B$212+'RECeff + REIamont (2)'!D132*'(ne pas modifier) BDD_REF'!$B$213)/1000</f>
        <v>0.27059999999999995</v>
      </c>
      <c r="E133" s="42">
        <f>(E115*'(ne pas modifier) BDD_REF'!$B$211+'RECeff + REIamont (2)'!E131*'(ne pas modifier) BDD_REF'!$B$212+'RECeff + REIamont (2)'!E132*'(ne pas modifier) BDD_REF'!$B$213)/1000</f>
        <v>0.20745999999999998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0.74865999999999988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>
        <v>0.33400000000000002</v>
      </c>
      <c r="D135" s="93">
        <v>0.33400000000000002</v>
      </c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0.66800000000000004</v>
      </c>
    </row>
    <row r="136" spans="1:108" x14ac:dyDescent="0.3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330</v>
      </c>
      <c r="C137" s="93">
        <v>7.4999999999999997E-3</v>
      </c>
      <c r="D137" s="93">
        <v>7.4999999999999997E-3</v>
      </c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1.4999999999999999E-2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2.1955110000000003E-3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2.1955110000000003E-3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4.3910220000000005E-3</v>
      </c>
    </row>
    <row r="140" spans="1:108" s="17" customFormat="1" x14ac:dyDescent="0.3">
      <c r="A140" s="19"/>
      <c r="B140" s="20" t="s">
        <v>187</v>
      </c>
      <c r="C140" s="94">
        <f>C133+C134+C139</f>
        <v>0.27279551099999994</v>
      </c>
      <c r="D140" s="94">
        <f t="shared" ref="D140:L140" si="14">D133+D134+D139</f>
        <v>0.27279551099999994</v>
      </c>
      <c r="E140" s="94">
        <f t="shared" si="14"/>
        <v>0.20745999999999998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0.75305102199999985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1.1092467967142856</v>
      </c>
      <c r="D141" s="96">
        <f>((D118+D119+D120)/1000*44/28*'(ne pas modifier) BDD_REF'!$B$231)+'RECeff + REIamont (2)'!D130+'RECeff + REIamont (2)'!D140</f>
        <v>1.1092467967142856</v>
      </c>
      <c r="E141" s="96">
        <f>((E118+E119+E120)/1000*44/28*'(ne pas modifier) BDD_REF'!$B$231)+'RECeff + REIamont (2)'!E130+'RECeff + REIamont (2)'!E140</f>
        <v>0.62957079999999999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2.8480643934285714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3.6141297252857143</v>
      </c>
      <c r="D142" s="97">
        <f t="shared" ref="D142:L142" si="15">D33+D60+D87+D114+D141</f>
        <v>3.6141297252857143</v>
      </c>
      <c r="E142" s="97">
        <f t="shared" si="15"/>
        <v>2.6618363549999993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9.890095805571427</v>
      </c>
    </row>
    <row r="143" spans="1:108" x14ac:dyDescent="0.3">
      <c r="B143" s="79" t="s">
        <v>223</v>
      </c>
      <c r="C143" s="97">
        <f>(C142-C5*5)</f>
        <v>-5.268154828887619</v>
      </c>
      <c r="D143" s="97">
        <f t="shared" ref="D143:L143" si="16">(D142-D5*5)</f>
        <v>-2.8031968455792846</v>
      </c>
      <c r="E143" s="97">
        <f t="shared" si="16"/>
        <v>-6.220448199173334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-10.536309657775238</v>
      </c>
      <c r="D144" s="91">
        <f>D143*Eligibilité_projet!C8</f>
        <v>-7.0079921139482115</v>
      </c>
      <c r="E144" s="91">
        <f>E143*Eligibilité_projet!D8</f>
        <v>-19.283389417437338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-36.827691189160788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2.7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8.1000000000000014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4.2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12.600000000000001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5.6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16.799999999999997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7.1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21.299999999999997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7.4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22.200000000000003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8.6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25.799999999999997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9.8000000000000007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29.400000000000002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11.1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33.299999999999997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12.3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36.900000000000006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13.5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40.5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13.9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41.7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14.3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42.900000000000006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14.7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44.099999999999994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15.1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45.3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15.6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46.8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15.6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46.8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15.7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47.099999999999994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15.8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47.400000000000006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15.9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47.7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16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48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234.9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704.7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70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82.028571428571439</v>
      </c>
      <c r="D28" s="25">
        <f>((D25/D27)-D26)*Eligibilité_projet!C8*44/12</f>
        <v>102.53571428571429</v>
      </c>
      <c r="E28" s="25">
        <f>((E25/E27)-E26)*Eligibilité_projet!D8*44/12</f>
        <v>127.14428571428573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311.70857142857147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52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156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47</v>
      </c>
      <c r="E6" s="23">
        <f>IF(Eligibilité_projet!D13="Hors climat Mediterranéen",'(ne pas modifier) BDD_REF'!$C$271,IF(Eligibilité_projet!D13="",0,'(ne pas modifier) BDD_REF'!$B$271))</f>
        <v>47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141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1</v>
      </c>
      <c r="D7" s="23">
        <f>Eligibilité_projet!C15</f>
        <v>1</v>
      </c>
      <c r="E7" s="23">
        <f>Eligibilité_projet!D15</f>
        <v>1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3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60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35.20000000000001</v>
      </c>
      <c r="D9" s="22">
        <f>((D6-D5)+('(ne pas modifier) BDD_REF'!$B$275*D7*D8))*Eligibilité_projet!C8*44/12</f>
        <v>44.000000000000007</v>
      </c>
      <c r="E9" s="22">
        <f>((E6-E5)+('(ne pas modifier) BDD_REF'!$B$275*E7*E8))*Eligibilité_projet!D8*44/12</f>
        <v>54.560000000000009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133.76000000000002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Normal="100" workbookViewId="0">
      <selection activeCell="B2" sqref="B2:C2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>
        <f>IF(Eligibilité_projet!C2="OUI","/",'RECeff + REIamont (2)'!M144)</f>
        <v>-36.827691189160788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311.70857142857147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133.76000000000002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482.29626261773228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-36.827691189160788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280.53771428571434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133.76000000000002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409.69563404630378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2022-10-24T12:43:38Z</dcterms:modified>
</cp:coreProperties>
</file>