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érigord\1 - BOISEMENT\MAUZENS MIREMONT (24) - BARDI DE FOURTOUT\doc fin\"/>
    </mc:Choice>
  </mc:AlternateContent>
  <xr:revisionPtr revIDLastSave="0" documentId="13_ncr:1_{7DBB92DE-51C4-4098-BFD1-5356AAAA35B6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62" i="2" l="1" a="1"/>
  <c r="AH62" i="2" s="1"/>
  <c r="AH90" i="2" a="1"/>
  <c r="AH90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<sst xmlns="http://schemas.openxmlformats.org/spreadsheetml/2006/main" count="1171" uniqueCount="324">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</sst>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B45" sqref="B4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2.2999999999999998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0.56000000000000005</v>
      </c>
      <c r="D9" s="36">
        <f t="shared" ref="D9:D18" si="0">C9*$C$5</f>
        <v>1.288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0.44</v>
      </c>
      <c r="D10" s="36">
        <f t="shared" si="0"/>
        <v>1.012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2.2999999999999998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158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7.9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250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9.1999999999999993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v>350</v>
      </c>
      <c r="C64" s="63">
        <v>3</v>
      </c>
      <c r="D64" s="63">
        <v>88</v>
      </c>
      <c r="E64" s="54"/>
      <c r="F64" s="54"/>
      <c r="G64" s="54"/>
      <c r="H64" s="54"/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63">
        <v>377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11.5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63">
        <v>512</v>
      </c>
      <c r="C66" s="63">
        <v>5</v>
      </c>
      <c r="D66" s="63">
        <v>102</v>
      </c>
      <c r="E66" s="54"/>
      <c r="F66" s="54"/>
      <c r="G66" s="54"/>
      <c r="H66" s="54"/>
      <c r="I66" s="52">
        <f t="shared" ref="I66:I81" si="2">IF(A66&lt;&gt;0,(B66-(B65-D65))/(A66-A65),"")</f>
        <v>13.5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70</v>
      </c>
      <c r="B67" s="63">
        <v>565</v>
      </c>
      <c r="C67" s="63">
        <v>6</v>
      </c>
      <c r="D67" s="63">
        <v>113</v>
      </c>
      <c r="E67" s="54"/>
      <c r="F67" s="54"/>
      <c r="G67" s="54"/>
      <c r="H67" s="54"/>
      <c r="I67" s="52">
        <f t="shared" si="2"/>
        <v>15.5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80</v>
      </c>
      <c r="B68" s="63">
        <v>622</v>
      </c>
      <c r="C68" s="63">
        <v>7</v>
      </c>
      <c r="D68" s="63">
        <v>124</v>
      </c>
      <c r="E68" s="54"/>
      <c r="F68" s="54"/>
      <c r="G68" s="54"/>
      <c r="H68" s="54"/>
      <c r="I68" s="52">
        <f t="shared" si="2"/>
        <v>17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90</v>
      </c>
      <c r="B69" s="53">
        <v>673</v>
      </c>
      <c r="C69" s="53">
        <v>8</v>
      </c>
      <c r="D69" s="53">
        <v>135</v>
      </c>
      <c r="E69" s="54"/>
      <c r="F69" s="54"/>
      <c r="G69" s="54"/>
      <c r="H69" s="54"/>
      <c r="I69" s="52">
        <f t="shared" si="2"/>
        <v>17.5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100</v>
      </c>
      <c r="B70" s="53">
        <v>723</v>
      </c>
      <c r="C70" s="53">
        <v>9</v>
      </c>
      <c r="D70" s="53">
        <v>723</v>
      </c>
      <c r="E70" s="54"/>
      <c r="F70" s="54"/>
      <c r="G70" s="54"/>
      <c r="H70" s="54"/>
      <c r="I70" s="52">
        <f t="shared" si="2"/>
        <v>18.5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4" sqref="G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396.92963589781414</v>
      </c>
      <c r="AO3" s="62">
        <f>IF('Données projet'!E10&gt;30,$AM$33-$H$33,LOOKUP('Données projet'!$E$10,$A$3:$A$203,AM3:AM203)-LOOKUP('Données projet'!$E$10,$A$3:$A$203,$H$3:$H$203))</f>
        <v>294.38852181137639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7.9</v>
      </c>
      <c r="AI4" s="14">
        <f>IF('Données projet'!$A$62&gt;35,AI3+AH4-AQ3,IF(A4&lt;'Données projet'!$A$62,$AF$205^A4,IF(A4='Données projet'!$A$62,'Données projet'!$B$62,AI3+AH4-AQ3)))</f>
        <v>1.2880503926580862</v>
      </c>
      <c r="AJ4" s="14">
        <f>AI4*VLOOKUP('Données projet'!$B$10,Paramètres!$A$1:$I$89,3,0)*VLOOKUP('Données projet'!$B$10,Paramètres!$A$1:$I$89,5,0)</f>
        <v>0.60280758376398436</v>
      </c>
      <c r="AK4" s="14">
        <f>EXP(-1.0587+0.8836*LN(AJ4)+0.284)</f>
        <v>0.29465781953181042</v>
      </c>
      <c r="AL4" s="22">
        <f t="shared" ref="AL4:AL67" si="4">(AJ4+AK4)*0.475*44/12</f>
        <v>1.5630855774068424</v>
      </c>
      <c r="AM4" s="62">
        <f t="shared" ref="AM4:AM67" si="5">AL4+(AD4+AE4)*44/12</f>
        <v>259.45197446629572</v>
      </c>
      <c r="AN4" s="62">
        <f ca="1">AVERAGE(OFFSET($AM$3,0,0,'Données projet'!$E$10+1,1))-AVERAGE(OFFSET($H$3,0,0,'Données projet'!$E$10+1,1))</f>
        <v>396.92963589781414</v>
      </c>
      <c r="AO4" s="62">
        <f>$AO$3</f>
        <v>294.38852181137639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7.9</v>
      </c>
      <c r="AI5" s="14">
        <f>IF('Données projet'!$A$62&gt;35,AI4+AH5-AQ4,IF(A5&lt;'Données projet'!$A$62,$AF$205^A5,IF(A5='Données projet'!$A$62,'Données projet'!$B$62,AI4+AH5-AQ4)))</f>
        <v>1.6590738140266501</v>
      </c>
      <c r="AJ5" s="14">
        <f>AI5*VLOOKUP('Données projet'!$B$10,Paramètres!$A$1:$I$89,3,0)*VLOOKUP('Données projet'!$B$10,Paramètres!$A$1:$I$89,5,0)</f>
        <v>0.77644654496447219</v>
      </c>
      <c r="AK5" s="14">
        <f t="shared" ref="AK5:AK68" si="35">EXP(-1.0587+0.8836*LN(AJ5)+0.284)</f>
        <v>0.36851455096495994</v>
      </c>
      <c r="AL5" s="22">
        <f t="shared" si="4"/>
        <v>1.9941405754104276</v>
      </c>
      <c r="AM5" s="62">
        <f t="shared" si="5"/>
        <v>261.10525168652157</v>
      </c>
      <c r="AN5" s="62">
        <f ca="1">AVERAGE(OFFSET($AM$3,0,0,'Données projet'!$E$10+1,1))-AVERAGE(OFFSET($H$3,0,0,'Données projet'!$E$10+1,1))</f>
        <v>396.92963589781414</v>
      </c>
      <c r="AO5" s="62">
        <f t="shared" ref="AO5:AO68" si="36">$AO$3</f>
        <v>294.38852181137639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7.9</v>
      </c>
      <c r="AI6" s="14">
        <f>IF('Données projet'!$A$62&gt;35,AI5+AH6-AQ5,IF(A6&lt;'Données projet'!$A$62,$AF$205^A6,IF(A6='Données projet'!$A$62,'Données projet'!$B$62,AI5+AH6-AQ5)))</f>
        <v>2.1369706776057753</v>
      </c>
      <c r="AJ6" s="14">
        <f>AI6*VLOOKUP('Données projet'!$B$10,Paramètres!$A$1:$I$89,3,0)*VLOOKUP('Données projet'!$B$10,Paramètres!$A$1:$I$89,5,0)</f>
        <v>1.0001022771195029</v>
      </c>
      <c r="AK6" s="14">
        <f t="shared" si="35"/>
        <v>0.46088365986243646</v>
      </c>
      <c r="AL6" s="22">
        <f t="shared" si="4"/>
        <v>2.5445505069102112</v>
      </c>
      <c r="AM6" s="62">
        <f t="shared" si="5"/>
        <v>262.8778838402435</v>
      </c>
      <c r="AN6" s="62">
        <f ca="1">AVERAGE(OFFSET($AM$3,0,0,'Données projet'!$E$10+1,1))-AVERAGE(OFFSET($H$3,0,0,'Données projet'!$E$10+1,1))</f>
        <v>396.92963589781414</v>
      </c>
      <c r="AO6" s="62">
        <f t="shared" si="36"/>
        <v>294.38852181137639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7.9</v>
      </c>
      <c r="AI7" s="14">
        <f>IF('Données projet'!$A$62&gt;35,AI6+AH7-AQ6,IF(A7&lt;'Données projet'!$A$62,$AF$205^A7,IF(A7='Données projet'!$A$62,'Données projet'!$B$62,AI6+AH7-AQ6)))</f>
        <v>2.7525259203889356</v>
      </c>
      <c r="AJ7" s="14">
        <f>AI7*VLOOKUP('Données projet'!$B$10,Paramètres!$A$1:$I$89,3,0)*VLOOKUP('Données projet'!$B$10,Paramètres!$A$1:$I$89,5,0)</f>
        <v>1.2881821307420218</v>
      </c>
      <c r="AK7" s="14">
        <f t="shared" si="35"/>
        <v>0.57640532069082717</v>
      </c>
      <c r="AL7" s="22">
        <f t="shared" si="4"/>
        <v>3.2474898112455457</v>
      </c>
      <c r="AM7" s="62">
        <f t="shared" si="5"/>
        <v>264.80304536680109</v>
      </c>
      <c r="AN7" s="62">
        <f ca="1">AVERAGE(OFFSET($AM$3,0,0,'Données projet'!$E$10+1,1))-AVERAGE(OFFSET($H$3,0,0,'Données projet'!$E$10+1,1))</f>
        <v>396.92963589781414</v>
      </c>
      <c r="AO7" s="62">
        <f t="shared" si="36"/>
        <v>294.38852181137639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7.9</v>
      </c>
      <c r="AI8" s="14">
        <f>IF('Données projet'!$A$62&gt;35,AI7+AH8-AQ7,IF(A8&lt;'Données projet'!$A$62,$AF$205^A8,IF(A8='Données projet'!$A$62,'Données projet'!$B$62,AI7+AH8-AQ7)))</f>
        <v>3.5453920925585285</v>
      </c>
      <c r="AJ8" s="14">
        <f>AI8*VLOOKUP('Données projet'!$B$10,Paramètres!$A$1:$I$89,3,0)*VLOOKUP('Données projet'!$B$10,Paramètres!$A$1:$I$89,5,0)</f>
        <v>1.6592434993173915</v>
      </c>
      <c r="AK8" s="14">
        <f t="shared" si="35"/>
        <v>0.72088277944126433</v>
      </c>
      <c r="AL8" s="22">
        <f t="shared" si="4"/>
        <v>4.1453866021713255</v>
      </c>
      <c r="AM8" s="62">
        <f t="shared" si="5"/>
        <v>266.92316437994907</v>
      </c>
      <c r="AN8" s="62">
        <f ca="1">AVERAGE(OFFSET($AM$3,0,0,'Données projet'!$E$10+1,1))-AVERAGE(OFFSET($H$3,0,0,'Données projet'!$E$10+1,1))</f>
        <v>396.92963589781414</v>
      </c>
      <c r="AO8" s="62">
        <f t="shared" si="36"/>
        <v>294.38852181137639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7.9</v>
      </c>
      <c r="AI9" s="14">
        <f>IF('Données projet'!$A$62&gt;35,AI8+AH9-AQ8,IF(A9&lt;'Données projet'!$A$62,$AF$205^A9,IF(A9='Données projet'!$A$62,'Données projet'!$B$62,AI8+AH9-AQ8)))</f>
        <v>4.566643676946887</v>
      </c>
      <c r="AJ9" s="14">
        <f>AI9*VLOOKUP('Données projet'!$B$10,Paramètres!$A$1:$I$89,3,0)*VLOOKUP('Données projet'!$B$10,Paramètres!$A$1:$I$89,5,0)</f>
        <v>2.1371892408111433</v>
      </c>
      <c r="AK9" s="14">
        <f t="shared" si="35"/>
        <v>0.9015738804633705</v>
      </c>
      <c r="AL9" s="22">
        <f t="shared" si="4"/>
        <v>5.292512436219778</v>
      </c>
      <c r="AM9" s="62">
        <f t="shared" si="5"/>
        <v>269.29251243621979</v>
      </c>
      <c r="AN9" s="62">
        <f ca="1">AVERAGE(OFFSET($AM$3,0,0,'Données projet'!$E$10+1,1))-AVERAGE(OFFSET($H$3,0,0,'Données projet'!$E$10+1,1))</f>
        <v>396.92963589781414</v>
      </c>
      <c r="AO9" s="62">
        <f t="shared" si="36"/>
        <v>294.38852181137639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7.9</v>
      </c>
      <c r="AI10" s="14">
        <f>IF('Données projet'!$A$62&gt;35,AI9+AH10-AQ9,IF(A10&lt;'Données projet'!$A$62,$AF$205^A10,IF(A10='Données projet'!$A$62,'Données projet'!$B$62,AI9+AH10-AQ9)))</f>
        <v>5.8820671812210037</v>
      </c>
      <c r="AJ10" s="14">
        <f>AI10*VLOOKUP('Données projet'!$B$10,Paramètres!$A$1:$I$89,3,0)*VLOOKUP('Données projet'!$B$10,Paramètres!$A$1:$I$89,5,0)</f>
        <v>2.7528074408114294</v>
      </c>
      <c r="AK10" s="14">
        <f t="shared" si="35"/>
        <v>1.1275556652411438</v>
      </c>
      <c r="AL10" s="22">
        <f t="shared" si="4"/>
        <v>6.7582990763748976</v>
      </c>
      <c r="AM10" s="62">
        <f t="shared" si="5"/>
        <v>271.98052129859713</v>
      </c>
      <c r="AN10" s="62">
        <f ca="1">AVERAGE(OFFSET($AM$3,0,0,'Données projet'!$E$10+1,1))-AVERAGE(OFFSET($H$3,0,0,'Données projet'!$E$10+1,1))</f>
        <v>396.92963589781414</v>
      </c>
      <c r="AO10" s="62">
        <f t="shared" si="36"/>
        <v>294.38852181137639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7.9</v>
      </c>
      <c r="AI11" s="14">
        <f>IF('Données projet'!$A$62&gt;35,AI10+AH11-AQ10,IF(A11&lt;'Données projet'!$A$62,$AF$205^A11,IF(A11='Données projet'!$A$62,'Données projet'!$B$62,AI10+AH11-AQ10)))</f>
        <v>7.5763989424129567</v>
      </c>
      <c r="AJ11" s="14">
        <f>AI11*VLOOKUP('Données projet'!$B$10,Paramètres!$A$1:$I$89,3,0)*VLOOKUP('Données projet'!$B$10,Paramètres!$A$1:$I$89,5,0)</f>
        <v>3.5457547050492639</v>
      </c>
      <c r="AK11" s="14">
        <f t="shared" si="35"/>
        <v>1.4101803587787649</v>
      </c>
      <c r="AL11" s="22">
        <f t="shared" si="4"/>
        <v>8.631586902833817</v>
      </c>
      <c r="AM11" s="62">
        <f t="shared" si="5"/>
        <v>275.07603134727827</v>
      </c>
      <c r="AN11" s="62">
        <f ca="1">AVERAGE(OFFSET($AM$3,0,0,'Données projet'!$E$10+1,1))-AVERAGE(OFFSET($H$3,0,0,'Données projet'!$E$10+1,1))</f>
        <v>396.92963589781414</v>
      </c>
      <c r="AO11" s="62">
        <f t="shared" si="36"/>
        <v>294.38852181137639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7.9</v>
      </c>
      <c r="AI12" s="14">
        <f>IF('Données projet'!$A$62&gt;35,AI11+AH12-AQ11,IF(A12&lt;'Données projet'!$A$62,$AF$205^A12,IF(A12='Données projet'!$A$62,'Données projet'!$B$62,AI11+AH12-AQ11)))</f>
        <v>9.7587836327093171</v>
      </c>
      <c r="AJ12" s="14">
        <f>AI12*VLOOKUP('Données projet'!$B$10,Paramètres!$A$1:$I$89,3,0)*VLOOKUP('Données projet'!$B$10,Paramètres!$A$1:$I$89,5,0)</f>
        <v>4.5671107401079603</v>
      </c>
      <c r="AK12" s="14">
        <f t="shared" si="35"/>
        <v>1.763645650133036</v>
      </c>
      <c r="AL12" s="22">
        <f t="shared" si="4"/>
        <v>11.026067379669733</v>
      </c>
      <c r="AM12" s="62">
        <f t="shared" si="5"/>
        <v>278.6927340463364</v>
      </c>
      <c r="AN12" s="62">
        <f ca="1">AVERAGE(OFFSET($AM$3,0,0,'Données projet'!$E$10+1,1))-AVERAGE(OFFSET($H$3,0,0,'Données projet'!$E$10+1,1))</f>
        <v>396.92963589781414</v>
      </c>
      <c r="AO12" s="62">
        <f t="shared" si="36"/>
        <v>294.38852181137639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7.9</v>
      </c>
      <c r="AI13" s="14">
        <f>IF('Données projet'!$A$62&gt;35,AI12+AH13-AQ12,IF(A13&lt;'Données projet'!$A$62,$AF$205^A13,IF(A13='Données projet'!$A$62,'Données projet'!$B$62,AI12+AH13-AQ12)))</f>
        <v>12.569805089976542</v>
      </c>
      <c r="AJ13" s="14">
        <f>AI13*VLOOKUP('Données projet'!$B$10,Paramètres!$A$1:$I$89,3,0)*VLOOKUP('Données projet'!$B$10,Paramètres!$A$1:$I$89,5,0)</f>
        <v>5.8826687821090227</v>
      </c>
      <c r="AK13" s="14">
        <f t="shared" si="35"/>
        <v>2.2057079152108381</v>
      </c>
      <c r="AL13" s="22">
        <f t="shared" si="4"/>
        <v>14.087256081165423</v>
      </c>
      <c r="AM13" s="62">
        <f t="shared" si="5"/>
        <v>282.97614497005429</v>
      </c>
      <c r="AN13" s="62">
        <f ca="1">AVERAGE(OFFSET($AM$3,0,0,'Données projet'!$E$10+1,1))-AVERAGE(OFFSET($H$3,0,0,'Données projet'!$E$10+1,1))</f>
        <v>396.92963589781414</v>
      </c>
      <c r="AO13" s="62">
        <f t="shared" si="36"/>
        <v>294.38852181137639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7.9</v>
      </c>
      <c r="AI14" s="14">
        <f>IF('Données projet'!$A$62&gt;35,AI13+AH14-AQ13,IF(A14&lt;'Données projet'!$A$62,$AF$205^A14,IF(A14='Données projet'!$A$62,'Données projet'!$B$62,AI13+AH14-AQ13)))</f>
        <v>16.190542381779895</v>
      </c>
      <c r="AJ14" s="14">
        <f>AI14*VLOOKUP('Données projet'!$B$10,Paramètres!$A$1:$I$89,3,0)*VLOOKUP('Données projet'!$B$10,Paramètres!$A$1:$I$89,5,0)</f>
        <v>7.5771738346729904</v>
      </c>
      <c r="AK14" s="14">
        <f t="shared" si="35"/>
        <v>2.7585742106736397</v>
      </c>
      <c r="AL14" s="22">
        <f t="shared" si="4"/>
        <v>18.001427845645381</v>
      </c>
      <c r="AM14" s="62">
        <f t="shared" si="5"/>
        <v>288.11253895675651</v>
      </c>
      <c r="AN14" s="62">
        <f ca="1">AVERAGE(OFFSET($AM$3,0,0,'Données projet'!$E$10+1,1))-AVERAGE(OFFSET($H$3,0,0,'Données projet'!$E$10+1,1))</f>
        <v>396.92963589781414</v>
      </c>
      <c r="AO14" s="62">
        <f t="shared" si="36"/>
        <v>294.38852181137639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7.9</v>
      </c>
      <c r="AI15" s="14">
        <f>IF('Données projet'!$A$62&gt;35,AI14+AH15-AQ14,IF(A15&lt;'Données projet'!$A$62,$AF$205^A15,IF(A15='Données projet'!$A$62,'Données projet'!$B$62,AI14+AH15-AQ14)))</f>
        <v>20.854234472198982</v>
      </c>
      <c r="AJ15" s="14">
        <f>AI15*VLOOKUP('Données projet'!$B$10,Paramètres!$A$1:$I$89,3,0)*VLOOKUP('Données projet'!$B$10,Paramètres!$A$1:$I$89,5,0)</f>
        <v>9.7597817329891239</v>
      </c>
      <c r="AK15" s="14">
        <f t="shared" si="35"/>
        <v>3.4500178483814818</v>
      </c>
      <c r="AL15" s="22">
        <f t="shared" si="4"/>
        <v>23.00706760422047</v>
      </c>
      <c r="AM15" s="62">
        <f t="shared" si="5"/>
        <v>294.3404009375538</v>
      </c>
      <c r="AN15" s="62">
        <f ca="1">AVERAGE(OFFSET($AM$3,0,0,'Données projet'!$E$10+1,1))-AVERAGE(OFFSET($H$3,0,0,'Données projet'!$E$10+1,1))</f>
        <v>396.92963589781414</v>
      </c>
      <c r="AO15" s="62">
        <f t="shared" si="36"/>
        <v>294.38852181137639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7.9</v>
      </c>
      <c r="AI16" s="14">
        <f>IF('Données projet'!$A$62&gt;35,AI15+AH16-AQ15,IF(A16&lt;'Données projet'!$A$62,$AF$205^A16,IF(A16='Données projet'!$A$62,'Données projet'!$B$62,AI15+AH16-AQ15)))</f>
        <v>26.861304900499697</v>
      </c>
      <c r="AJ16" s="14">
        <f>AI16*VLOOKUP('Données projet'!$B$10,Paramètres!$A$1:$I$89,3,0)*VLOOKUP('Données projet'!$B$10,Paramètres!$A$1:$I$89,5,0)</f>
        <v>12.571090693433858</v>
      </c>
      <c r="AK16" s="14">
        <f t="shared" si="35"/>
        <v>4.3147735914069099</v>
      </c>
      <c r="AL16" s="22">
        <f t="shared" si="4"/>
        <v>29.409546962764335</v>
      </c>
      <c r="AM16" s="62">
        <f t="shared" si="5"/>
        <v>301.9651025183199</v>
      </c>
      <c r="AN16" s="62">
        <f ca="1">AVERAGE(OFFSET($AM$3,0,0,'Données projet'!$E$10+1,1))-AVERAGE(OFFSET($H$3,0,0,'Données projet'!$E$10+1,1))</f>
        <v>396.92963589781414</v>
      </c>
      <c r="AO16" s="62">
        <f t="shared" si="36"/>
        <v>294.38852181137639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7.9</v>
      </c>
      <c r="AI17" s="14">
        <f>IF('Données projet'!$A$62&gt;35,AI16+AH17-AQ16,IF(A17&lt;'Données projet'!$A$62,$AF$205^A17,IF(A17='Données projet'!$A$62,'Données projet'!$B$62,AI16+AH17-AQ16)))</f>
        <v>34.598714324397214</v>
      </c>
      <c r="AJ17" s="14">
        <f>AI17*VLOOKUP('Données projet'!$B$10,Paramètres!$A$1:$I$89,3,0)*VLOOKUP('Données projet'!$B$10,Paramètres!$A$1:$I$89,5,0)</f>
        <v>16.192198303817896</v>
      </c>
      <c r="AK17" s="14">
        <f t="shared" si="35"/>
        <v>5.3962825594761723</v>
      </c>
      <c r="AL17" s="22">
        <f t="shared" si="4"/>
        <v>37.599937503570509</v>
      </c>
      <c r="AM17" s="62">
        <f t="shared" si="5"/>
        <v>311.37771528134829</v>
      </c>
      <c r="AN17" s="62">
        <f ca="1">AVERAGE(OFFSET($AM$3,0,0,'Données projet'!$E$10+1,1))-AVERAGE(OFFSET($H$3,0,0,'Données projet'!$E$10+1,1))</f>
        <v>396.92963589781414</v>
      </c>
      <c r="AO17" s="62">
        <f t="shared" si="36"/>
        <v>294.38852181137639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7.9</v>
      </c>
      <c r="AI18" s="14">
        <f>IF('Données projet'!$A$62&gt;35,AI17+AH18-AQ17,IF(A18&lt;'Données projet'!$A$62,$AF$205^A18,IF(A18='Données projet'!$A$62,'Données projet'!$B$62,AI17+AH18-AQ17)))</f>
        <v>44.564887571004775</v>
      </c>
      <c r="AJ18" s="14">
        <f>AI18*VLOOKUP('Données projet'!$B$10,Paramètres!$A$1:$I$89,3,0)*VLOOKUP('Données projet'!$B$10,Paramètres!$A$1:$I$89,5,0)</f>
        <v>20.856367383230236</v>
      </c>
      <c r="AK18" s="14">
        <f t="shared" si="35"/>
        <v>6.7488744993944465</v>
      </c>
      <c r="AL18" s="22">
        <f t="shared" si="4"/>
        <v>48.079129612237985</v>
      </c>
      <c r="AM18" s="62">
        <f t="shared" si="5"/>
        <v>323.07912961223798</v>
      </c>
      <c r="AN18" s="62">
        <f ca="1">AVERAGE(OFFSET($AM$3,0,0,'Données projet'!$E$10+1,1))-AVERAGE(OFFSET($H$3,0,0,'Données projet'!$E$10+1,1))</f>
        <v>396.92963589781414</v>
      </c>
      <c r="AO18" s="62">
        <f t="shared" si="36"/>
        <v>294.38852181137639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7.9</v>
      </c>
      <c r="AI19" s="14">
        <f>IF('Données projet'!$A$62&gt;35,AI18+AH19-AQ18,IF(A19&lt;'Données projet'!$A$62,$AF$205^A19,IF(A19='Données projet'!$A$62,'Données projet'!$B$62,AI18+AH19-AQ18)))</f>
        <v>57.401820934596167</v>
      </c>
      <c r="AJ19" s="14">
        <f>AI19*VLOOKUP('Données projet'!$B$10,Paramètres!$A$1:$I$89,3,0)*VLOOKUP('Données projet'!$B$10,Paramètres!$A$1:$I$89,5,0)</f>
        <v>26.864052197391008</v>
      </c>
      <c r="AK19" s="14">
        <f t="shared" si="35"/>
        <v>8.4404970471001413</v>
      </c>
      <c r="AL19" s="22">
        <f t="shared" si="4"/>
        <v>61.488756600822086</v>
      </c>
      <c r="AM19" s="62">
        <f t="shared" si="5"/>
        <v>337.71097882304434</v>
      </c>
      <c r="AN19" s="62">
        <f ca="1">AVERAGE(OFFSET($AM$3,0,0,'Données projet'!$E$10+1,1))-AVERAGE(OFFSET($H$3,0,0,'Données projet'!$E$10+1,1))</f>
        <v>396.92963589781414</v>
      </c>
      <c r="AO19" s="62">
        <f t="shared" si="36"/>
        <v>294.38852181137639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7.9</v>
      </c>
      <c r="AI20" s="14">
        <f>IF('Données projet'!$A$62&gt;35,AI19+AH20-AQ19,IF(A20&lt;'Données projet'!$A$62,$AF$205^A20,IF(A20='Données projet'!$A$62,'Données projet'!$B$62,AI19+AH20-AQ19)))</f>
        <v>73.936437994095741</v>
      </c>
      <c r="AJ20" s="14">
        <f>AI20*VLOOKUP('Données projet'!$B$10,Paramètres!$A$1:$I$89,3,0)*VLOOKUP('Données projet'!$B$10,Paramètres!$A$1:$I$89,5,0)</f>
        <v>34.602252981236802</v>
      </c>
      <c r="AK20" s="14">
        <f t="shared" si="35"/>
        <v>10.556129086190376</v>
      </c>
      <c r="AL20" s="22">
        <f t="shared" si="4"/>
        <v>78.650848767435647</v>
      </c>
      <c r="AM20" s="62">
        <f t="shared" si="5"/>
        <v>356.09529321188012</v>
      </c>
      <c r="AN20" s="62">
        <f ca="1">AVERAGE(OFFSET($AM$3,0,0,'Données projet'!$E$10+1,1))-AVERAGE(OFFSET($H$3,0,0,'Données projet'!$E$10+1,1))</f>
        <v>396.92963589781414</v>
      </c>
      <c r="AO20" s="62">
        <f t="shared" si="36"/>
        <v>294.38852181137639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7.9</v>
      </c>
      <c r="AI21" s="14">
        <f>IF('Données projet'!$A$62&gt;35,AI20+AH21-AQ20,IF(A21&lt;'Données projet'!$A$62,$AF$205^A21,IF(A21='Données projet'!$A$62,'Données projet'!$B$62,AI20+AH21-AQ20)))</f>
        <v>95.233857990035276</v>
      </c>
      <c r="AJ21" s="14">
        <f>AI21*VLOOKUP('Données projet'!$B$10,Paramètres!$A$1:$I$89,3,0)*VLOOKUP('Données projet'!$B$10,Paramètres!$A$1:$I$89,5,0)</f>
        <v>44.569445539336513</v>
      </c>
      <c r="AK21" s="14">
        <f t="shared" si="35"/>
        <v>13.202049673437019</v>
      </c>
      <c r="AL21" s="22">
        <f t="shared" si="4"/>
        <v>100.61868749558056</v>
      </c>
      <c r="AM21" s="62">
        <f t="shared" si="5"/>
        <v>379.28535416224724</v>
      </c>
      <c r="AN21" s="62">
        <f ca="1">AVERAGE(OFFSET($AM$3,0,0,'Données projet'!$E$10+1,1))-AVERAGE(OFFSET($H$3,0,0,'Données projet'!$E$10+1,1))</f>
        <v>396.92963589781414</v>
      </c>
      <c r="AO21" s="62">
        <f t="shared" si="36"/>
        <v>294.38852181137639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7.9</v>
      </c>
      <c r="AI22" s="14">
        <f>IF('Données projet'!$A$62&gt;35,AI21+AH22-AQ21,IF(A22&lt;'Données projet'!$A$62,$AF$205^A22,IF(A22='Données projet'!$A$62,'Données projet'!$B$62,AI21+AH22-AQ21)))</f>
        <v>122.66600817840934</v>
      </c>
      <c r="AJ22" s="14">
        <f>AI22*VLOOKUP('Données projet'!$B$10,Paramètres!$A$1:$I$89,3,0)*VLOOKUP('Données projet'!$B$10,Paramètres!$A$1:$I$89,5,0)</f>
        <v>57.407691827495569</v>
      </c>
      <c r="AK22" s="14">
        <f t="shared" si="35"/>
        <v>16.511176981334152</v>
      </c>
      <c r="AL22" s="22">
        <f t="shared" si="4"/>
        <v>128.7420298420451</v>
      </c>
      <c r="AM22" s="62">
        <f t="shared" si="5"/>
        <v>408.63091873093396</v>
      </c>
      <c r="AN22" s="62">
        <f ca="1">AVERAGE(OFFSET($AM$3,0,0,'Données projet'!$E$10+1,1))-AVERAGE(OFFSET($H$3,0,0,'Données projet'!$E$10+1,1))</f>
        <v>396.92963589781414</v>
      </c>
      <c r="AO22" s="62">
        <f t="shared" si="36"/>
        <v>294.38852181137639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158</v>
      </c>
      <c r="AG23" s="13">
        <f>VLOOKUP(A23,'Données projet'!$A$61:$I$81,9,0)</f>
        <v>7.9</v>
      </c>
      <c r="AH23" s="13">
        <f t="array" ref="AH23">INDEX(AG:AG,MIN(IF(ISNUMBER(AG23:AG219),ROW(AG23:AG219),"")))</f>
        <v>7.9</v>
      </c>
      <c r="AI23" s="14">
        <f>IF('Données projet'!$A$62&gt;35,AI22+AH23-AQ22,IF(A23&lt;'Données projet'!$A$62,$AF$205^A23,IF(A23='Données projet'!$A$62,'Données projet'!$B$62,AI22+AH23-AQ22)))</f>
        <v>158</v>
      </c>
      <c r="AJ23" s="14">
        <f>AI23*VLOOKUP('Données projet'!$B$10,Paramètres!$A$1:$I$89,3,0)*VLOOKUP('Données projet'!$B$10,Paramètres!$A$1:$I$89,5,0)</f>
        <v>73.944000000000003</v>
      </c>
      <c r="AK23" s="14">
        <f t="shared" si="35"/>
        <v>20.649745460165708</v>
      </c>
      <c r="AL23" s="22">
        <f t="shared" si="4"/>
        <v>164.75077334312192</v>
      </c>
      <c r="AM23" s="62">
        <f t="shared" si="5"/>
        <v>445.86188445423306</v>
      </c>
      <c r="AN23" s="62">
        <f ca="1">AVERAGE(OFFSET($AM$3,0,0,'Données projet'!$E$10+1,1))-AVERAGE(OFFSET($H$3,0,0,'Données projet'!$E$10+1,1))</f>
        <v>396.92963589781414</v>
      </c>
      <c r="AO23" s="62">
        <f t="shared" si="36"/>
        <v>294.38852181137639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9.1999999999999993</v>
      </c>
      <c r="AI24" s="14">
        <f>IF('Données projet'!$A$62&gt;35,AI23+AH24-AQ23,IF(A24&lt;'Données projet'!$A$62,$AF$205^A24,IF(A24='Données projet'!$A$62,'Données projet'!$B$62,AI23+AH24-AQ23)))</f>
        <v>167.2</v>
      </c>
      <c r="AJ24" s="14">
        <f>AI24*VLOOKUP('Données projet'!$B$10,Paramètres!$A$1:$I$89,3,0)*VLOOKUP('Données projet'!$B$10,Paramètres!$A$1:$I$89,5,0)</f>
        <v>78.249599999999987</v>
      </c>
      <c r="AK24" s="14">
        <f t="shared" si="35"/>
        <v>21.708652740239781</v>
      </c>
      <c r="AL24" s="22">
        <f t="shared" si="4"/>
        <v>174.09395685591758</v>
      </c>
      <c r="AM24" s="62">
        <f t="shared" si="5"/>
        <v>456.42729018925093</v>
      </c>
      <c r="AN24" s="62">
        <f ca="1">AVERAGE(OFFSET($AM$3,0,0,'Données projet'!$E$10+1,1))-AVERAGE(OFFSET($H$3,0,0,'Données projet'!$E$10+1,1))</f>
        <v>396.92963589781414</v>
      </c>
      <c r="AO24" s="62">
        <f t="shared" si="36"/>
        <v>294.38852181137639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9.1999999999999993</v>
      </c>
      <c r="AI25" s="14">
        <f>IF('Données projet'!$A$62&gt;35,AI24+AH25-AQ24,IF(A25&lt;'Données projet'!$A$62,$AF$205^A25,IF(A25='Données projet'!$A$62,'Données projet'!$B$62,AI24+AH25-AQ24)))</f>
        <v>176.39999999999998</v>
      </c>
      <c r="AJ25" s="14">
        <f>AI25*VLOOKUP('Données projet'!$B$10,Paramètres!$A$1:$I$89,3,0)*VLOOKUP('Données projet'!$B$10,Paramètres!$A$1:$I$89,5,0)</f>
        <v>82.555199999999985</v>
      </c>
      <c r="AK25" s="14">
        <f t="shared" si="35"/>
        <v>22.760796016854769</v>
      </c>
      <c r="AL25" s="22">
        <f t="shared" si="4"/>
        <v>183.42535972935536</v>
      </c>
      <c r="AM25" s="62">
        <f t="shared" si="5"/>
        <v>466.98091528491091</v>
      </c>
      <c r="AN25" s="62">
        <f ca="1">AVERAGE(OFFSET($AM$3,0,0,'Données projet'!$E$10+1,1))-AVERAGE(OFFSET($H$3,0,0,'Données projet'!$E$10+1,1))</f>
        <v>396.92963589781414</v>
      </c>
      <c r="AO25" s="62">
        <f t="shared" si="36"/>
        <v>294.38852181137639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9.1999999999999993</v>
      </c>
      <c r="AI26" s="14">
        <f>IF('Données projet'!$A$62&gt;35,AI25+AH26-AQ25,IF(A26&lt;'Données projet'!$A$62,$AF$205^A26,IF(A26='Données projet'!$A$62,'Données projet'!$B$62,AI25+AH26-AQ25)))</f>
        <v>185.59999999999997</v>
      </c>
      <c r="AJ26" s="14">
        <f>AI26*VLOOKUP('Données projet'!$B$10,Paramètres!$A$1:$I$89,3,0)*VLOOKUP('Données projet'!$B$10,Paramètres!$A$1:$I$89,5,0)</f>
        <v>86.860799999999983</v>
      </c>
      <c r="AK26" s="14">
        <f t="shared" si="35"/>
        <v>23.806568296036275</v>
      </c>
      <c r="AL26" s="22">
        <f t="shared" si="4"/>
        <v>192.7456664489298</v>
      </c>
      <c r="AM26" s="62">
        <f t="shared" si="5"/>
        <v>477.52344422670757</v>
      </c>
      <c r="AN26" s="62">
        <f ca="1">AVERAGE(OFFSET($AM$3,0,0,'Données projet'!$E$10+1,1))-AVERAGE(OFFSET($H$3,0,0,'Données projet'!$E$10+1,1))</f>
        <v>396.92963589781414</v>
      </c>
      <c r="AO26" s="62">
        <f t="shared" si="36"/>
        <v>294.38852181137639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9.1999999999999993</v>
      </c>
      <c r="AI27" s="14">
        <f>IF('Données projet'!$A$62&gt;35,AI26+AH27-AQ26,IF(A27&lt;'Données projet'!$A$62,$AF$205^A27,IF(A27='Données projet'!$A$62,'Données projet'!$B$62,AI26+AH27-AQ26)))</f>
        <v>194.79999999999995</v>
      </c>
      <c r="AJ27" s="14">
        <f>AI27*VLOOKUP('Données projet'!$B$10,Paramètres!$A$1:$I$89,3,0)*VLOOKUP('Données projet'!$B$10,Paramètres!$A$1:$I$89,5,0)</f>
        <v>91.166399999999982</v>
      </c>
      <c r="AK27" s="14">
        <f t="shared" si="35"/>
        <v>24.846321420979159</v>
      </c>
      <c r="AL27" s="22">
        <f t="shared" si="4"/>
        <v>202.05548980820535</v>
      </c>
      <c r="AM27" s="62">
        <f t="shared" si="5"/>
        <v>488.05548980820538</v>
      </c>
      <c r="AN27" s="62">
        <f ca="1">AVERAGE(OFFSET($AM$3,0,0,'Données projet'!$E$10+1,1))-AVERAGE(OFFSET($H$3,0,0,'Données projet'!$E$10+1,1))</f>
        <v>396.92963589781414</v>
      </c>
      <c r="AO27" s="62">
        <f t="shared" si="36"/>
        <v>294.38852181137639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9.1999999999999993</v>
      </c>
      <c r="AI28" s="14">
        <f>IF('Données projet'!$A$62&gt;35,AI27+AH28-AQ27,IF(A28&lt;'Données projet'!$A$62,$AF$205^A28,IF(A28='Données projet'!$A$62,'Données projet'!$B$62,AI27+AH28-AQ27)))</f>
        <v>203.99999999999994</v>
      </c>
      <c r="AJ28" s="14">
        <f>AI28*VLOOKUP('Données projet'!$B$10,Paramètres!$A$1:$I$89,3,0)*VLOOKUP('Données projet'!$B$10,Paramètres!$A$1:$I$89,5,0)</f>
        <v>95.47199999999998</v>
      </c>
      <c r="AK28" s="14">
        <f t="shared" si="35"/>
        <v>25.880372123231144</v>
      </c>
      <c r="AL28" s="22">
        <f t="shared" si="4"/>
        <v>211.35538144796087</v>
      </c>
      <c r="AM28" s="62">
        <f t="shared" si="5"/>
        <v>498.57760367018307</v>
      </c>
      <c r="AN28" s="62">
        <f ca="1">AVERAGE(OFFSET($AM$3,0,0,'Données projet'!$E$10+1,1))-AVERAGE(OFFSET($H$3,0,0,'Données projet'!$E$10+1,1))</f>
        <v>396.92963589781414</v>
      </c>
      <c r="AO28" s="62">
        <f t="shared" si="36"/>
        <v>294.38852181137639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213.19999999999993</v>
      </c>
      <c r="AJ29" s="14">
        <f>AI29*VLOOKUP('Données projet'!$B$10,Paramètres!$A$1:$I$89,3,0)*VLOOKUP('Données projet'!$B$10,Paramètres!$A$1:$I$89,5,0)</f>
        <v>99.777599999999964</v>
      </c>
      <c r="AK29" s="14">
        <f t="shared" si="35"/>
        <v>26.909006951444532</v>
      </c>
      <c r="AL29" s="22">
        <f t="shared" si="4"/>
        <v>220.64584044043249</v>
      </c>
      <c r="AM29" s="62">
        <f t="shared" si="5"/>
        <v>509.09028488487695</v>
      </c>
      <c r="AN29" s="62">
        <f ca="1">AVERAGE(OFFSET($AM$3,0,0,'Données projet'!$E$10+1,1))-AVERAGE(OFFSET($H$3,0,0,'Données projet'!$E$10+1,1))</f>
        <v>396.92963589781414</v>
      </c>
      <c r="AO29" s="62">
        <f t="shared" si="36"/>
        <v>294.38852181137639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222.39999999999992</v>
      </c>
      <c r="AJ30" s="14">
        <f>AI30*VLOOKUP('Données projet'!$B$10,Paramètres!$A$1:$I$89,3,0)*VLOOKUP('Données projet'!$B$10,Paramètres!$A$1:$I$89,5,0)</f>
        <v>104.08319999999996</v>
      </c>
      <c r="AK30" s="14">
        <f t="shared" si="35"/>
        <v>27.932486325387405</v>
      </c>
      <c r="AL30" s="22">
        <f t="shared" si="4"/>
        <v>229.92732035004965</v>
      </c>
      <c r="AM30" s="62">
        <f t="shared" si="5"/>
        <v>519.59398701671637</v>
      </c>
      <c r="AN30" s="62">
        <f ca="1">AVERAGE(OFFSET($AM$3,0,0,'Données projet'!$E$10+1,1))-AVERAGE(OFFSET($H$3,0,0,'Données projet'!$E$10+1,1))</f>
        <v>396.92963589781414</v>
      </c>
      <c r="AO30" s="62">
        <f t="shared" si="36"/>
        <v>294.38852181137639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231.59999999999991</v>
      </c>
      <c r="AJ31" s="14">
        <f>AI31*VLOOKUP('Données projet'!$B$10,Paramètres!$A$1:$I$89,3,0)*VLOOKUP('Données projet'!$B$10,Paramètres!$A$1:$I$89,5,0)</f>
        <v>108.38879999999996</v>
      </c>
      <c r="AK31" s="14">
        <f t="shared" si="35"/>
        <v>28.95104790024919</v>
      </c>
      <c r="AL31" s="22">
        <f t="shared" si="4"/>
        <v>239.20023509293392</v>
      </c>
      <c r="AM31" s="62">
        <f t="shared" si="5"/>
        <v>530.08912398182281</v>
      </c>
      <c r="AN31" s="62">
        <f ca="1">AVERAGE(OFFSET($AM$3,0,0,'Données projet'!$E$10+1,1))-AVERAGE(OFFSET($H$3,0,0,'Données projet'!$E$10+1,1))</f>
        <v>396.92963589781414</v>
      </c>
      <c r="AO31" s="62">
        <f t="shared" si="36"/>
        <v>294.38852181137639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240.7999999999999</v>
      </c>
      <c r="AJ32" s="14">
        <f>AI32*VLOOKUP('Données projet'!$B$10,Paramètres!$A$1:$I$89,3,0)*VLOOKUP('Données projet'!$B$10,Paramètres!$A$1:$I$89,5,0)</f>
        <v>112.69439999999994</v>
      </c>
      <c r="AK32" s="14">
        <f t="shared" si="35"/>
        <v>29.964909381330607</v>
      </c>
      <c r="AL32" s="22">
        <f t="shared" si="4"/>
        <v>248.46496383915073</v>
      </c>
      <c r="AM32" s="62">
        <f t="shared" si="5"/>
        <v>540.57607495026184</v>
      </c>
      <c r="AN32" s="62">
        <f ca="1">AVERAGE(OFFSET($AM$3,0,0,'Données projet'!$E$10+1,1))-AVERAGE(OFFSET($H$3,0,0,'Données projet'!$E$10+1,1))</f>
        <v>396.92963589781414</v>
      </c>
      <c r="AO32" s="62">
        <f t="shared" si="36"/>
        <v>294.38852181137639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250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249.99999999999989</v>
      </c>
      <c r="AJ33" s="14">
        <f>AI33*VLOOKUP('Données projet'!$B$10,Paramètres!$A$1:$I$89,3,0)*VLOOKUP('Données projet'!$B$10,Paramètres!$A$1:$I$89,5,0)</f>
        <v>116.99999999999994</v>
      </c>
      <c r="AK33" s="14">
        <f t="shared" si="35"/>
        <v>30.974270896484118</v>
      </c>
      <c r="AL33" s="22">
        <f t="shared" si="4"/>
        <v>257.72185514470976</v>
      </c>
      <c r="AM33" s="62">
        <f t="shared" si="5"/>
        <v>551.05518847804308</v>
      </c>
      <c r="AN33" s="62">
        <f ca="1">AVERAGE(OFFSET($AM$3,0,0,'Données projet'!$E$10+1,1))-AVERAGE(OFFSET($H$3,0,0,'Données projet'!$E$10+1,1))</f>
        <v>396.92963589781414</v>
      </c>
      <c r="AO33" s="62">
        <f t="shared" si="36"/>
        <v>294.38852181137639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</v>
      </c>
      <c r="AI34" s="14">
        <f>IF('Données projet'!$A$62&gt;35,AI33+AH34-AQ33,IF(A34&lt;'Données projet'!$A$62,$AF$205^A34,IF(A34='Données projet'!$A$62,'Données projet'!$B$62,AI33+AH34-AQ33)))</f>
        <v>259.99999999999989</v>
      </c>
      <c r="AJ34" s="14">
        <f>AI34*VLOOKUP('Données projet'!$B$10,Paramètres!$A$1:$I$89,3,0)*VLOOKUP('Données projet'!$B$10,Paramètres!$A$1:$I$89,5,0)</f>
        <v>121.67999999999994</v>
      </c>
      <c r="AK34" s="14">
        <f t="shared" si="35"/>
        <v>32.066514091456256</v>
      </c>
      <c r="AL34" s="22">
        <f t="shared" si="4"/>
        <v>267.77517870928619</v>
      </c>
      <c r="AM34" s="62">
        <f t="shared" si="5"/>
        <v>561.10851204261951</v>
      </c>
      <c r="AN34" s="62">
        <f ca="1">AVERAGE(OFFSET($AM$3,0,0,'Données projet'!$E$10+1,1))-AVERAGE(OFFSET($H$3,0,0,'Données projet'!$E$10+1,1))</f>
        <v>396.92963589781414</v>
      </c>
      <c r="AO34" s="62">
        <f t="shared" si="36"/>
        <v>294.38852181137639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</v>
      </c>
      <c r="AI35" s="14">
        <f>IF('Données projet'!$A$62&gt;35,AI34+AH35-AQ34,IF(A35&lt;'Données projet'!$A$62,$AF$205^A35,IF(A35='Données projet'!$A$62,'Données projet'!$B$62,AI34+AH35-AQ34)))</f>
        <v>269.99999999999989</v>
      </c>
      <c r="AJ35" s="14">
        <f>AI35*VLOOKUP('Données projet'!$B$10,Paramètres!$A$1:$I$89,3,0)*VLOOKUP('Données projet'!$B$10,Paramètres!$A$1:$I$89,5,0)</f>
        <v>126.35999999999996</v>
      </c>
      <c r="AK35" s="14">
        <f t="shared" si="35"/>
        <v>33.153877056327453</v>
      </c>
      <c r="AL35" s="22">
        <f t="shared" si="4"/>
        <v>277.82000253977026</v>
      </c>
      <c r="AM35" s="62">
        <f t="shared" si="5"/>
        <v>571.15333587310352</v>
      </c>
      <c r="AN35" s="62">
        <f ca="1">AVERAGE(OFFSET($AM$3,0,0,'Données projet'!$E$10+1,1))-AVERAGE(OFFSET($H$3,0,0,'Données projet'!$E$10+1,1))</f>
        <v>396.92963589781414</v>
      </c>
      <c r="AO35" s="62">
        <f t="shared" si="36"/>
        <v>294.38852181137639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</v>
      </c>
      <c r="AI36" s="14">
        <f>IF('Données projet'!$A$62&gt;35,AI35+AH36-AQ35,IF(A36&lt;'Données projet'!$A$62,$AF$205^A36,IF(A36='Données projet'!$A$62,'Données projet'!$B$62,AI35+AH36-AQ35)))</f>
        <v>279.99999999999989</v>
      </c>
      <c r="AJ36" s="14">
        <f>AI36*VLOOKUP('Données projet'!$B$10,Paramètres!$A$1:$I$89,3,0)*VLOOKUP('Données projet'!$B$10,Paramètres!$A$1:$I$89,5,0)</f>
        <v>131.03999999999994</v>
      </c>
      <c r="AK36" s="14">
        <f t="shared" si="35"/>
        <v>34.236561238949889</v>
      </c>
      <c r="AL36" s="22">
        <f t="shared" si="4"/>
        <v>287.85667749117096</v>
      </c>
      <c r="AM36" s="62">
        <f t="shared" si="5"/>
        <v>581.19001082450427</v>
      </c>
      <c r="AN36" s="62">
        <f ca="1">AVERAGE(OFFSET($AM$3,0,0,'Données projet'!$E$10+1,1))-AVERAGE(OFFSET($H$3,0,0,'Données projet'!$E$10+1,1))</f>
        <v>396.92963589781414</v>
      </c>
      <c r="AO36" s="62">
        <f t="shared" si="36"/>
        <v>294.38852181137639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</v>
      </c>
      <c r="AI37" s="14">
        <f>IF('Données projet'!$A$62&gt;35,AI36+AH37-AQ36,IF(A37&lt;'Données projet'!$A$62,$AF$205^A37,IF(A37='Données projet'!$A$62,'Données projet'!$B$62,AI36+AH37-AQ36)))</f>
        <v>289.99999999999989</v>
      </c>
      <c r="AJ37" s="14">
        <f>AI37*VLOOKUP('Données projet'!$B$10,Paramètres!$A$1:$I$89,3,0)*VLOOKUP('Données projet'!$B$10,Paramètres!$A$1:$I$89,5,0)</f>
        <v>135.71999999999994</v>
      </c>
      <c r="AK37" s="14">
        <f t="shared" si="35"/>
        <v>35.314752882348131</v>
      </c>
      <c r="AL37" s="22">
        <f t="shared" si="4"/>
        <v>297.8855279367562</v>
      </c>
      <c r="AM37" s="62">
        <f t="shared" si="5"/>
        <v>591.21886127008952</v>
      </c>
      <c r="AN37" s="62">
        <f ca="1">AVERAGE(OFFSET($AM$3,0,0,'Données projet'!$E$10+1,1))-AVERAGE(OFFSET($H$3,0,0,'Données projet'!$E$10+1,1))</f>
        <v>396.92963589781414</v>
      </c>
      <c r="AO37" s="62">
        <f t="shared" si="36"/>
        <v>294.38852181137639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</v>
      </c>
      <c r="AI38" s="14">
        <f>IF('Données projet'!$A$62&gt;35,AI37+AH38-AQ37,IF(A38&lt;'Données projet'!$A$62,$AF$205^A38,IF(A38='Données projet'!$A$62,'Données projet'!$B$62,AI37+AH38-AQ37)))</f>
        <v>299.99999999999989</v>
      </c>
      <c r="AJ38" s="14">
        <f>AI38*VLOOKUP('Données projet'!$B$10,Paramètres!$A$1:$I$89,3,0)*VLOOKUP('Données projet'!$B$10,Paramètres!$A$1:$I$89,5,0)</f>
        <v>140.39999999999995</v>
      </c>
      <c r="AK38" s="14">
        <f t="shared" si="35"/>
        <v>36.388624656711166</v>
      </c>
      <c r="AL38" s="22">
        <f t="shared" si="4"/>
        <v>307.90685461043853</v>
      </c>
      <c r="AM38" s="62">
        <f t="shared" si="5"/>
        <v>601.24018794377184</v>
      </c>
      <c r="AN38" s="62">
        <f ca="1">AVERAGE(OFFSET($AM$3,0,0,'Données projet'!$E$10+1,1))-AVERAGE(OFFSET($H$3,0,0,'Données projet'!$E$10+1,1))</f>
        <v>396.92963589781414</v>
      </c>
      <c r="AO38" s="62">
        <f t="shared" si="36"/>
        <v>294.38852181137639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</v>
      </c>
      <c r="AI39" s="14">
        <f>IF('Données projet'!$A$62&gt;35,AI38+AH39-AQ38,IF(A39&lt;'Données projet'!$A$62,$AF$205^A39,IF(A39='Données projet'!$A$62,'Données projet'!$B$62,AI38+AH39-AQ38)))</f>
        <v>309.99999999999989</v>
      </c>
      <c r="AJ39" s="14">
        <f>AI39*VLOOKUP('Données projet'!$B$10,Paramètres!$A$1:$I$89,3,0)*VLOOKUP('Données projet'!$B$10,Paramètres!$A$1:$I$89,5,0)</f>
        <v>145.07999999999996</v>
      </c>
      <c r="AK39" s="14">
        <f t="shared" si="35"/>
        <v>37.458337067672986</v>
      </c>
      <c r="AL39" s="22">
        <f t="shared" si="4"/>
        <v>317.92093705953039</v>
      </c>
      <c r="AM39" s="62">
        <f t="shared" si="5"/>
        <v>611.25427039286365</v>
      </c>
      <c r="AN39" s="62">
        <f ca="1">AVERAGE(OFFSET($AM$3,0,0,'Données projet'!$E$10+1,1))-AVERAGE(OFFSET($H$3,0,0,'Données projet'!$E$10+1,1))</f>
        <v>396.92963589781414</v>
      </c>
      <c r="AO39" s="62">
        <f t="shared" si="36"/>
        <v>294.38852181137639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</v>
      </c>
      <c r="AI40" s="14">
        <f>IF('Données projet'!$A$62&gt;35,AI39+AH40-AQ39,IF(A40&lt;'Données projet'!$A$62,$AF$205^A40,IF(A40='Données projet'!$A$62,'Données projet'!$B$62,AI39+AH40-AQ39)))</f>
        <v>319.99999999999989</v>
      </c>
      <c r="AJ40" s="14">
        <f>AI40*VLOOKUP('Données projet'!$B$10,Paramètres!$A$1:$I$89,3,0)*VLOOKUP('Données projet'!$B$10,Paramètres!$A$1:$I$89,5,0)</f>
        <v>149.75999999999996</v>
      </c>
      <c r="AK40" s="14">
        <f t="shared" si="35"/>
        <v>38.524039677774766</v>
      </c>
      <c r="AL40" s="22">
        <f t="shared" si="4"/>
        <v>327.9280357721243</v>
      </c>
      <c r="AM40" s="62">
        <f t="shared" si="5"/>
        <v>621.26136910545756</v>
      </c>
      <c r="AN40" s="62">
        <f ca="1">AVERAGE(OFFSET($AM$3,0,0,'Données projet'!$E$10+1,1))-AVERAGE(OFFSET($H$3,0,0,'Données projet'!$E$10+1,1))</f>
        <v>396.92963589781414</v>
      </c>
      <c r="AO40" s="62">
        <f t="shared" si="36"/>
        <v>294.38852181137639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</v>
      </c>
      <c r="AI41" s="14">
        <f>IF('Données projet'!$A$62&gt;35,AI40+AH41-AQ40,IF(A41&lt;'Données projet'!$A$62,$AF$205^A41,IF(A41='Données projet'!$A$62,'Données projet'!$B$62,AI40+AH41-AQ40)))</f>
        <v>329.99999999999989</v>
      </c>
      <c r="AJ41" s="14">
        <f>AI41*VLOOKUP('Données projet'!$B$10,Paramètres!$A$1:$I$89,3,0)*VLOOKUP('Données projet'!$B$10,Paramètres!$A$1:$I$89,5,0)</f>
        <v>154.43999999999994</v>
      </c>
      <c r="AK41" s="14">
        <f t="shared" si="35"/>
        <v>39.585872170955454</v>
      </c>
      <c r="AL41" s="22">
        <f t="shared" si="4"/>
        <v>337.92839403108059</v>
      </c>
      <c r="AM41" s="62">
        <f t="shared" si="5"/>
        <v>631.2617273644139</v>
      </c>
      <c r="AN41" s="62">
        <f ca="1">AVERAGE(OFFSET($AM$3,0,0,'Données projet'!$E$10+1,1))-AVERAGE(OFFSET($H$3,0,0,'Données projet'!$E$10+1,1))</f>
        <v>396.92963589781414</v>
      </c>
      <c r="AO41" s="62">
        <f t="shared" si="36"/>
        <v>294.38852181137639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</v>
      </c>
      <c r="AI42" s="14">
        <f>IF('Données projet'!$A$62&gt;35,AI41+AH42-AQ41,IF(A42&lt;'Données projet'!$A$62,$AF$205^A42,IF(A42='Données projet'!$A$62,'Données projet'!$B$62,AI41+AH42-AQ41)))</f>
        <v>339.99999999999989</v>
      </c>
      <c r="AJ42" s="14">
        <f>AI42*VLOOKUP('Données projet'!$B$10,Paramètres!$A$1:$I$89,3,0)*VLOOKUP('Données projet'!$B$10,Paramètres!$A$1:$I$89,5,0)</f>
        <v>159.11999999999995</v>
      </c>
      <c r="AK42" s="14">
        <f t="shared" si="35"/>
        <v>40.643965284387697</v>
      </c>
      <c r="AL42" s="22">
        <f t="shared" si="4"/>
        <v>347.92223953697516</v>
      </c>
      <c r="AM42" s="62">
        <f t="shared" si="5"/>
        <v>641.25557287030847</v>
      </c>
      <c r="AN42" s="62">
        <f ca="1">AVERAGE(OFFSET($AM$3,0,0,'Données projet'!$E$10+1,1))-AVERAGE(OFFSET($H$3,0,0,'Données projet'!$E$10+1,1))</f>
        <v>396.92963589781414</v>
      </c>
      <c r="AO42" s="62">
        <f t="shared" si="36"/>
        <v>294.38852181137639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350</v>
      </c>
      <c r="AG43" s="13">
        <f>VLOOKUP(A43,'Données projet'!$A$61:$I$81,9,0)</f>
        <v>10</v>
      </c>
      <c r="AH43" s="13">
        <f t="array" ref="AH43">INDEX(AG:AG,MIN(IF(ISNUMBER(AG43:AG239),ROW(AG43:AG239),"")))</f>
        <v>10</v>
      </c>
      <c r="AI43" s="14">
        <f>IF('Données projet'!$A$62&gt;35,AI42+AH43-AQ42,IF(A43&lt;'Données projet'!$A$62,$AF$205^A43,IF(A43='Données projet'!$A$62,'Données projet'!$B$62,AI42+AH43-AQ42)))</f>
        <v>349.99999999999989</v>
      </c>
      <c r="AJ43" s="14">
        <f>AI43*VLOOKUP('Données projet'!$B$10,Paramètres!$A$1:$I$89,3,0)*VLOOKUP('Données projet'!$B$10,Paramètres!$A$1:$I$89,5,0)</f>
        <v>163.79999999999995</v>
      </c>
      <c r="AK43" s="14">
        <f t="shared" si="35"/>
        <v>41.698441627605291</v>
      </c>
      <c r="AL43" s="22">
        <f t="shared" si="4"/>
        <v>357.90978583474572</v>
      </c>
      <c r="AM43" s="62">
        <f t="shared" si="5"/>
        <v>651.24311916807903</v>
      </c>
      <c r="AN43" s="62">
        <f ca="1">AVERAGE(OFFSET($AM$3,0,0,'Données projet'!$E$10+1,1))-AVERAGE(OFFSET($H$3,0,0,'Données projet'!$E$10+1,1))</f>
        <v>396.92963589781414</v>
      </c>
      <c r="AO43" s="62">
        <f t="shared" si="36"/>
        <v>294.38852181137639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88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11.5</v>
      </c>
      <c r="AI44" s="14">
        <f>IF('Données projet'!$A$62&gt;35,AI43+AH44-AQ43,IF(A44&lt;'Données projet'!$A$62,$AF$205^A44,IF(A44='Données projet'!$A$62,'Données projet'!$B$62,AI43+AH44-AQ43)))</f>
        <v>273.49999999999989</v>
      </c>
      <c r="AJ44" s="14">
        <f>AI44*VLOOKUP('Données projet'!$B$10,Paramètres!$A$1:$I$89,3,0)*VLOOKUP('Données projet'!$B$10,Paramètres!$A$1:$I$89,5,0)</f>
        <v>127.99799999999995</v>
      </c>
      <c r="AK44" s="14">
        <f t="shared" si="35"/>
        <v>33.533338894635314</v>
      </c>
      <c r="AL44" s="22">
        <f t="shared" si="4"/>
        <v>281.33374857482306</v>
      </c>
      <c r="AM44" s="62">
        <f t="shared" si="5"/>
        <v>574.66708190815643</v>
      </c>
      <c r="AN44" s="62">
        <f ca="1">AVERAGE(OFFSET($AM$3,0,0,'Données projet'!$E$10+1,1))-AVERAGE(OFFSET($H$3,0,0,'Données projet'!$E$10+1,1))</f>
        <v>396.92963589781414</v>
      </c>
      <c r="AO44" s="62">
        <f t="shared" si="36"/>
        <v>294.38852181137639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11.5</v>
      </c>
      <c r="AI45" s="14">
        <f>IF('Données projet'!$A$62&gt;35,AI44+AH45-AQ44,IF(A45&lt;'Données projet'!$A$62,$AF$205^A45,IF(A45='Données projet'!$A$62,'Données projet'!$B$62,AI44+AH45-AQ44)))</f>
        <v>284.99999999999989</v>
      </c>
      <c r="AJ45" s="14">
        <f>AI45*VLOOKUP('Données projet'!$B$10,Paramètres!$A$1:$I$89,3,0)*VLOOKUP('Données projet'!$B$10,Paramètres!$A$1:$I$89,5,0)</f>
        <v>133.37999999999994</v>
      </c>
      <c r="AK45" s="14">
        <f t="shared" si="35"/>
        <v>34.776207535548991</v>
      </c>
      <c r="AL45" s="22">
        <f t="shared" si="4"/>
        <v>292.87206145774769</v>
      </c>
      <c r="AM45" s="62">
        <f t="shared" si="5"/>
        <v>586.20539479108106</v>
      </c>
      <c r="AN45" s="62">
        <f ca="1">AVERAGE(OFFSET($AM$3,0,0,'Données projet'!$E$10+1,1))-AVERAGE(OFFSET($H$3,0,0,'Données projet'!$E$10+1,1))</f>
        <v>396.92963589781414</v>
      </c>
      <c r="AO45" s="62">
        <f t="shared" si="36"/>
        <v>294.38852181137639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11.5</v>
      </c>
      <c r="AI46" s="14">
        <f>IF('Données projet'!$A$62&gt;35,AI45+AH46-AQ45,IF(A46&lt;'Données projet'!$A$62,$AF$205^A46,IF(A46='Données projet'!$A$62,'Données projet'!$B$62,AI45+AH46-AQ45)))</f>
        <v>296.49999999999989</v>
      </c>
      <c r="AJ46" s="14">
        <f>AI46*VLOOKUP('Données projet'!$B$10,Paramètres!$A$1:$I$89,3,0)*VLOOKUP('Données projet'!$B$10,Paramètres!$A$1:$I$89,5,0)</f>
        <v>138.76199999999994</v>
      </c>
      <c r="AK46" s="14">
        <f t="shared" si="35"/>
        <v>36.01325063671441</v>
      </c>
      <c r="AL46" s="22">
        <f t="shared" si="4"/>
        <v>304.4002281922775</v>
      </c>
      <c r="AM46" s="62">
        <f t="shared" si="5"/>
        <v>597.73356152561087</v>
      </c>
      <c r="AN46" s="62">
        <f ca="1">AVERAGE(OFFSET($AM$3,0,0,'Données projet'!$E$10+1,1))-AVERAGE(OFFSET($H$3,0,0,'Données projet'!$E$10+1,1))</f>
        <v>396.92963589781414</v>
      </c>
      <c r="AO46" s="62">
        <f t="shared" si="36"/>
        <v>294.38852181137639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11.5</v>
      </c>
      <c r="AI47" s="14">
        <f>IF('Données projet'!$A$62&gt;35,AI46+AH47-AQ46,IF(A47&lt;'Données projet'!$A$62,$AF$205^A47,IF(A47='Données projet'!$A$62,'Données projet'!$B$62,AI46+AH47-AQ46)))</f>
        <v>307.99999999999989</v>
      </c>
      <c r="AJ47" s="14">
        <f>AI47*VLOOKUP('Données projet'!$B$10,Paramètres!$A$1:$I$89,3,0)*VLOOKUP('Données projet'!$B$10,Paramètres!$A$1:$I$89,5,0)</f>
        <v>144.14399999999995</v>
      </c>
      <c r="AK47" s="14">
        <f t="shared" si="35"/>
        <v>37.244720006976216</v>
      </c>
      <c r="AL47" s="22">
        <f t="shared" si="4"/>
        <v>315.91868734548348</v>
      </c>
      <c r="AM47" s="62">
        <f t="shared" si="5"/>
        <v>609.25202067881673</v>
      </c>
      <c r="AN47" s="62">
        <f ca="1">AVERAGE(OFFSET($AM$3,0,0,'Données projet'!$E$10+1,1))-AVERAGE(OFFSET($H$3,0,0,'Données projet'!$E$10+1,1))</f>
        <v>396.92963589781414</v>
      </c>
      <c r="AO47" s="62">
        <f t="shared" si="36"/>
        <v>294.38852181137639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11.5</v>
      </c>
      <c r="AI48" s="14">
        <f>IF('Données projet'!$A$62&gt;35,AI47+AH48-AQ47,IF(A48&lt;'Données projet'!$A$62,$AF$205^A48,IF(A48='Données projet'!$A$62,'Données projet'!$B$62,AI47+AH48-AQ47)))</f>
        <v>319.49999999999989</v>
      </c>
      <c r="AJ48" s="14">
        <f>AI48*VLOOKUP('Données projet'!$B$10,Paramètres!$A$1:$I$89,3,0)*VLOOKUP('Données projet'!$B$10,Paramètres!$A$1:$I$89,5,0)</f>
        <v>149.52599999999995</v>
      </c>
      <c r="AK48" s="14">
        <f t="shared" si="35"/>
        <v>38.470847585964201</v>
      </c>
      <c r="AL48" s="22">
        <f t="shared" si="4"/>
        <v>327.42784287888759</v>
      </c>
      <c r="AM48" s="62">
        <f t="shared" si="5"/>
        <v>620.7611762122209</v>
      </c>
      <c r="AN48" s="62">
        <f ca="1">AVERAGE(OFFSET($AM$3,0,0,'Données projet'!$E$10+1,1))-AVERAGE(OFFSET($H$3,0,0,'Données projet'!$E$10+1,1))</f>
        <v>396.92963589781414</v>
      </c>
      <c r="AO48" s="62">
        <f t="shared" si="36"/>
        <v>294.38852181137639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11.5</v>
      </c>
      <c r="AI49" s="14">
        <f>IF('Données projet'!$A$62&gt;35,AI48+AH49-AQ48,IF(A49&lt;'Données projet'!$A$62,$AF$205^A49,IF(A49='Données projet'!$A$62,'Données projet'!$B$62,AI48+AH49-AQ48)))</f>
        <v>330.99999999999989</v>
      </c>
      <c r="AJ49" s="14">
        <f>AI49*VLOOKUP('Données projet'!$B$10,Paramètres!$A$1:$I$89,3,0)*VLOOKUP('Données projet'!$B$10,Paramètres!$A$1:$I$89,5,0)</f>
        <v>154.90799999999996</v>
      </c>
      <c r="AK49" s="14">
        <f t="shared" si="35"/>
        <v>39.691847670151873</v>
      </c>
      <c r="AL49" s="22">
        <f t="shared" si="4"/>
        <v>338.92806802551439</v>
      </c>
      <c r="AM49" s="62">
        <f t="shared" si="5"/>
        <v>632.26140135884771</v>
      </c>
      <c r="AN49" s="62">
        <f ca="1">AVERAGE(OFFSET($AM$3,0,0,'Données projet'!$E$10+1,1))-AVERAGE(OFFSET($H$3,0,0,'Données projet'!$E$10+1,1))</f>
        <v>396.92963589781414</v>
      </c>
      <c r="AO49" s="62">
        <f t="shared" si="36"/>
        <v>294.38852181137639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11.5</v>
      </c>
      <c r="AI50" s="14">
        <f>IF('Données projet'!$A$62&gt;35,AI49+AH50-AQ49,IF(A50&lt;'Données projet'!$A$62,$AF$205^A50,IF(A50='Données projet'!$A$62,'Données projet'!$B$62,AI49+AH50-AQ49)))</f>
        <v>342.49999999999989</v>
      </c>
      <c r="AJ50" s="14">
        <f>AI50*VLOOKUP('Données projet'!$B$10,Paramètres!$A$1:$I$89,3,0)*VLOOKUP('Données projet'!$B$10,Paramètres!$A$1:$I$89,5,0)</f>
        <v>160.28999999999994</v>
      </c>
      <c r="AK50" s="14">
        <f t="shared" si="35"/>
        <v>40.907918820862015</v>
      </c>
      <c r="AL50" s="22">
        <f t="shared" si="4"/>
        <v>350.41970861300121</v>
      </c>
      <c r="AM50" s="62">
        <f t="shared" si="5"/>
        <v>643.75304194633452</v>
      </c>
      <c r="AN50" s="62">
        <f ca="1">AVERAGE(OFFSET($AM$3,0,0,'Données projet'!$E$10+1,1))-AVERAGE(OFFSET($H$3,0,0,'Données projet'!$E$10+1,1))</f>
        <v>396.92963589781414</v>
      </c>
      <c r="AO50" s="62">
        <f t="shared" si="36"/>
        <v>294.38852181137639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11.5</v>
      </c>
      <c r="AI51" s="14">
        <f>IF('Données projet'!$A$62&gt;35,AI50+AH51-AQ50,IF(A51&lt;'Données projet'!$A$62,$AF$205^A51,IF(A51='Données projet'!$A$62,'Données projet'!$B$62,AI50+AH51-AQ50)))</f>
        <v>353.99999999999989</v>
      </c>
      <c r="AJ51" s="14">
        <f>AI51*VLOOKUP('Données projet'!$B$10,Paramètres!$A$1:$I$89,3,0)*VLOOKUP('Données projet'!$B$10,Paramètres!$A$1:$I$89,5,0)</f>
        <v>165.67199999999994</v>
      </c>
      <c r="AK51" s="14">
        <f t="shared" si="35"/>
        <v>42.119245508815517</v>
      </c>
      <c r="AL51" s="22">
        <f t="shared" si="4"/>
        <v>361.90308592785351</v>
      </c>
      <c r="AM51" s="62">
        <f t="shared" si="5"/>
        <v>655.23641926118682</v>
      </c>
      <c r="AN51" s="62">
        <f ca="1">AVERAGE(OFFSET($AM$3,0,0,'Données projet'!$E$10+1,1))-AVERAGE(OFFSET($H$3,0,0,'Données projet'!$E$10+1,1))</f>
        <v>396.92963589781414</v>
      </c>
      <c r="AO51" s="62">
        <f t="shared" si="36"/>
        <v>294.38852181137639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11.5</v>
      </c>
      <c r="AI52" s="14">
        <f>IF('Données projet'!$A$62&gt;35,AI51+AH52-AQ51,IF(A52&lt;'Données projet'!$A$62,$AF$205^A52,IF(A52='Données projet'!$A$62,'Données projet'!$B$62,AI51+AH52-AQ51)))</f>
        <v>365.49999999999989</v>
      </c>
      <c r="AJ52" s="14">
        <f>AI52*VLOOKUP('Données projet'!$B$10,Paramètres!$A$1:$I$89,3,0)*VLOOKUP('Données projet'!$B$10,Paramètres!$A$1:$I$89,5,0)</f>
        <v>171.05399999999995</v>
      </c>
      <c r="AK52" s="14">
        <f t="shared" si="35"/>
        <v>43.32599953897904</v>
      </c>
      <c r="AL52" s="22">
        <f t="shared" si="4"/>
        <v>373.37849919705508</v>
      </c>
      <c r="AM52" s="62">
        <f t="shared" si="5"/>
        <v>666.71183253038839</v>
      </c>
      <c r="AN52" s="62">
        <f ca="1">AVERAGE(OFFSET($AM$3,0,0,'Données projet'!$E$10+1,1))-AVERAGE(OFFSET($H$3,0,0,'Données projet'!$E$10+1,1))</f>
        <v>396.92963589781414</v>
      </c>
      <c r="AO52" s="62">
        <f t="shared" si="36"/>
        <v>294.38852181137639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377</v>
      </c>
      <c r="AG53" s="13">
        <f>VLOOKUP(A53,'Données projet'!$A$61:$I$81,9,0)</f>
        <v>11.5</v>
      </c>
      <c r="AH53" s="13">
        <f t="array" ref="AH53">INDEX(AG:AG,MIN(IF(ISNUMBER(AG53:AG249),ROW(AG53:AG249),"")))</f>
        <v>11.5</v>
      </c>
      <c r="AI53" s="14">
        <f>IF('Données projet'!$A$62&gt;35,AI52+AH53-AQ52,IF(A53&lt;'Données projet'!$A$62,$AF$205^A53,IF(A53='Données projet'!$A$62,'Données projet'!$B$62,AI52+AH53-AQ52)))</f>
        <v>376.99999999999989</v>
      </c>
      <c r="AJ53" s="14">
        <f>AI53*VLOOKUP('Données projet'!$B$10,Paramètres!$A$1:$I$89,3,0)*VLOOKUP('Données projet'!$B$10,Paramètres!$A$1:$I$89,5,0)</f>
        <v>176.43599999999992</v>
      </c>
      <c r="AK53" s="14">
        <f t="shared" si="35"/>
        <v>44.52834129105058</v>
      </c>
      <c r="AL53" s="22">
        <f t="shared" si="4"/>
        <v>384.84622774857962</v>
      </c>
      <c r="AM53" s="62">
        <f t="shared" si="5"/>
        <v>678.17956108191288</v>
      </c>
      <c r="AN53" s="62">
        <f ca="1">AVERAGE(OFFSET($AM$3,0,0,'Données projet'!$E$10+1,1))-AVERAGE(OFFSET($H$3,0,0,'Données projet'!$E$10+1,1))</f>
        <v>396.92963589781414</v>
      </c>
      <c r="AO53" s="62">
        <f t="shared" si="36"/>
        <v>294.38852181137639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13.5</v>
      </c>
      <c r="AI54" s="14">
        <f>IF('Données projet'!$A$62&gt;35,AI53+AH54-AQ53,IF(A54&lt;'Données projet'!$A$62,$AF$205^A54,IF(A54='Données projet'!$A$62,'Données projet'!$B$62,AI53+AH54-AQ53)))</f>
        <v>390.49999999999989</v>
      </c>
      <c r="AJ54" s="14">
        <f>AI54*VLOOKUP('Données projet'!$B$10,Paramètres!$A$1:$I$89,3,0)*VLOOKUP('Données projet'!$B$10,Paramètres!$A$1:$I$89,5,0)</f>
        <v>182.75399999999996</v>
      </c>
      <c r="AK54" s="14">
        <f t="shared" si="35"/>
        <v>45.934357911110212</v>
      </c>
      <c r="AL54" s="22">
        <f t="shared" si="4"/>
        <v>398.29889002851684</v>
      </c>
      <c r="AM54" s="62">
        <f t="shared" si="5"/>
        <v>691.63222336185015</v>
      </c>
      <c r="AN54" s="62">
        <f ca="1">AVERAGE(OFFSET($AM$3,0,0,'Données projet'!$E$10+1,1))-AVERAGE(OFFSET($H$3,0,0,'Données projet'!$E$10+1,1))</f>
        <v>396.92963589781414</v>
      </c>
      <c r="AO54" s="62">
        <f t="shared" si="36"/>
        <v>294.38852181137639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13.5</v>
      </c>
      <c r="AI55" s="14">
        <f>IF('Données projet'!$A$62&gt;35,AI54+AH55-AQ54,IF(A55&lt;'Données projet'!$A$62,$AF$205^A55,IF(A55='Données projet'!$A$62,'Données projet'!$B$62,AI54+AH55-AQ54)))</f>
        <v>403.99999999999989</v>
      </c>
      <c r="AJ55" s="14">
        <f>AI55*VLOOKUP('Données projet'!$B$10,Paramètres!$A$1:$I$89,3,0)*VLOOKUP('Données projet'!$B$10,Paramètres!$A$1:$I$89,5,0)</f>
        <v>189.07199999999992</v>
      </c>
      <c r="AK55" s="14">
        <f t="shared" si="35"/>
        <v>47.33472679972779</v>
      </c>
      <c r="AL55" s="22">
        <f t="shared" si="4"/>
        <v>411.74171584285909</v>
      </c>
      <c r="AM55" s="62">
        <f t="shared" si="5"/>
        <v>705.07504917619235</v>
      </c>
      <c r="AN55" s="62">
        <f ca="1">AVERAGE(OFFSET($AM$3,0,0,'Données projet'!$E$10+1,1))-AVERAGE(OFFSET($H$3,0,0,'Données projet'!$E$10+1,1))</f>
        <v>396.92963589781414</v>
      </c>
      <c r="AO55" s="62">
        <f t="shared" si="36"/>
        <v>294.38852181137639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13.5</v>
      </c>
      <c r="AI56" s="14">
        <f>IF('Données projet'!$A$62&gt;35,AI55+AH56-AQ55,IF(A56&lt;'Données projet'!$A$62,$AF$205^A56,IF(A56='Données projet'!$A$62,'Données projet'!$B$62,AI55+AH56-AQ55)))</f>
        <v>417.49999999999989</v>
      </c>
      <c r="AJ56" s="14">
        <f>AI56*VLOOKUP('Données projet'!$B$10,Paramètres!$A$1:$I$89,3,0)*VLOOKUP('Données projet'!$B$10,Paramètres!$A$1:$I$89,5,0)</f>
        <v>195.38999999999996</v>
      </c>
      <c r="AK56" s="14">
        <f t="shared" si="35"/>
        <v>48.729658318340213</v>
      </c>
      <c r="AL56" s="22">
        <f t="shared" si="4"/>
        <v>425.17507157110907</v>
      </c>
      <c r="AM56" s="62">
        <f t="shared" si="5"/>
        <v>718.50840490444239</v>
      </c>
      <c r="AN56" s="62">
        <f ca="1">AVERAGE(OFFSET($AM$3,0,0,'Données projet'!$E$10+1,1))-AVERAGE(OFFSET($H$3,0,0,'Données projet'!$E$10+1,1))</f>
        <v>396.92963589781414</v>
      </c>
      <c r="AO56" s="62">
        <f t="shared" si="36"/>
        <v>294.38852181137639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13.5</v>
      </c>
      <c r="AI57" s="14">
        <f>IF('Données projet'!$A$62&gt;35,AI56+AH57-AQ56,IF(A57&lt;'Données projet'!$A$62,$AF$205^A57,IF(A57='Données projet'!$A$62,'Données projet'!$B$62,AI56+AH57-AQ56)))</f>
        <v>430.99999999999989</v>
      </c>
      <c r="AJ57" s="14">
        <f>AI57*VLOOKUP('Données projet'!$B$10,Paramètres!$A$1:$I$89,3,0)*VLOOKUP('Données projet'!$B$10,Paramètres!$A$1:$I$89,5,0)</f>
        <v>201.70799999999994</v>
      </c>
      <c r="AK57" s="14">
        <f t="shared" si="35"/>
        <v>50.119348451854243</v>
      </c>
      <c r="AL57" s="22">
        <f t="shared" si="4"/>
        <v>438.59929855364607</v>
      </c>
      <c r="AM57" s="62">
        <f t="shared" si="5"/>
        <v>731.93263188697938</v>
      </c>
      <c r="AN57" s="62">
        <f ca="1">AVERAGE(OFFSET($AM$3,0,0,'Données projet'!$E$10+1,1))-AVERAGE(OFFSET($H$3,0,0,'Données projet'!$E$10+1,1))</f>
        <v>396.92963589781414</v>
      </c>
      <c r="AO57" s="62">
        <f t="shared" si="36"/>
        <v>294.38852181137639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13.5</v>
      </c>
      <c r="AI58" s="14">
        <f>IF('Données projet'!$A$62&gt;35,AI57+AH58-AQ57,IF(A58&lt;'Données projet'!$A$62,$AF$205^A58,IF(A58='Données projet'!$A$62,'Données projet'!$B$62,AI57+AH58-AQ57)))</f>
        <v>444.49999999999989</v>
      </c>
      <c r="AJ58" s="14">
        <f>AI58*VLOOKUP('Données projet'!$B$10,Paramètres!$A$1:$I$89,3,0)*VLOOKUP('Données projet'!$B$10,Paramètres!$A$1:$I$89,5,0)</f>
        <v>208.02599999999995</v>
      </c>
      <c r="AK58" s="14">
        <f t="shared" si="35"/>
        <v>51.503980210368603</v>
      </c>
      <c r="AL58" s="22">
        <f t="shared" si="4"/>
        <v>452.01471553305851</v>
      </c>
      <c r="AM58" s="62">
        <f t="shared" si="5"/>
        <v>745.34804886639176</v>
      </c>
      <c r="AN58" s="62">
        <f ca="1">AVERAGE(OFFSET($AM$3,0,0,'Données projet'!$E$10+1,1))-AVERAGE(OFFSET($H$3,0,0,'Données projet'!$E$10+1,1))</f>
        <v>396.92963589781414</v>
      </c>
      <c r="AO58" s="62">
        <f t="shared" si="36"/>
        <v>294.38852181137639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13.5</v>
      </c>
      <c r="AI59" s="14">
        <f>IF('Données projet'!$A$62&gt;35,AI58+AH59-AQ58,IF(A59&lt;'Données projet'!$A$62,$AF$205^A59,IF(A59='Données projet'!$A$62,'Données projet'!$B$62,AI58+AH59-AQ58)))</f>
        <v>457.99999999999989</v>
      </c>
      <c r="AJ59" s="14">
        <f>AI59*VLOOKUP('Données projet'!$B$10,Paramètres!$A$1:$I$89,3,0)*VLOOKUP('Données projet'!$B$10,Paramètres!$A$1:$I$89,5,0)</f>
        <v>214.34399999999997</v>
      </c>
      <c r="AK59" s="14">
        <f t="shared" si="35"/>
        <v>52.883724855822585</v>
      </c>
      <c r="AL59" s="22">
        <f t="shared" si="4"/>
        <v>465.4216207905576</v>
      </c>
      <c r="AM59" s="62">
        <f t="shared" si="5"/>
        <v>758.75495412389091</v>
      </c>
      <c r="AN59" s="62">
        <f ca="1">AVERAGE(OFFSET($AM$3,0,0,'Données projet'!$E$10+1,1))-AVERAGE(OFFSET($H$3,0,0,'Données projet'!$E$10+1,1))</f>
        <v>396.92963589781414</v>
      </c>
      <c r="AO59" s="62">
        <f t="shared" si="36"/>
        <v>294.38852181137639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13.5</v>
      </c>
      <c r="AI60" s="14">
        <f>IF('Données projet'!$A$62&gt;35,AI59+AH60-AQ59,IF(A60&lt;'Données projet'!$A$62,$AF$205^A60,IF(A60='Données projet'!$A$62,'Données projet'!$B$62,AI59+AH60-AQ59)))</f>
        <v>471.49999999999989</v>
      </c>
      <c r="AJ60" s="14">
        <f>AI60*VLOOKUP('Données projet'!$B$10,Paramètres!$A$1:$I$89,3,0)*VLOOKUP('Données projet'!$B$10,Paramètres!$A$1:$I$89,5,0)</f>
        <v>220.66199999999995</v>
      </c>
      <c r="AK60" s="14">
        <f t="shared" si="35"/>
        <v>54.258742979954953</v>
      </c>
      <c r="AL60" s="22">
        <f t="shared" si="4"/>
        <v>478.82029402342147</v>
      </c>
      <c r="AM60" s="62">
        <f t="shared" si="5"/>
        <v>772.15362735675478</v>
      </c>
      <c r="AN60" s="62">
        <f ca="1">AVERAGE(OFFSET($AM$3,0,0,'Données projet'!$E$10+1,1))-AVERAGE(OFFSET($H$3,0,0,'Données projet'!$E$10+1,1))</f>
        <v>396.92963589781414</v>
      </c>
      <c r="AO60" s="62">
        <f t="shared" si="36"/>
        <v>294.38852181137639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13.5</v>
      </c>
      <c r="AI61" s="14">
        <f>IF('Données projet'!$A$62&gt;35,AI60+AH61-AQ60,IF(A61&lt;'Données projet'!$A$62,$AF$205^A61,IF(A61='Données projet'!$A$62,'Données projet'!$B$62,AI60+AH61-AQ60)))</f>
        <v>484.99999999999989</v>
      </c>
      <c r="AJ61" s="14">
        <f>AI61*VLOOKUP('Données projet'!$B$10,Paramètres!$A$1:$I$89,3,0)*VLOOKUP('Données projet'!$B$10,Paramètres!$A$1:$I$89,5,0)</f>
        <v>226.97999999999996</v>
      </c>
      <c r="AK61" s="14">
        <f t="shared" si="35"/>
        <v>55.629185455335929</v>
      </c>
      <c r="AL61" s="22">
        <f t="shared" si="4"/>
        <v>492.21099800137659</v>
      </c>
      <c r="AM61" s="62">
        <f t="shared" si="5"/>
        <v>785.54433133470991</v>
      </c>
      <c r="AN61" s="62">
        <f ca="1">AVERAGE(OFFSET($AM$3,0,0,'Données projet'!$E$10+1,1))-AVERAGE(OFFSET($H$3,0,0,'Données projet'!$E$10+1,1))</f>
        <v>396.92963589781414</v>
      </c>
      <c r="AO61" s="62">
        <f t="shared" si="36"/>
        <v>294.38852181137639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13.5</v>
      </c>
      <c r="AI62" s="14">
        <f>IF('Données projet'!$A$62&gt;35,AI61+AH62-AQ61,IF(A62&lt;'Données projet'!$A$62,$AF$205^A62,IF(A62='Données projet'!$A$62,'Données projet'!$B$62,AI61+AH62-AQ61)))</f>
        <v>498.49999999999989</v>
      </c>
      <c r="AJ62" s="14">
        <f>AI62*VLOOKUP('Données projet'!$B$10,Paramètres!$A$1:$I$89,3,0)*VLOOKUP('Données projet'!$B$10,Paramètres!$A$1:$I$89,5,0)</f>
        <v>233.29799999999994</v>
      </c>
      <c r="AK62" s="14">
        <f t="shared" si="35"/>
        <v>56.995194277534011</v>
      </c>
      <c r="AL62" s="22">
        <f t="shared" si="4"/>
        <v>505.59398003337168</v>
      </c>
      <c r="AM62" s="62">
        <f t="shared" si="5"/>
        <v>798.92731336670499</v>
      </c>
      <c r="AN62" s="62">
        <f ca="1">AVERAGE(OFFSET($AM$3,0,0,'Données projet'!$E$10+1,1))-AVERAGE(OFFSET($H$3,0,0,'Données projet'!$E$10+1,1))</f>
        <v>396.92963589781414</v>
      </c>
      <c r="AO62" s="62">
        <f t="shared" si="36"/>
        <v>294.38852181137639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512</v>
      </c>
      <c r="AG63" s="13">
        <f>VLOOKUP(A63,'Données projet'!$A$61:$I$81,9,0)</f>
        <v>13.5</v>
      </c>
      <c r="AH63" s="13">
        <f t="array" ref="AH63">INDEX(AG:AG,MIN(IF(ISNUMBER(AG63:AG259),ROW(AG63:AG259),"")))</f>
        <v>13.5</v>
      </c>
      <c r="AI63" s="14">
        <f>IF('Données projet'!$A$62&gt;35,AI62+AH63-AQ62,IF(A63&lt;'Données projet'!$A$62,$AF$205^A63,IF(A63='Données projet'!$A$62,'Données projet'!$B$62,AI62+AH63-AQ62)))</f>
        <v>511.99999999999989</v>
      </c>
      <c r="AJ63" s="14">
        <f>AI63*VLOOKUP('Données projet'!$B$10,Paramètres!$A$1:$I$89,3,0)*VLOOKUP('Données projet'!$B$10,Paramètres!$A$1:$I$89,5,0)</f>
        <v>239.61599999999996</v>
      </c>
      <c r="AK63" s="14">
        <f t="shared" si="35"/>
        <v>58.356903313490157</v>
      </c>
      <c r="AL63" s="22">
        <f t="shared" si="4"/>
        <v>518.96947327099531</v>
      </c>
      <c r="AM63" s="62">
        <f t="shared" si="5"/>
        <v>812.30280660432868</v>
      </c>
      <c r="AN63" s="62">
        <f ca="1">AVERAGE(OFFSET($AM$3,0,0,'Données projet'!$E$10+1,1))-AVERAGE(OFFSET($H$3,0,0,'Données projet'!$E$10+1,1))</f>
        <v>396.92963589781414</v>
      </c>
      <c r="AO63" s="62">
        <f t="shared" si="36"/>
        <v>294.38852181137639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102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15.5</v>
      </c>
      <c r="AI64" s="14">
        <f>IF('Données projet'!$A$62&gt;35,AI63+AH64-AQ63,IF(A64&lt;'Données projet'!$A$62,$AF$205^A64,IF(A64='Données projet'!$A$62,'Données projet'!$B$62,AI63+AH64-AQ63)))</f>
        <v>425.49999999999989</v>
      </c>
      <c r="AJ64" s="14">
        <f>AI64*VLOOKUP('Données projet'!$B$10,Paramètres!$A$1:$I$89,3,0)*VLOOKUP('Données projet'!$B$10,Paramètres!$A$1:$I$89,5,0)</f>
        <v>199.13399999999993</v>
      </c>
      <c r="AK64" s="14">
        <f t="shared" si="35"/>
        <v>49.553799097205186</v>
      </c>
      <c r="AL64" s="22">
        <f t="shared" si="4"/>
        <v>433.13125009429888</v>
      </c>
      <c r="AM64" s="62">
        <f t="shared" si="5"/>
        <v>726.46458342763219</v>
      </c>
      <c r="AN64" s="62">
        <f ca="1">AVERAGE(OFFSET($AM$3,0,0,'Données projet'!$E$10+1,1))-AVERAGE(OFFSET($H$3,0,0,'Données projet'!$E$10+1,1))</f>
        <v>396.92963589781414</v>
      </c>
      <c r="AO64" s="62">
        <f t="shared" si="36"/>
        <v>294.38852181137639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15.5</v>
      </c>
      <c r="AI65" s="14">
        <f>IF('Données projet'!$A$62&gt;35,AI64+AH65-AQ64,IF(A65&lt;'Données projet'!$A$62,$AF$205^A65,IF(A65='Données projet'!$A$62,'Données projet'!$B$62,AI64+AH65-AQ64)))</f>
        <v>440.99999999999989</v>
      </c>
      <c r="AJ65" s="14">
        <f>AI65*VLOOKUP('Données projet'!$B$10,Paramètres!$A$1:$I$89,3,0)*VLOOKUP('Données projet'!$B$10,Paramètres!$A$1:$I$89,5,0)</f>
        <v>206.38799999999995</v>
      </c>
      <c r="AK65" s="14">
        <f t="shared" si="35"/>
        <v>51.145477584014834</v>
      </c>
      <c r="AL65" s="22">
        <f t="shared" si="4"/>
        <v>448.53747345882579</v>
      </c>
      <c r="AM65" s="62">
        <f t="shared" si="5"/>
        <v>741.8708067921591</v>
      </c>
      <c r="AN65" s="62">
        <f ca="1">AVERAGE(OFFSET($AM$3,0,0,'Données projet'!$E$10+1,1))-AVERAGE(OFFSET($H$3,0,0,'Données projet'!$E$10+1,1))</f>
        <v>396.92963589781414</v>
      </c>
      <c r="AO65" s="62">
        <f t="shared" si="36"/>
        <v>294.38852181137639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15.5</v>
      </c>
      <c r="AI66" s="14">
        <f>IF('Données projet'!$A$62&gt;35,AI65+AH66-AQ65,IF(A66&lt;'Données projet'!$A$62,$AF$205^A66,IF(A66='Données projet'!$A$62,'Données projet'!$B$62,AI65+AH66-AQ65)))</f>
        <v>456.49999999999989</v>
      </c>
      <c r="AJ66" s="14">
        <f>AI66*VLOOKUP('Données projet'!$B$10,Paramètres!$A$1:$I$89,3,0)*VLOOKUP('Données projet'!$B$10,Paramètres!$A$1:$I$89,5,0)</f>
        <v>213.64199999999994</v>
      </c>
      <c r="AK66" s="14">
        <f t="shared" si="35"/>
        <v>52.730656153675348</v>
      </c>
      <c r="AL66" s="22">
        <f t="shared" si="4"/>
        <v>463.93237613431779</v>
      </c>
      <c r="AM66" s="62">
        <f t="shared" si="5"/>
        <v>757.26570946765105</v>
      </c>
      <c r="AN66" s="62">
        <f ca="1">AVERAGE(OFFSET($AM$3,0,0,'Données projet'!$E$10+1,1))-AVERAGE(OFFSET($H$3,0,0,'Données projet'!$E$10+1,1))</f>
        <v>396.92963589781414</v>
      </c>
      <c r="AO66" s="62">
        <f t="shared" si="36"/>
        <v>294.38852181137639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15.5</v>
      </c>
      <c r="AI67" s="14">
        <f>IF('Données projet'!$A$62&gt;35,AI66+AH67-AQ66,IF(A67&lt;'Données projet'!$A$62,$AF$205^A67,IF(A67='Données projet'!$A$62,'Données projet'!$B$62,AI66+AH67-AQ66)))</f>
        <v>471.99999999999989</v>
      </c>
      <c r="AJ67" s="14">
        <f>AI67*VLOOKUP('Données projet'!$B$10,Paramètres!$A$1:$I$89,3,0)*VLOOKUP('Données projet'!$B$10,Paramètres!$A$1:$I$89,5,0)</f>
        <v>220.89599999999996</v>
      </c>
      <c r="AK67" s="14">
        <f t="shared" si="35"/>
        <v>54.309580803412281</v>
      </c>
      <c r="AL67" s="22">
        <f t="shared" si="4"/>
        <v>479.31638656594299</v>
      </c>
      <c r="AM67" s="62">
        <f t="shared" si="5"/>
        <v>772.64971989927631</v>
      </c>
      <c r="AN67" s="62">
        <f ca="1">AVERAGE(OFFSET($AM$3,0,0,'Données projet'!$E$10+1,1))-AVERAGE(OFFSET($H$3,0,0,'Données projet'!$E$10+1,1))</f>
        <v>396.92963589781414</v>
      </c>
      <c r="AO67" s="62">
        <f t="shared" si="36"/>
        <v>294.38852181137639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15.5</v>
      </c>
      <c r="AI68" s="14">
        <f>IF('Données projet'!$A$62&gt;35,AI67+AH68-AQ67,IF(A68&lt;'Données projet'!$A$62,$AF$205^A68,IF(A68='Données projet'!$A$62,'Données projet'!$B$62,AI67+AH68-AQ67)))</f>
        <v>487.49999999999989</v>
      </c>
      <c r="AJ68" s="14">
        <f>AI68*VLOOKUP('Données projet'!$B$10,Paramètres!$A$1:$I$89,3,0)*VLOOKUP('Données projet'!$B$10,Paramètres!$A$1:$I$89,5,0)</f>
        <v>228.14999999999992</v>
      </c>
      <c r="AK68" s="14">
        <f t="shared" si="35"/>
        <v>55.882480456847652</v>
      </c>
      <c r="AL68" s="22">
        <f t="shared" ref="AL68:AL131" si="58">(AJ68+AK68)*0.475*44/12</f>
        <v>494.68990346234278</v>
      </c>
      <c r="AM68" s="62">
        <f t="shared" ref="AM68:AM131" si="59">AL68+(AD68+AE68)*44/12</f>
        <v>788.0232367956761</v>
      </c>
      <c r="AN68" s="62">
        <f ca="1">AVERAGE(OFFSET($AM$3,0,0,'Données projet'!$E$10+1,1))-AVERAGE(OFFSET($H$3,0,0,'Données projet'!$E$10+1,1))</f>
        <v>396.92963589781414</v>
      </c>
      <c r="AO68" s="62">
        <f t="shared" si="36"/>
        <v>294.38852181137639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15.5</v>
      </c>
      <c r="AI69" s="14">
        <f>IF('Données projet'!$A$62&gt;35,AI68+AH69-AQ68,IF(A69&lt;'Données projet'!$A$62,$AF$205^A69,IF(A69='Données projet'!$A$62,'Données projet'!$B$62,AI68+AH69-AQ68)))</f>
        <v>502.99999999999989</v>
      </c>
      <c r="AJ69" s="14">
        <f>AI69*VLOOKUP('Données projet'!$B$10,Paramètres!$A$1:$I$89,3,0)*VLOOKUP('Données projet'!$B$10,Paramètres!$A$1:$I$89,5,0)</f>
        <v>235.40399999999994</v>
      </c>
      <c r="AK69" s="14">
        <f t="shared" ref="AK69:AK132" si="89">EXP(-1.0587+0.8836*LN(AJ69)+0.284)</f>
        <v>57.449568653781753</v>
      </c>
      <c r="AL69" s="22">
        <f t="shared" si="58"/>
        <v>510.05329873866975</v>
      </c>
      <c r="AM69" s="62">
        <f t="shared" si="59"/>
        <v>803.38663207200307</v>
      </c>
      <c r="AN69" s="62">
        <f ca="1">AVERAGE(OFFSET($AM$3,0,0,'Données projet'!$E$10+1,1))-AVERAGE(OFFSET($H$3,0,0,'Données projet'!$E$10+1,1))</f>
        <v>396.92963589781414</v>
      </c>
      <c r="AO69" s="62">
        <f t="shared" ref="AO69:AO132" si="90">$AO$3</f>
        <v>294.38852181137639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15.5</v>
      </c>
      <c r="AI70" s="14">
        <f>IF('Données projet'!$A$62&gt;35,AI69+AH70-AQ69,IF(A70&lt;'Données projet'!$A$62,$AF$205^A70,IF(A70='Données projet'!$A$62,'Données projet'!$B$62,AI69+AH70-AQ69)))</f>
        <v>518.49999999999989</v>
      </c>
      <c r="AJ70" s="14">
        <f>AI70*VLOOKUP('Données projet'!$B$10,Paramètres!$A$1:$I$89,3,0)*VLOOKUP('Données projet'!$B$10,Paramètres!$A$1:$I$89,5,0)</f>
        <v>242.65799999999993</v>
      </c>
      <c r="AK70" s="14">
        <f t="shared" si="89"/>
        <v>59.011045025839607</v>
      </c>
      <c r="AL70" s="22">
        <f t="shared" si="58"/>
        <v>525.40692008667054</v>
      </c>
      <c r="AM70" s="62">
        <f t="shared" si="59"/>
        <v>818.74025342000391</v>
      </c>
      <c r="AN70" s="62">
        <f ca="1">AVERAGE(OFFSET($AM$3,0,0,'Données projet'!$E$10+1,1))-AVERAGE(OFFSET($H$3,0,0,'Données projet'!$E$10+1,1))</f>
        <v>396.92963589781414</v>
      </c>
      <c r="AO70" s="62">
        <f t="shared" si="90"/>
        <v>294.38852181137639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15.5</v>
      </c>
      <c r="AI71" s="14">
        <f>IF('Données projet'!$A$62&gt;35,AI70+AH71-AQ70,IF(A71&lt;'Données projet'!$A$62,$AF$205^A71,IF(A71='Données projet'!$A$62,'Données projet'!$B$62,AI70+AH71-AQ70)))</f>
        <v>533.99999999999989</v>
      </c>
      <c r="AJ71" s="14">
        <f>AI71*VLOOKUP('Données projet'!$B$10,Paramètres!$A$1:$I$89,3,0)*VLOOKUP('Données projet'!$B$10,Paramètres!$A$1:$I$89,5,0)</f>
        <v>249.91199999999995</v>
      </c>
      <c r="AK71" s="14">
        <f t="shared" si="89"/>
        <v>60.56709659070836</v>
      </c>
      <c r="AL71" s="22">
        <f t="shared" si="58"/>
        <v>540.7510932288169</v>
      </c>
      <c r="AM71" s="62">
        <f t="shared" si="59"/>
        <v>834.08442656215016</v>
      </c>
      <c r="AN71" s="62">
        <f ca="1">AVERAGE(OFFSET($AM$3,0,0,'Données projet'!$E$10+1,1))-AVERAGE(OFFSET($H$3,0,0,'Données projet'!$E$10+1,1))</f>
        <v>396.92963589781414</v>
      </c>
      <c r="AO71" s="62">
        <f t="shared" si="90"/>
        <v>294.38852181137639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15.5</v>
      </c>
      <c r="AI72" s="14">
        <f>IF('Données projet'!$A$62&gt;35,AI71+AH72-AQ71,IF(A72&lt;'Données projet'!$A$62,$AF$205^A72,IF(A72='Données projet'!$A$62,'Données projet'!$B$62,AI71+AH72-AQ71)))</f>
        <v>549.49999999999989</v>
      </c>
      <c r="AJ72" s="14">
        <f>AI72*VLOOKUP('Données projet'!$B$10,Paramètres!$A$1:$I$89,3,0)*VLOOKUP('Données projet'!$B$10,Paramètres!$A$1:$I$89,5,0)</f>
        <v>257.16599999999994</v>
      </c>
      <c r="AK72" s="14">
        <f t="shared" si="89"/>
        <v>62.117898891884423</v>
      </c>
      <c r="AL72" s="22">
        <f t="shared" si="58"/>
        <v>556.08612390336521</v>
      </c>
      <c r="AM72" s="62">
        <f t="shared" si="59"/>
        <v>849.41945723669846</v>
      </c>
      <c r="AN72" s="62">
        <f ca="1">AVERAGE(OFFSET($AM$3,0,0,'Données projet'!$E$10+1,1))-AVERAGE(OFFSET($H$3,0,0,'Données projet'!$E$10+1,1))</f>
        <v>396.92963589781414</v>
      </c>
      <c r="AO72" s="62">
        <f t="shared" si="90"/>
        <v>294.38852181137639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565</v>
      </c>
      <c r="AG73" s="13">
        <f>VLOOKUP(A73,'Données projet'!$A$61:$I$81,9,0)</f>
        <v>15.5</v>
      </c>
      <c r="AH73" s="13">
        <f t="array" ref="AH73">INDEX(AG:AG,MIN(IF(ISNUMBER(AG73:AG269),ROW(AG73:AG269),"")))</f>
        <v>15.5</v>
      </c>
      <c r="AI73" s="14">
        <f>IF('Données projet'!$A$62&gt;35,AI72+AH73-AQ72,IF(A73&lt;'Données projet'!$A$62,$AF$205^A73,IF(A73='Données projet'!$A$62,'Données projet'!$B$62,AI72+AH73-AQ72)))</f>
        <v>564.99999999999989</v>
      </c>
      <c r="AJ73" s="14">
        <f>AI73*VLOOKUP('Données projet'!$B$10,Paramètres!$A$1:$I$89,3,0)*VLOOKUP('Données projet'!$B$10,Paramètres!$A$1:$I$89,5,0)</f>
        <v>264.41999999999996</v>
      </c>
      <c r="AK73" s="14">
        <f t="shared" si="89"/>
        <v>63.663617006208391</v>
      </c>
      <c r="AL73" s="22">
        <f t="shared" si="58"/>
        <v>571.41229961914621</v>
      </c>
      <c r="AM73" s="62">
        <f t="shared" si="59"/>
        <v>864.74563295247958</v>
      </c>
      <c r="AN73" s="62">
        <f ca="1">AVERAGE(OFFSET($AM$3,0,0,'Données projet'!$E$10+1,1))-AVERAGE(OFFSET($H$3,0,0,'Données projet'!$E$10+1,1))</f>
        <v>396.92963589781414</v>
      </c>
      <c r="AO73" s="62">
        <f t="shared" si="90"/>
        <v>294.38852181137639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113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17</v>
      </c>
      <c r="AI74" s="14">
        <f>IF('Données projet'!$A$62&gt;35,AI73+AH74-AQ73,IF(A74&lt;'Données projet'!$A$62,$AF$205^A74,IF(A74='Données projet'!$A$62,'Données projet'!$B$62,AI73+AH74-AQ73)))</f>
        <v>468.99999999999989</v>
      </c>
      <c r="AJ74" s="14">
        <f>AI74*VLOOKUP('Données projet'!$B$10,Paramètres!$A$1:$I$89,3,0)*VLOOKUP('Données projet'!$B$10,Paramètres!$A$1:$I$89,5,0)</f>
        <v>219.49199999999993</v>
      </c>
      <c r="AK74" s="14">
        <f t="shared" si="89"/>
        <v>54.004459579686618</v>
      </c>
      <c r="AL74" s="22">
        <f t="shared" si="58"/>
        <v>476.33966710128726</v>
      </c>
      <c r="AM74" s="62">
        <f t="shared" si="59"/>
        <v>769.67300043462058</v>
      </c>
      <c r="AN74" s="62">
        <f ca="1">AVERAGE(OFFSET($AM$3,0,0,'Données projet'!$E$10+1,1))-AVERAGE(OFFSET($H$3,0,0,'Données projet'!$E$10+1,1))</f>
        <v>396.92963589781414</v>
      </c>
      <c r="AO74" s="62">
        <f t="shared" si="90"/>
        <v>294.38852181137639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17</v>
      </c>
      <c r="AI75" s="14">
        <f>IF('Données projet'!$A$62&gt;35,AI74+AH75-AQ74,IF(A75&lt;'Données projet'!$A$62,$AF$205^A75,IF(A75='Données projet'!$A$62,'Données projet'!$B$62,AI74+AH75-AQ74)))</f>
        <v>485.99999999999989</v>
      </c>
      <c r="AJ75" s="14">
        <f>AI75*VLOOKUP('Données projet'!$B$10,Paramètres!$A$1:$I$89,3,0)*VLOOKUP('Données projet'!$B$10,Paramètres!$A$1:$I$89,5,0)</f>
        <v>227.44799999999995</v>
      </c>
      <c r="AK75" s="14">
        <f t="shared" si="89"/>
        <v>55.730521649800686</v>
      </c>
      <c r="AL75" s="22">
        <f t="shared" si="58"/>
        <v>493.20259187340275</v>
      </c>
      <c r="AM75" s="62">
        <f t="shared" si="59"/>
        <v>786.53592520673601</v>
      </c>
      <c r="AN75" s="62">
        <f ca="1">AVERAGE(OFFSET($AM$3,0,0,'Données projet'!$E$10+1,1))-AVERAGE(OFFSET($H$3,0,0,'Données projet'!$E$10+1,1))</f>
        <v>396.92963589781414</v>
      </c>
      <c r="AO75" s="62">
        <f t="shared" si="90"/>
        <v>294.38852181137639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17</v>
      </c>
      <c r="AI76" s="14">
        <f>IF('Données projet'!$A$62&gt;35,AI75+AH76-AQ75,IF(A76&lt;'Données projet'!$A$62,$AF$205^A76,IF(A76='Données projet'!$A$62,'Données projet'!$B$62,AI75+AH76-AQ75)))</f>
        <v>502.99999999999989</v>
      </c>
      <c r="AJ76" s="14">
        <f>AI76*VLOOKUP('Données projet'!$B$10,Paramètres!$A$1:$I$89,3,0)*VLOOKUP('Données projet'!$B$10,Paramètres!$A$1:$I$89,5,0)</f>
        <v>235.40399999999994</v>
      </c>
      <c r="AK76" s="14">
        <f t="shared" si="89"/>
        <v>57.449568653781753</v>
      </c>
      <c r="AL76" s="22">
        <f t="shared" si="58"/>
        <v>510.05329873866975</v>
      </c>
      <c r="AM76" s="62">
        <f t="shared" si="59"/>
        <v>803.38663207200307</v>
      </c>
      <c r="AN76" s="62">
        <f ca="1">AVERAGE(OFFSET($AM$3,0,0,'Données projet'!$E$10+1,1))-AVERAGE(OFFSET($H$3,0,0,'Données projet'!$E$10+1,1))</f>
        <v>396.92963589781414</v>
      </c>
      <c r="AO76" s="62">
        <f t="shared" si="90"/>
        <v>294.38852181137639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17</v>
      </c>
      <c r="AI77" s="14">
        <f>IF('Données projet'!$A$62&gt;35,AI76+AH77-AQ76,IF(A77&lt;'Données projet'!$A$62,$AF$205^A77,IF(A77='Données projet'!$A$62,'Données projet'!$B$62,AI76+AH77-AQ76)))</f>
        <v>519.99999999999989</v>
      </c>
      <c r="AJ77" s="14">
        <f>AI77*VLOOKUP('Données projet'!$B$10,Paramètres!$A$1:$I$89,3,0)*VLOOKUP('Données projet'!$B$10,Paramètres!$A$1:$I$89,5,0)</f>
        <v>243.35999999999996</v>
      </c>
      <c r="AK77" s="14">
        <f t="shared" si="89"/>
        <v>59.161864860837127</v>
      </c>
      <c r="AL77" s="22">
        <f t="shared" si="58"/>
        <v>526.89224796595784</v>
      </c>
      <c r="AM77" s="62">
        <f t="shared" si="59"/>
        <v>820.22558129929121</v>
      </c>
      <c r="AN77" s="62">
        <f ca="1">AVERAGE(OFFSET($AM$3,0,0,'Données projet'!$E$10+1,1))-AVERAGE(OFFSET($H$3,0,0,'Données projet'!$E$10+1,1))</f>
        <v>396.92963589781414</v>
      </c>
      <c r="AO77" s="62">
        <f t="shared" si="90"/>
        <v>294.38852181137639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17</v>
      </c>
      <c r="AI78" s="14">
        <f>IF('Données projet'!$A$62&gt;35,AI77+AH78-AQ77,IF(A78&lt;'Données projet'!$A$62,$AF$205^A78,IF(A78='Données projet'!$A$62,'Données projet'!$B$62,AI77+AH78-AQ77)))</f>
        <v>536.99999999999989</v>
      </c>
      <c r="AJ78" s="14">
        <f>AI78*VLOOKUP('Données projet'!$B$10,Paramètres!$A$1:$I$89,3,0)*VLOOKUP('Données projet'!$B$10,Paramètres!$A$1:$I$89,5,0)</f>
        <v>251.31599999999997</v>
      </c>
      <c r="AK78" s="14">
        <f t="shared" si="89"/>
        <v>60.86765628024984</v>
      </c>
      <c r="AL78" s="22">
        <f t="shared" si="58"/>
        <v>543.71986802143499</v>
      </c>
      <c r="AM78" s="62">
        <f t="shared" si="59"/>
        <v>837.05320135476836</v>
      </c>
      <c r="AN78" s="62">
        <f ca="1">AVERAGE(OFFSET($AM$3,0,0,'Données projet'!$E$10+1,1))-AVERAGE(OFFSET($H$3,0,0,'Données projet'!$E$10+1,1))</f>
        <v>396.92963589781414</v>
      </c>
      <c r="AO78" s="62">
        <f t="shared" si="90"/>
        <v>294.38852181137639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17</v>
      </c>
      <c r="AI79" s="14">
        <f>IF('Données projet'!$A$62&gt;35,AI78+AH79-AQ78,IF(A79&lt;'Données projet'!$A$62,$AF$205^A79,IF(A79='Données projet'!$A$62,'Données projet'!$B$62,AI78+AH79-AQ78)))</f>
        <v>553.99999999999989</v>
      </c>
      <c r="AJ79" s="14">
        <f>AI79*VLOOKUP('Données projet'!$B$10,Paramètres!$A$1:$I$89,3,0)*VLOOKUP('Données projet'!$B$10,Paramètres!$A$1:$I$89,5,0)</f>
        <v>259.27199999999993</v>
      </c>
      <c r="AK79" s="14">
        <f t="shared" si="89"/>
        <v>62.567172460757938</v>
      </c>
      <c r="AL79" s="22">
        <f t="shared" si="58"/>
        <v>560.53655870248667</v>
      </c>
      <c r="AM79" s="62">
        <f t="shared" si="59"/>
        <v>853.86989203581993</v>
      </c>
      <c r="AN79" s="62">
        <f ca="1">AVERAGE(OFFSET($AM$3,0,0,'Données projet'!$E$10+1,1))-AVERAGE(OFFSET($H$3,0,0,'Données projet'!$E$10+1,1))</f>
        <v>396.92963589781414</v>
      </c>
      <c r="AO79" s="62">
        <f t="shared" si="90"/>
        <v>294.38852181137639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17</v>
      </c>
      <c r="AI80" s="14">
        <f>IF('Données projet'!$A$62&gt;35,AI79+AH80-AQ79,IF(A80&lt;'Données projet'!$A$62,$AF$205^A80,IF(A80='Données projet'!$A$62,'Données projet'!$B$62,AI79+AH80-AQ79)))</f>
        <v>570.99999999999989</v>
      </c>
      <c r="AJ80" s="14">
        <f>AI80*VLOOKUP('Données projet'!$B$10,Paramètres!$A$1:$I$89,3,0)*VLOOKUP('Données projet'!$B$10,Paramètres!$A$1:$I$89,5,0)</f>
        <v>267.22799999999995</v>
      </c>
      <c r="AK80" s="14">
        <f t="shared" si="89"/>
        <v>64.260628062866161</v>
      </c>
      <c r="AL80" s="22">
        <f t="shared" si="58"/>
        <v>577.34269387615848</v>
      </c>
      <c r="AM80" s="62">
        <f t="shared" si="59"/>
        <v>870.67602720949185</v>
      </c>
      <c r="AN80" s="62">
        <f ca="1">AVERAGE(OFFSET($AM$3,0,0,'Données projet'!$E$10+1,1))-AVERAGE(OFFSET($H$3,0,0,'Données projet'!$E$10+1,1))</f>
        <v>396.92963589781414</v>
      </c>
      <c r="AO80" s="62">
        <f t="shared" si="90"/>
        <v>294.38852181137639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17</v>
      </c>
      <c r="AI81" s="14">
        <f>IF('Données projet'!$A$62&gt;35,AI80+AH81-AQ80,IF(A81&lt;'Données projet'!$A$62,$AF$205^A81,IF(A81='Données projet'!$A$62,'Données projet'!$B$62,AI80+AH81-AQ80)))</f>
        <v>587.99999999999989</v>
      </c>
      <c r="AJ81" s="14">
        <f>AI81*VLOOKUP('Données projet'!$B$10,Paramètres!$A$1:$I$89,3,0)*VLOOKUP('Données projet'!$B$10,Paramètres!$A$1:$I$89,5,0)</f>
        <v>275.18399999999997</v>
      </c>
      <c r="AK81" s="14">
        <f t="shared" si="89"/>
        <v>65.948224238651079</v>
      </c>
      <c r="AL81" s="22">
        <f t="shared" si="58"/>
        <v>594.13862388231712</v>
      </c>
      <c r="AM81" s="62">
        <f t="shared" si="59"/>
        <v>887.47195721565049</v>
      </c>
      <c r="AN81" s="62">
        <f ca="1">AVERAGE(OFFSET($AM$3,0,0,'Données projet'!$E$10+1,1))-AVERAGE(OFFSET($H$3,0,0,'Données projet'!$E$10+1,1))</f>
        <v>396.92963589781414</v>
      </c>
      <c r="AO81" s="62">
        <f t="shared" si="90"/>
        <v>294.38852181137639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17</v>
      </c>
      <c r="AI82" s="14">
        <f>IF('Données projet'!$A$62&gt;35,AI81+AH82-AQ81,IF(A82&lt;'Données projet'!$A$62,$AF$205^A82,IF(A82='Données projet'!$A$62,'Données projet'!$B$62,AI81+AH82-AQ81)))</f>
        <v>604.99999999999989</v>
      </c>
      <c r="AJ82" s="14">
        <f>AI82*VLOOKUP('Données projet'!$B$10,Paramètres!$A$1:$I$89,3,0)*VLOOKUP('Données projet'!$B$10,Paramètres!$A$1:$I$89,5,0)</f>
        <v>283.13999999999993</v>
      </c>
      <c r="AK82" s="14">
        <f t="shared" si="89"/>
        <v>67.630149847511944</v>
      </c>
      <c r="AL82" s="22">
        <f t="shared" si="58"/>
        <v>610.92467765108313</v>
      </c>
      <c r="AM82" s="62">
        <f t="shared" si="59"/>
        <v>904.25801098441639</v>
      </c>
      <c r="AN82" s="62">
        <f ca="1">AVERAGE(OFFSET($AM$3,0,0,'Données projet'!$E$10+1,1))-AVERAGE(OFFSET($H$3,0,0,'Données projet'!$E$10+1,1))</f>
        <v>396.92963589781414</v>
      </c>
      <c r="AO82" s="62">
        <f t="shared" si="90"/>
        <v>294.38852181137639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622</v>
      </c>
      <c r="AG83" s="13">
        <f>VLOOKUP(A83,'Données projet'!$A$61:$I$81,9,0)</f>
        <v>17</v>
      </c>
      <c r="AH83" s="13">
        <f t="array" ref="AH83">INDEX(AG:AG,MIN(IF(ISNUMBER(AG83:AG279),ROW(AG83:AG279),"")))</f>
        <v>17</v>
      </c>
      <c r="AI83" s="14">
        <f>IF('Données projet'!$A$62&gt;35,AI82+AH83-AQ82,IF(A83&lt;'Données projet'!$A$62,$AF$205^A83,IF(A83='Données projet'!$A$62,'Données projet'!$B$62,AI82+AH83-AQ82)))</f>
        <v>621.99999999999989</v>
      </c>
      <c r="AJ83" s="14">
        <f>AI83*VLOOKUP('Données projet'!$B$10,Paramètres!$A$1:$I$89,3,0)*VLOOKUP('Données projet'!$B$10,Paramètres!$A$1:$I$89,5,0)</f>
        <v>291.09599999999995</v>
      </c>
      <c r="AK83" s="14">
        <f t="shared" si="89"/>
        <v>69.306582531434373</v>
      </c>
      <c r="AL83" s="22">
        <f t="shared" si="58"/>
        <v>627.7011645755814</v>
      </c>
      <c r="AM83" s="62">
        <f t="shared" si="59"/>
        <v>921.03449790891477</v>
      </c>
      <c r="AN83" s="62">
        <f ca="1">AVERAGE(OFFSET($AM$3,0,0,'Données projet'!$E$10+1,1))-AVERAGE(OFFSET($H$3,0,0,'Données projet'!$E$10+1,1))</f>
        <v>396.92963589781414</v>
      </c>
      <c r="AO83" s="62">
        <f t="shared" si="90"/>
        <v>294.38852181137639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124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17.5</v>
      </c>
      <c r="AI84" s="14">
        <f>IF('Données projet'!$A$62&gt;35,AI83+AH84-AQ83,IF(A84&lt;'Données projet'!$A$62,$AF$205^A84,IF(A84='Données projet'!$A$62,'Données projet'!$B$62,AI83+AH84-AQ83)))</f>
        <v>515.49999999999989</v>
      </c>
      <c r="AJ84" s="14">
        <f>AI84*VLOOKUP('Données projet'!$B$10,Paramètres!$A$1:$I$89,3,0)*VLOOKUP('Données projet'!$B$10,Paramètres!$A$1:$I$89,5,0)</f>
        <v>241.25399999999996</v>
      </c>
      <c r="AK84" s="14">
        <f t="shared" si="89"/>
        <v>58.70925280391986</v>
      </c>
      <c r="AL84" s="22">
        <f t="shared" si="58"/>
        <v>522.43599863349357</v>
      </c>
      <c r="AM84" s="62">
        <f t="shared" si="59"/>
        <v>815.76933196682694</v>
      </c>
      <c r="AN84" s="62">
        <f ca="1">AVERAGE(OFFSET($AM$3,0,0,'Données projet'!$E$10+1,1))-AVERAGE(OFFSET($H$3,0,0,'Données projet'!$E$10+1,1))</f>
        <v>396.92963589781414</v>
      </c>
      <c r="AO84" s="62">
        <f t="shared" si="90"/>
        <v>294.38852181137639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17.5</v>
      </c>
      <c r="AI85" s="14">
        <f>IF('Données projet'!$A$62&gt;35,AI84+AH85-AQ84,IF(A85&lt;'Données projet'!$A$62,$AF$205^A85,IF(A85='Données projet'!$A$62,'Données projet'!$B$62,AI84+AH85-AQ84)))</f>
        <v>532.99999999999989</v>
      </c>
      <c r="AJ85" s="14">
        <f>AI85*VLOOKUP('Données projet'!$B$10,Paramètres!$A$1:$I$89,3,0)*VLOOKUP('Données projet'!$B$10,Paramètres!$A$1:$I$89,5,0)</f>
        <v>249.44399999999993</v>
      </c>
      <c r="AK85" s="14">
        <f t="shared" si="89"/>
        <v>60.466866397117599</v>
      </c>
      <c r="AL85" s="22">
        <f t="shared" si="58"/>
        <v>539.76142564164627</v>
      </c>
      <c r="AM85" s="62">
        <f t="shared" si="59"/>
        <v>833.09475897497964</v>
      </c>
      <c r="AN85" s="62">
        <f ca="1">AVERAGE(OFFSET($AM$3,0,0,'Données projet'!$E$10+1,1))-AVERAGE(OFFSET($H$3,0,0,'Données projet'!$E$10+1,1))</f>
        <v>396.92963589781414</v>
      </c>
      <c r="AO85" s="62">
        <f t="shared" si="90"/>
        <v>294.38852181137639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17.5</v>
      </c>
      <c r="AI86" s="14">
        <f>IF('Données projet'!$A$62&gt;35,AI85+AH86-AQ85,IF(A86&lt;'Données projet'!$A$62,$AF$205^A86,IF(A86='Données projet'!$A$62,'Données projet'!$B$62,AI85+AH86-AQ85)))</f>
        <v>550.49999999999989</v>
      </c>
      <c r="AJ86" s="14">
        <f>AI86*VLOOKUP('Données projet'!$B$10,Paramètres!$A$1:$I$89,3,0)*VLOOKUP('Données projet'!$B$10,Paramètres!$A$1:$I$89,5,0)</f>
        <v>257.63399999999996</v>
      </c>
      <c r="AK86" s="14">
        <f t="shared" si="89"/>
        <v>62.217774353261795</v>
      </c>
      <c r="AL86" s="22">
        <f t="shared" si="58"/>
        <v>557.07517366526417</v>
      </c>
      <c r="AM86" s="62">
        <f t="shared" si="59"/>
        <v>850.40850699859743</v>
      </c>
      <c r="AN86" s="62">
        <f ca="1">AVERAGE(OFFSET($AM$3,0,0,'Données projet'!$E$10+1,1))-AVERAGE(OFFSET($H$3,0,0,'Données projet'!$E$10+1,1))</f>
        <v>396.92963589781414</v>
      </c>
      <c r="AO86" s="62">
        <f t="shared" si="90"/>
        <v>294.38852181137639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17.5</v>
      </c>
      <c r="AI87" s="14">
        <f>IF('Données projet'!$A$62&gt;35,AI86+AH87-AQ86,IF(A87&lt;'Données projet'!$A$62,$AF$205^A87,IF(A87='Données projet'!$A$62,'Données projet'!$B$62,AI86+AH87-AQ86)))</f>
        <v>567.99999999999989</v>
      </c>
      <c r="AJ87" s="14">
        <f>AI87*VLOOKUP('Données projet'!$B$10,Paramètres!$A$1:$I$89,3,0)*VLOOKUP('Données projet'!$B$10,Paramètres!$A$1:$I$89,5,0)</f>
        <v>265.82399999999996</v>
      </c>
      <c r="AK87" s="14">
        <f t="shared" si="89"/>
        <v>63.962214293903529</v>
      </c>
      <c r="AL87" s="22">
        <f t="shared" si="58"/>
        <v>574.37765656188185</v>
      </c>
      <c r="AM87" s="62">
        <f t="shared" si="59"/>
        <v>867.71098989521511</v>
      </c>
      <c r="AN87" s="62">
        <f ca="1">AVERAGE(OFFSET($AM$3,0,0,'Données projet'!$E$10+1,1))-AVERAGE(OFFSET($H$3,0,0,'Données projet'!$E$10+1,1))</f>
        <v>396.92963589781414</v>
      </c>
      <c r="AO87" s="62">
        <f t="shared" si="90"/>
        <v>294.38852181137639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17.5</v>
      </c>
      <c r="AI88" s="14">
        <f>IF('Données projet'!$A$62&gt;35,AI87+AH88-AQ87,IF(A88&lt;'Données projet'!$A$62,$AF$205^A88,IF(A88='Données projet'!$A$62,'Données projet'!$B$62,AI87+AH88-AQ87)))</f>
        <v>585.49999999999989</v>
      </c>
      <c r="AJ88" s="14">
        <f>AI88*VLOOKUP('Données projet'!$B$10,Paramètres!$A$1:$I$89,3,0)*VLOOKUP('Données projet'!$B$10,Paramètres!$A$1:$I$89,5,0)</f>
        <v>274.01399999999995</v>
      </c>
      <c r="AK88" s="14">
        <f t="shared" si="89"/>
        <v>65.700408366571935</v>
      </c>
      <c r="AL88" s="22">
        <f t="shared" si="58"/>
        <v>591.66926123844598</v>
      </c>
      <c r="AM88" s="62">
        <f t="shared" si="59"/>
        <v>885.00259457177935</v>
      </c>
      <c r="AN88" s="62">
        <f ca="1">AVERAGE(OFFSET($AM$3,0,0,'Données projet'!$E$10+1,1))-AVERAGE(OFFSET($H$3,0,0,'Données projet'!$E$10+1,1))</f>
        <v>396.92963589781414</v>
      </c>
      <c r="AO88" s="62">
        <f t="shared" si="90"/>
        <v>294.38852181137639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17.5</v>
      </c>
      <c r="AI89" s="14">
        <f>IF('Données projet'!$A$62&gt;35,AI88+AH89-AQ88,IF(A89&lt;'Données projet'!$A$62,$AF$205^A89,IF(A89='Données projet'!$A$62,'Données projet'!$B$62,AI88+AH89-AQ88)))</f>
        <v>602.99999999999989</v>
      </c>
      <c r="AJ89" s="14">
        <f>AI89*VLOOKUP('Données projet'!$B$10,Paramètres!$A$1:$I$89,3,0)*VLOOKUP('Données projet'!$B$10,Paramètres!$A$1:$I$89,5,0)</f>
        <v>282.20399999999995</v>
      </c>
      <c r="AK89" s="14">
        <f t="shared" si="89"/>
        <v>67.432564684485186</v>
      </c>
      <c r="AL89" s="22">
        <f t="shared" si="58"/>
        <v>608.9503501588116</v>
      </c>
      <c r="AM89" s="62">
        <f t="shared" si="59"/>
        <v>902.28368349214497</v>
      </c>
      <c r="AN89" s="62">
        <f ca="1">AVERAGE(OFFSET($AM$3,0,0,'Données projet'!$E$10+1,1))-AVERAGE(OFFSET($H$3,0,0,'Données projet'!$E$10+1,1))</f>
        <v>396.92963589781414</v>
      </c>
      <c r="AO89" s="62">
        <f t="shared" si="90"/>
        <v>294.38852181137639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17.5</v>
      </c>
      <c r="AI90" s="14">
        <f>IF('Données projet'!$A$62&gt;35,AI89+AH90-AQ89,IF(A90&lt;'Données projet'!$A$62,$AF$205^A90,IF(A90='Données projet'!$A$62,'Données projet'!$B$62,AI89+AH90-AQ89)))</f>
        <v>620.49999999999989</v>
      </c>
      <c r="AJ90" s="14">
        <f>AI90*VLOOKUP('Données projet'!$B$10,Paramètres!$A$1:$I$89,3,0)*VLOOKUP('Données projet'!$B$10,Paramètres!$A$1:$I$89,5,0)</f>
        <v>290.39399999999995</v>
      </c>
      <c r="AK90" s="14">
        <f t="shared" si="89"/>
        <v>69.158878594433091</v>
      </c>
      <c r="AL90" s="22">
        <f t="shared" si="58"/>
        <v>626.22126355197076</v>
      </c>
      <c r="AM90" s="62">
        <f t="shared" si="59"/>
        <v>919.55459688530414</v>
      </c>
      <c r="AN90" s="62">
        <f ca="1">AVERAGE(OFFSET($AM$3,0,0,'Données projet'!$E$10+1,1))-AVERAGE(OFFSET($H$3,0,0,'Données projet'!$E$10+1,1))</f>
        <v>396.92963589781414</v>
      </c>
      <c r="AO90" s="62">
        <f t="shared" si="90"/>
        <v>294.38852181137639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17.5</v>
      </c>
      <c r="AI91" s="14">
        <f>IF('Données projet'!$A$62&gt;35,AI90+AH91-AQ90,IF(A91&lt;'Données projet'!$A$62,$AF$205^A91,IF(A91='Données projet'!$A$62,'Données projet'!$B$62,AI90+AH91-AQ90)))</f>
        <v>637.99999999999989</v>
      </c>
      <c r="AJ91" s="14">
        <f>AI91*VLOOKUP('Données projet'!$B$10,Paramètres!$A$1:$I$89,3,0)*VLOOKUP('Données projet'!$B$10,Paramètres!$A$1:$I$89,5,0)</f>
        <v>298.58399999999995</v>
      </c>
      <c r="AK91" s="14">
        <f t="shared" si="89"/>
        <v>70.879533797607607</v>
      </c>
      <c r="AL91" s="22">
        <f t="shared" si="58"/>
        <v>643.48232136416652</v>
      </c>
      <c r="AM91" s="62">
        <f t="shared" si="59"/>
        <v>936.81565469749989</v>
      </c>
      <c r="AN91" s="62">
        <f ca="1">AVERAGE(OFFSET($AM$3,0,0,'Données projet'!$E$10+1,1))-AVERAGE(OFFSET($H$3,0,0,'Données projet'!$E$10+1,1))</f>
        <v>396.92963589781414</v>
      </c>
      <c r="AO91" s="62">
        <f t="shared" si="90"/>
        <v>294.38852181137639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17.5</v>
      </c>
      <c r="AI92" s="14">
        <f>IF('Données projet'!$A$62&gt;35,AI91+AH92-AQ91,IF(A92&lt;'Données projet'!$A$62,$AF$205^A92,IF(A92='Données projet'!$A$62,'Données projet'!$B$62,AI91+AH92-AQ91)))</f>
        <v>655.49999999999989</v>
      </c>
      <c r="AJ92" s="14">
        <f>AI92*VLOOKUP('Données projet'!$B$10,Paramètres!$A$1:$I$89,3,0)*VLOOKUP('Données projet'!$B$10,Paramètres!$A$1:$I$89,5,0)</f>
        <v>306.77399999999994</v>
      </c>
      <c r="AK92" s="14">
        <f t="shared" si="89"/>
        <v>72.594703343999058</v>
      </c>
      <c r="AL92" s="22">
        <f t="shared" si="58"/>
        <v>660.73382499079833</v>
      </c>
      <c r="AM92" s="62">
        <f t="shared" si="59"/>
        <v>954.0671583241317</v>
      </c>
      <c r="AN92" s="62">
        <f ca="1">AVERAGE(OFFSET($AM$3,0,0,'Données projet'!$E$10+1,1))-AVERAGE(OFFSET($H$3,0,0,'Données projet'!$E$10+1,1))</f>
        <v>396.92963589781414</v>
      </c>
      <c r="AO92" s="62">
        <f t="shared" si="90"/>
        <v>294.38852181137639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673</v>
      </c>
      <c r="AG93" s="13">
        <f>VLOOKUP(A93,'Données projet'!$A$61:$I$81,9,0)</f>
        <v>17.5</v>
      </c>
      <c r="AH93" s="13">
        <f t="array" ref="AH93">INDEX(AG:AG,MIN(IF(ISNUMBER(AG93:AG289),ROW(AG93:AG289),"")))</f>
        <v>17.5</v>
      </c>
      <c r="AI93" s="14">
        <f>IF('Données projet'!$A$62&gt;35,AI92+AH93-AQ92,IF(A93&lt;'Données projet'!$A$62,$AF$205^A93,IF(A93='Données projet'!$A$62,'Données projet'!$B$62,AI92+AH93-AQ92)))</f>
        <v>672.99999999999989</v>
      </c>
      <c r="AJ93" s="14">
        <f>AI93*VLOOKUP('Données projet'!$B$10,Paramètres!$A$1:$I$89,3,0)*VLOOKUP('Données projet'!$B$10,Paramètres!$A$1:$I$89,5,0)</f>
        <v>314.96399999999994</v>
      </c>
      <c r="AK93" s="14">
        <f t="shared" si="89"/>
        <v>74.304550517616548</v>
      </c>
      <c r="AL93" s="22">
        <f t="shared" si="58"/>
        <v>677.97605881818208</v>
      </c>
      <c r="AM93" s="62">
        <f t="shared" si="59"/>
        <v>971.30939215151534</v>
      </c>
      <c r="AN93" s="62">
        <f ca="1">AVERAGE(OFFSET($AM$3,0,0,'Données projet'!$E$10+1,1))-AVERAGE(OFFSET($H$3,0,0,'Données projet'!$E$10+1,1))</f>
        <v>396.92963589781414</v>
      </c>
      <c r="AO93" s="62">
        <f t="shared" si="90"/>
        <v>294.38852181137639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135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18.5</v>
      </c>
      <c r="AI94" s="14">
        <f>IF('Données projet'!$A$62&gt;35,AI93+AH94-AQ93,IF(A94&lt;'Données projet'!$A$62,$AF$205^A94,IF(A94='Données projet'!$A$62,'Données projet'!$B$62,AI93+AH94-AQ93)))</f>
        <v>556.49999999999989</v>
      </c>
      <c r="AJ94" s="14">
        <f>AI94*VLOOKUP('Données projet'!$B$10,Paramètres!$A$1:$I$89,3,0)*VLOOKUP('Données projet'!$B$10,Paramètres!$A$1:$I$89,5,0)</f>
        <v>260.44199999999995</v>
      </c>
      <c r="AK94" s="14">
        <f t="shared" si="89"/>
        <v>62.816585178645781</v>
      </c>
      <c r="AL94" s="22">
        <f t="shared" si="58"/>
        <v>563.00870251947458</v>
      </c>
      <c r="AM94" s="62">
        <f t="shared" si="59"/>
        <v>856.34203585280784</v>
      </c>
      <c r="AN94" s="62">
        <f ca="1">AVERAGE(OFFSET($AM$3,0,0,'Données projet'!$E$10+1,1))-AVERAGE(OFFSET($H$3,0,0,'Données projet'!$E$10+1,1))</f>
        <v>396.92963589781414</v>
      </c>
      <c r="AO94" s="62">
        <f t="shared" si="90"/>
        <v>294.38852181137639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18.5</v>
      </c>
      <c r="AI95" s="14">
        <f>IF('Données projet'!$A$62&gt;35,AI94+AH95-AQ94,IF(A95&lt;'Données projet'!$A$62,$AF$205^A95,IF(A95='Données projet'!$A$62,'Données projet'!$B$62,AI94+AH95-AQ94)))</f>
        <v>574.99999999999989</v>
      </c>
      <c r="AJ95" s="14">
        <f>AI95*VLOOKUP('Données projet'!$B$10,Paramètres!$A$1:$I$89,3,0)*VLOOKUP('Données projet'!$B$10,Paramètres!$A$1:$I$89,5,0)</f>
        <v>269.09999999999991</v>
      </c>
      <c r="AK95" s="14">
        <f t="shared" si="89"/>
        <v>64.658229472790993</v>
      </c>
      <c r="AL95" s="22">
        <f t="shared" si="58"/>
        <v>581.29558299844405</v>
      </c>
      <c r="AM95" s="62">
        <f t="shared" si="59"/>
        <v>874.62891633177742</v>
      </c>
      <c r="AN95" s="62">
        <f ca="1">AVERAGE(OFFSET($AM$3,0,0,'Données projet'!$E$10+1,1))-AVERAGE(OFFSET($H$3,0,0,'Données projet'!$E$10+1,1))</f>
        <v>396.92963589781414</v>
      </c>
      <c r="AO95" s="62">
        <f t="shared" si="90"/>
        <v>294.38852181137639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18.5</v>
      </c>
      <c r="AI96" s="14">
        <f>IF('Données projet'!$A$62&gt;35,AI95+AH96-AQ95,IF(A96&lt;'Données projet'!$A$62,$AF$205^A96,IF(A96='Données projet'!$A$62,'Données projet'!$B$62,AI95+AH96-AQ95)))</f>
        <v>593.49999999999989</v>
      </c>
      <c r="AJ96" s="14">
        <f>AI96*VLOOKUP('Données projet'!$B$10,Paramètres!$A$1:$I$89,3,0)*VLOOKUP('Données projet'!$B$10,Paramètres!$A$1:$I$89,5,0)</f>
        <v>277.75799999999992</v>
      </c>
      <c r="AK96" s="14">
        <f t="shared" si="89"/>
        <v>66.492988372715388</v>
      </c>
      <c r="AL96" s="22">
        <f t="shared" si="58"/>
        <v>599.57047141581245</v>
      </c>
      <c r="AM96" s="62">
        <f t="shared" si="59"/>
        <v>892.90380474914582</v>
      </c>
      <c r="AN96" s="62">
        <f ca="1">AVERAGE(OFFSET($AM$3,0,0,'Données projet'!$E$10+1,1))-AVERAGE(OFFSET($H$3,0,0,'Données projet'!$E$10+1,1))</f>
        <v>396.92963589781414</v>
      </c>
      <c r="AO96" s="62">
        <f t="shared" si="90"/>
        <v>294.38852181137639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18.5</v>
      </c>
      <c r="AI97" s="14">
        <f>IF('Données projet'!$A$62&gt;35,AI96+AH97-AQ96,IF(A97&lt;'Données projet'!$A$62,$AF$205^A97,IF(A97='Données projet'!$A$62,'Données projet'!$B$62,AI96+AH97-AQ96)))</f>
        <v>611.99999999999989</v>
      </c>
      <c r="AJ97" s="14">
        <f>AI97*VLOOKUP('Données projet'!$B$10,Paramètres!$A$1:$I$89,3,0)*VLOOKUP('Données projet'!$B$10,Paramètres!$A$1:$I$89,5,0)</f>
        <v>286.41599999999994</v>
      </c>
      <c r="AK97" s="14">
        <f t="shared" si="89"/>
        <v>68.321101129951188</v>
      </c>
      <c r="AL97" s="22">
        <f t="shared" si="58"/>
        <v>617.83378446799827</v>
      </c>
      <c r="AM97" s="62">
        <f t="shared" si="59"/>
        <v>911.16711780133164</v>
      </c>
      <c r="AN97" s="62">
        <f ca="1">AVERAGE(OFFSET($AM$3,0,0,'Données projet'!$E$10+1,1))-AVERAGE(OFFSET($H$3,0,0,'Données projet'!$E$10+1,1))</f>
        <v>396.92963589781414</v>
      </c>
      <c r="AO97" s="62">
        <f t="shared" si="90"/>
        <v>294.38852181137639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18.5</v>
      </c>
      <c r="AI98" s="14">
        <f>IF('Données projet'!$A$62&gt;35,AI97+AH98-AQ97,IF(A98&lt;'Données projet'!$A$62,$AF$205^A98,IF(A98='Données projet'!$A$62,'Données projet'!$B$62,AI97+AH98-AQ97)))</f>
        <v>630.49999999999989</v>
      </c>
      <c r="AJ98" s="14">
        <f>AI98*VLOOKUP('Données projet'!$B$10,Paramètres!$A$1:$I$89,3,0)*VLOOKUP('Données projet'!$B$10,Paramètres!$A$1:$I$89,5,0)</f>
        <v>295.07399999999996</v>
      </c>
      <c r="AK98" s="14">
        <f t="shared" si="89"/>
        <v>70.142791709481173</v>
      </c>
      <c r="AL98" s="22">
        <f t="shared" si="58"/>
        <v>636.08591222734628</v>
      </c>
      <c r="AM98" s="62">
        <f t="shared" si="59"/>
        <v>929.41924556067966</v>
      </c>
      <c r="AN98" s="62">
        <f ca="1">AVERAGE(OFFSET($AM$3,0,0,'Données projet'!$E$10+1,1))-AVERAGE(OFFSET($H$3,0,0,'Données projet'!$E$10+1,1))</f>
        <v>396.92963589781414</v>
      </c>
      <c r="AO98" s="62">
        <f t="shared" si="90"/>
        <v>294.38852181137639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18.5</v>
      </c>
      <c r="AI99" s="14">
        <f>IF('Données projet'!$A$62&gt;35,AI98+AH99-AQ98,IF(A99&lt;'Données projet'!$A$62,$AF$205^A99,IF(A99='Données projet'!$A$62,'Données projet'!$B$62,AI98+AH99-AQ98)))</f>
        <v>648.99999999999989</v>
      </c>
      <c r="AJ99" s="14">
        <f>AI99*VLOOKUP('Données projet'!$B$10,Paramètres!$A$1:$I$89,3,0)*VLOOKUP('Données projet'!$B$10,Paramètres!$A$1:$I$89,5,0)</f>
        <v>303.73199999999997</v>
      </c>
      <c r="AK99" s="14">
        <f t="shared" si="89"/>
        <v>71.958270185981476</v>
      </c>
      <c r="AL99" s="22">
        <f t="shared" si="58"/>
        <v>654.32722057391766</v>
      </c>
      <c r="AM99" s="62">
        <f t="shared" si="59"/>
        <v>947.66055390725091</v>
      </c>
      <c r="AN99" s="62">
        <f ca="1">AVERAGE(OFFSET($AM$3,0,0,'Données projet'!$E$10+1,1))-AVERAGE(OFFSET($H$3,0,0,'Données projet'!$E$10+1,1))</f>
        <v>396.92963589781414</v>
      </c>
      <c r="AO99" s="62">
        <f t="shared" si="90"/>
        <v>294.38852181137639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18.5</v>
      </c>
      <c r="AI100" s="14">
        <f>IF('Données projet'!$A$62&gt;35,AI99+AH100-AQ99,IF(A100&lt;'Données projet'!$A$62,$AF$205^A100,IF(A100='Données projet'!$A$62,'Données projet'!$B$62,AI99+AH100-AQ99)))</f>
        <v>667.49999999999989</v>
      </c>
      <c r="AJ100" s="14">
        <f>AI100*VLOOKUP('Données projet'!$B$10,Paramètres!$A$1:$I$89,3,0)*VLOOKUP('Données projet'!$B$10,Paramètres!$A$1:$I$89,5,0)</f>
        <v>312.38999999999993</v>
      </c>
      <c r="AK100" s="14">
        <f t="shared" si="89"/>
        <v>73.767733976388286</v>
      </c>
      <c r="AL100" s="22">
        <f t="shared" si="58"/>
        <v>672.55805334220952</v>
      </c>
      <c r="AM100" s="62">
        <f t="shared" si="59"/>
        <v>965.89138667554289</v>
      </c>
      <c r="AN100" s="62">
        <f ca="1">AVERAGE(OFFSET($AM$3,0,0,'Données projet'!$E$10+1,1))-AVERAGE(OFFSET($H$3,0,0,'Données projet'!$E$10+1,1))</f>
        <v>396.92963589781414</v>
      </c>
      <c r="AO100" s="62">
        <f t="shared" si="90"/>
        <v>294.38852181137639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18.5</v>
      </c>
      <c r="AI101" s="14">
        <f>IF('Données projet'!$A$62&gt;35,AI100+AH101-AQ100,IF(A101&lt;'Données projet'!$A$62,$AF$205^A101,IF(A101='Données projet'!$A$62,'Données projet'!$B$62,AI100+AH101-AQ100)))</f>
        <v>685.99999999999989</v>
      </c>
      <c r="AJ101" s="14">
        <f>AI101*VLOOKUP('Données projet'!$B$10,Paramètres!$A$1:$I$89,3,0)*VLOOKUP('Données projet'!$B$10,Paramètres!$A$1:$I$89,5,0)</f>
        <v>321.04799999999994</v>
      </c>
      <c r="AK101" s="14">
        <f t="shared" si="89"/>
        <v>75.571368931978697</v>
      </c>
      <c r="AL101" s="22">
        <f t="shared" si="58"/>
        <v>690.77873422319624</v>
      </c>
      <c r="AM101" s="62">
        <f t="shared" si="59"/>
        <v>984.11206755652961</v>
      </c>
      <c r="AN101" s="62">
        <f ca="1">AVERAGE(OFFSET($AM$3,0,0,'Données projet'!$E$10+1,1))-AVERAGE(OFFSET($H$3,0,0,'Données projet'!$E$10+1,1))</f>
        <v>396.92963589781414</v>
      </c>
      <c r="AO101" s="62">
        <f t="shared" si="90"/>
        <v>294.38852181137639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18.5</v>
      </c>
      <c r="AI102" s="14">
        <f>IF('Données projet'!$A$62&gt;35,AI101+AH102-AQ101,IF(A102&lt;'Données projet'!$A$62,$AF$205^A102,IF(A102='Données projet'!$A$62,'Données projet'!$B$62,AI101+AH102-AQ101)))</f>
        <v>704.49999999999989</v>
      </c>
      <c r="AJ102" s="14">
        <f>AI102*VLOOKUP('Données projet'!$B$10,Paramètres!$A$1:$I$89,3,0)*VLOOKUP('Données projet'!$B$10,Paramètres!$A$1:$I$89,5,0)</f>
        <v>329.70599999999996</v>
      </c>
      <c r="AK102" s="14">
        <f t="shared" si="89"/>
        <v>77.369350309333612</v>
      </c>
      <c r="AL102" s="22">
        <f t="shared" si="58"/>
        <v>708.98956845542261</v>
      </c>
      <c r="AM102" s="62">
        <f t="shared" si="59"/>
        <v>1002.3229017887559</v>
      </c>
      <c r="AN102" s="62">
        <f ca="1">AVERAGE(OFFSET($AM$3,0,0,'Données projet'!$E$10+1,1))-AVERAGE(OFFSET($H$3,0,0,'Données projet'!$E$10+1,1))</f>
        <v>396.92963589781414</v>
      </c>
      <c r="AO102" s="62">
        <f t="shared" si="90"/>
        <v>294.38852181137639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723</v>
      </c>
      <c r="AG103" s="13">
        <f>VLOOKUP(A103,'Données projet'!$A$61:$I$81,9,0)</f>
        <v>18.5</v>
      </c>
      <c r="AH103" s="13">
        <f t="array" ref="AH103">INDEX(AG:AG,MIN(IF(ISNUMBER(AG103:AG299),ROW(AG103:AG299),"")))</f>
        <v>18.5</v>
      </c>
      <c r="AI103" s="14">
        <f>IF('Données projet'!$A$62&gt;35,AI102+AH103-AQ102,IF(A103&lt;'Données projet'!$A$62,$AF$205^A103,IF(A103='Données projet'!$A$62,'Données projet'!$B$62,AI102+AH103-AQ102)))</f>
        <v>722.99999999999989</v>
      </c>
      <c r="AJ103" s="14">
        <f>AI103*VLOOKUP('Données projet'!$B$10,Paramètres!$A$1:$I$89,3,0)*VLOOKUP('Données projet'!$B$10,Paramètres!$A$1:$I$89,5,0)</f>
        <v>338.36399999999998</v>
      </c>
      <c r="AK103" s="14">
        <f t="shared" si="89"/>
        <v>79.161843636443024</v>
      </c>
      <c r="AL103" s="22">
        <f t="shared" si="58"/>
        <v>727.19084433347155</v>
      </c>
      <c r="AM103" s="62">
        <f t="shared" si="59"/>
        <v>1020.5241776668049</v>
      </c>
      <c r="AN103" s="62">
        <f ca="1">AVERAGE(OFFSET($AM$3,0,0,'Données projet'!$E$10+1,1))-AVERAGE(OFFSET($H$3,0,0,'Données projet'!$E$10+1,1))</f>
        <v>396.92963589781414</v>
      </c>
      <c r="AO103" s="62">
        <f t="shared" si="90"/>
        <v>294.38852181137639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723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-5.3205440053716299E-14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396.92963589781414</v>
      </c>
      <c r="AO104" s="62">
        <f t="shared" si="90"/>
        <v>294.38852181137639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-5.3205440053716299E-14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396.92963589781414</v>
      </c>
      <c r="AO105" s="62">
        <f t="shared" si="90"/>
        <v>294.38852181137639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-5.3205440053716299E-14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396.92963589781414</v>
      </c>
      <c r="AO106" s="62">
        <f t="shared" si="90"/>
        <v>294.38852181137639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-5.3205440053716299E-14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396.92963589781414</v>
      </c>
      <c r="AO107" s="62">
        <f t="shared" si="90"/>
        <v>294.38852181137639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-5.3205440053716299E-14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396.92963589781414</v>
      </c>
      <c r="AO108" s="62">
        <f t="shared" si="90"/>
        <v>294.38852181137639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-5.3205440053716299E-14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396.92963589781414</v>
      </c>
      <c r="AO109" s="62">
        <f t="shared" si="90"/>
        <v>294.38852181137639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-5.3205440053716299E-14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396.92963589781414</v>
      </c>
      <c r="AO110" s="62">
        <f t="shared" si="90"/>
        <v>294.38852181137639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-5.3205440053716299E-14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396.92963589781414</v>
      </c>
      <c r="AO111" s="62">
        <f t="shared" si="90"/>
        <v>294.38852181137639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-5.3205440053716299E-14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396.92963589781414</v>
      </c>
      <c r="AO112" s="62">
        <f t="shared" si="90"/>
        <v>294.38852181137639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-5.3205440053716299E-14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396.92963589781414</v>
      </c>
      <c r="AO113" s="62">
        <f t="shared" si="90"/>
        <v>294.38852181137639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-5.3205440053716299E-14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396.92963589781414</v>
      </c>
      <c r="AO114" s="62">
        <f t="shared" si="90"/>
        <v>294.38852181137639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-5.3205440053716299E-14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396.92963589781414</v>
      </c>
      <c r="AO115" s="62">
        <f t="shared" si="90"/>
        <v>294.38852181137639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-5.3205440053716299E-14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396.92963589781414</v>
      </c>
      <c r="AO116" s="62">
        <f t="shared" si="90"/>
        <v>294.38852181137639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-5.3205440053716299E-14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396.92963589781414</v>
      </c>
      <c r="AO117" s="62">
        <f t="shared" si="90"/>
        <v>294.38852181137639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-5.3205440053716299E-14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396.92963589781414</v>
      </c>
      <c r="AO118" s="62">
        <f t="shared" si="90"/>
        <v>294.38852181137639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-5.3205440053716299E-14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396.92963589781414</v>
      </c>
      <c r="AO119" s="62">
        <f t="shared" si="90"/>
        <v>294.38852181137639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-5.3205440053716299E-14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396.92963589781414</v>
      </c>
      <c r="AO120" s="62">
        <f t="shared" si="90"/>
        <v>294.38852181137639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-5.3205440053716299E-14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396.92963589781414</v>
      </c>
      <c r="AO121" s="62">
        <f t="shared" si="90"/>
        <v>294.38852181137639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-5.3205440053716299E-14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396.92963589781414</v>
      </c>
      <c r="AO122" s="62">
        <f t="shared" si="90"/>
        <v>294.38852181137639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-5.3205440053716299E-14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396.92963589781414</v>
      </c>
      <c r="AO123" s="62">
        <f t="shared" si="90"/>
        <v>294.38852181137639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-5.3205440053716299E-14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396.92963589781414</v>
      </c>
      <c r="AO124" s="62">
        <f t="shared" si="90"/>
        <v>294.38852181137639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-5.3205440053716299E-14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396.92963589781414</v>
      </c>
      <c r="AO125" s="62">
        <f t="shared" si="90"/>
        <v>294.38852181137639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-5.3205440053716299E-14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396.92963589781414</v>
      </c>
      <c r="AO126" s="62">
        <f t="shared" si="90"/>
        <v>294.38852181137639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-5.3205440053716299E-14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396.92963589781414</v>
      </c>
      <c r="AO127" s="62">
        <f t="shared" si="90"/>
        <v>294.38852181137639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-5.3205440053716299E-14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396.92963589781414</v>
      </c>
      <c r="AO128" s="62">
        <f t="shared" si="90"/>
        <v>294.38852181137639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-5.3205440053716299E-14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396.92963589781414</v>
      </c>
      <c r="AO129" s="62">
        <f t="shared" si="90"/>
        <v>294.38852181137639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-5.3205440053716299E-14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396.92963589781414</v>
      </c>
      <c r="AO130" s="62">
        <f t="shared" si="90"/>
        <v>294.38852181137639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-5.3205440053716299E-14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396.92963589781414</v>
      </c>
      <c r="AO131" s="62">
        <f t="shared" si="90"/>
        <v>294.38852181137639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-5.3205440053716299E-14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396.92963589781414</v>
      </c>
      <c r="AO132" s="62">
        <f t="shared" si="90"/>
        <v>294.38852181137639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-5.3205440053716299E-14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396.92963589781414</v>
      </c>
      <c r="AO133" s="62">
        <f t="shared" ref="AO133:AO196" si="144">$AO$3</f>
        <v>294.38852181137639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-5.3205440053716299E-14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396.92963589781414</v>
      </c>
      <c r="AO134" s="62">
        <f t="shared" si="144"/>
        <v>294.38852181137639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-5.3205440053716299E-14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396.92963589781414</v>
      </c>
      <c r="AO135" s="62">
        <f t="shared" si="144"/>
        <v>294.38852181137639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-5.3205440053716299E-14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396.92963589781414</v>
      </c>
      <c r="AO136" s="62">
        <f t="shared" si="144"/>
        <v>294.38852181137639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-5.3205440053716299E-14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396.92963589781414</v>
      </c>
      <c r="AO137" s="62">
        <f t="shared" si="144"/>
        <v>294.38852181137639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-5.3205440053716299E-14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396.92963589781414</v>
      </c>
      <c r="AO138" s="62">
        <f t="shared" si="144"/>
        <v>294.38852181137639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-5.3205440053716299E-14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396.92963589781414</v>
      </c>
      <c r="AO139" s="62">
        <f t="shared" si="144"/>
        <v>294.38852181137639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-5.3205440053716299E-14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396.92963589781414</v>
      </c>
      <c r="AO140" s="62">
        <f t="shared" si="144"/>
        <v>294.38852181137639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-5.3205440053716299E-14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396.92963589781414</v>
      </c>
      <c r="AO141" s="62">
        <f t="shared" si="144"/>
        <v>294.38852181137639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-5.3205440053716299E-14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396.92963589781414</v>
      </c>
      <c r="AO142" s="62">
        <f t="shared" si="144"/>
        <v>294.38852181137639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-5.3205440053716299E-14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396.92963589781414</v>
      </c>
      <c r="AO143" s="62">
        <f t="shared" si="144"/>
        <v>294.38852181137639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-5.3205440053716299E-14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396.92963589781414</v>
      </c>
      <c r="AO144" s="62">
        <f t="shared" si="144"/>
        <v>294.38852181137639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-5.3205440053716299E-14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396.92963589781414</v>
      </c>
      <c r="AO145" s="62">
        <f t="shared" si="144"/>
        <v>294.38852181137639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-5.3205440053716299E-14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396.92963589781414</v>
      </c>
      <c r="AO146" s="62">
        <f t="shared" si="144"/>
        <v>294.38852181137639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-5.3205440053716299E-14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396.92963589781414</v>
      </c>
      <c r="AO147" s="62">
        <f t="shared" si="144"/>
        <v>294.38852181137639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-5.3205440053716299E-14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396.92963589781414</v>
      </c>
      <c r="AO148" s="62">
        <f t="shared" si="144"/>
        <v>294.38852181137639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-5.3205440053716299E-14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396.92963589781414</v>
      </c>
      <c r="AO149" s="62">
        <f t="shared" si="144"/>
        <v>294.38852181137639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-5.3205440053716299E-14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396.92963589781414</v>
      </c>
      <c r="AO150" s="62">
        <f t="shared" si="144"/>
        <v>294.38852181137639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-5.3205440053716299E-14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396.92963589781414</v>
      </c>
      <c r="AO151" s="62">
        <f t="shared" si="144"/>
        <v>294.38852181137639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-5.3205440053716299E-14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396.92963589781414</v>
      </c>
      <c r="AO152" s="62">
        <f t="shared" si="144"/>
        <v>294.38852181137639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-5.3205440053716299E-14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396.92963589781414</v>
      </c>
      <c r="AO153" s="62">
        <f t="shared" si="144"/>
        <v>294.38852181137639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-5.3205440053716299E-14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396.92963589781414</v>
      </c>
      <c r="AO154" s="62">
        <f t="shared" si="144"/>
        <v>294.38852181137639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-5.3205440053716299E-14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396.92963589781414</v>
      </c>
      <c r="AO155" s="62">
        <f t="shared" si="144"/>
        <v>294.38852181137639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-5.3205440053716299E-14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396.92963589781414</v>
      </c>
      <c r="AO156" s="62">
        <f t="shared" si="144"/>
        <v>294.38852181137639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-5.3205440053716299E-14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396.92963589781414</v>
      </c>
      <c r="AO157" s="62">
        <f t="shared" si="144"/>
        <v>294.38852181137639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-5.3205440053716299E-14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396.92963589781414</v>
      </c>
      <c r="AO158" s="62">
        <f t="shared" si="144"/>
        <v>294.38852181137639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-5.3205440053716299E-14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396.92963589781414</v>
      </c>
      <c r="AO159" s="62">
        <f t="shared" si="144"/>
        <v>294.38852181137639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-5.3205440053716299E-14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396.92963589781414</v>
      </c>
      <c r="AO160" s="62">
        <f t="shared" si="144"/>
        <v>294.38852181137639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-5.3205440053716299E-14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396.92963589781414</v>
      </c>
      <c r="AO161" s="62">
        <f t="shared" si="144"/>
        <v>294.38852181137639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-5.3205440053716299E-14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396.92963589781414</v>
      </c>
      <c r="AO162" s="62">
        <f t="shared" si="144"/>
        <v>294.38852181137639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-5.3205440053716299E-14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396.92963589781414</v>
      </c>
      <c r="AO163" s="62">
        <f t="shared" si="144"/>
        <v>294.38852181137639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-5.3205440053716299E-14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396.92963589781414</v>
      </c>
      <c r="AO164" s="62">
        <f t="shared" si="144"/>
        <v>294.38852181137639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-5.3205440053716299E-14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396.92963589781414</v>
      </c>
      <c r="AO165" s="62">
        <f t="shared" si="144"/>
        <v>294.38852181137639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-5.3205440053716299E-14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396.92963589781414</v>
      </c>
      <c r="AO166" s="62">
        <f t="shared" si="144"/>
        <v>294.38852181137639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-5.3205440053716299E-14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396.92963589781414</v>
      </c>
      <c r="AO167" s="62">
        <f t="shared" si="144"/>
        <v>294.38852181137639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-5.3205440053716299E-14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396.92963589781414</v>
      </c>
      <c r="AO168" s="62">
        <f t="shared" si="144"/>
        <v>294.38852181137639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-5.3205440053716299E-14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396.92963589781414</v>
      </c>
      <c r="AO169" s="62">
        <f t="shared" si="144"/>
        <v>294.38852181137639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-5.3205440053716299E-14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396.92963589781414</v>
      </c>
      <c r="AO170" s="62">
        <f t="shared" si="144"/>
        <v>294.38852181137639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-5.3205440053716299E-14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396.92963589781414</v>
      </c>
      <c r="AO171" s="62">
        <f t="shared" si="144"/>
        <v>294.38852181137639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-5.3205440053716299E-14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396.92963589781414</v>
      </c>
      <c r="AO172" s="62">
        <f t="shared" si="144"/>
        <v>294.38852181137639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-5.3205440053716299E-14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396.92963589781414</v>
      </c>
      <c r="AO173" s="62">
        <f t="shared" si="144"/>
        <v>294.38852181137639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-5.3205440053716299E-14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396.92963589781414</v>
      </c>
      <c r="AO174" s="62">
        <f t="shared" si="144"/>
        <v>294.38852181137639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-5.3205440053716299E-14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396.92963589781414</v>
      </c>
      <c r="AO175" s="62">
        <f t="shared" si="144"/>
        <v>294.38852181137639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-5.3205440053716299E-14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396.92963589781414</v>
      </c>
      <c r="AO176" s="62">
        <f t="shared" si="144"/>
        <v>294.38852181137639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-5.3205440053716299E-14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396.92963589781414</v>
      </c>
      <c r="AO177" s="62">
        <f t="shared" si="144"/>
        <v>294.38852181137639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-5.3205440053716299E-14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396.92963589781414</v>
      </c>
      <c r="AO178" s="62">
        <f t="shared" si="144"/>
        <v>294.38852181137639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-5.3205440053716299E-14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396.92963589781414</v>
      </c>
      <c r="AO179" s="62">
        <f t="shared" si="144"/>
        <v>294.38852181137639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-5.3205440053716299E-14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396.92963589781414</v>
      </c>
      <c r="AO180" s="62">
        <f t="shared" si="144"/>
        <v>294.38852181137639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-5.3205440053716299E-14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396.92963589781414</v>
      </c>
      <c r="AO181" s="62">
        <f t="shared" si="144"/>
        <v>294.38852181137639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-5.3205440053716299E-14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396.92963589781414</v>
      </c>
      <c r="AO182" s="62">
        <f t="shared" si="144"/>
        <v>294.38852181137639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-5.3205440053716299E-14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396.92963589781414</v>
      </c>
      <c r="AO183" s="62">
        <f t="shared" si="144"/>
        <v>294.38852181137639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-5.3205440053716299E-14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396.92963589781414</v>
      </c>
      <c r="AO184" s="62">
        <f t="shared" si="144"/>
        <v>294.38852181137639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-5.3205440053716299E-14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396.92963589781414</v>
      </c>
      <c r="AO185" s="62">
        <f t="shared" si="144"/>
        <v>294.38852181137639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-5.3205440053716299E-14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396.92963589781414</v>
      </c>
      <c r="AO186" s="62">
        <f t="shared" si="144"/>
        <v>294.38852181137639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-5.3205440053716299E-14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396.92963589781414</v>
      </c>
      <c r="AO187" s="62">
        <f t="shared" si="144"/>
        <v>294.38852181137639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-5.3205440053716299E-14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396.92963589781414</v>
      </c>
      <c r="AO188" s="62">
        <f t="shared" si="144"/>
        <v>294.38852181137639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-5.3205440053716299E-14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396.92963589781414</v>
      </c>
      <c r="AO189" s="62">
        <f t="shared" si="144"/>
        <v>294.38852181137639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-5.3205440053716299E-14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396.92963589781414</v>
      </c>
      <c r="AO190" s="62">
        <f t="shared" si="144"/>
        <v>294.38852181137639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-5.3205440053716299E-14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396.92963589781414</v>
      </c>
      <c r="AO191" s="62">
        <f t="shared" si="144"/>
        <v>294.38852181137639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-5.3205440053716299E-14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396.92963589781414</v>
      </c>
      <c r="AO192" s="62">
        <f t="shared" si="144"/>
        <v>294.38852181137639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-5.3205440053716299E-14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396.92963589781414</v>
      </c>
      <c r="AO193" s="62">
        <f t="shared" si="144"/>
        <v>294.38852181137639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-5.3205440053716299E-14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396.92963589781414</v>
      </c>
      <c r="AO194" s="62">
        <f t="shared" si="144"/>
        <v>294.38852181137639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-5.3205440053716299E-14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396.92963589781414</v>
      </c>
      <c r="AO195" s="62">
        <f t="shared" si="144"/>
        <v>294.38852181137639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-5.3205440053716299E-14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396.92963589781414</v>
      </c>
      <c r="AO196" s="62">
        <f t="shared" si="144"/>
        <v>294.38852181137639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-5.3205440053716299E-14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396.92963589781414</v>
      </c>
      <c r="AO197" s="62">
        <f t="shared" ref="AO197:AO203" si="205">$AO$3</f>
        <v>294.38852181137639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-5.3205440053716299E-14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396.92963589781414</v>
      </c>
      <c r="AO198" s="62">
        <f t="shared" si="205"/>
        <v>294.38852181137639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-5.3205440053716299E-14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396.92963589781414</v>
      </c>
      <c r="AO199" s="62">
        <f t="shared" si="205"/>
        <v>294.38852181137639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-5.3205440053716299E-14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396.92963589781414</v>
      </c>
      <c r="AO200" s="62">
        <f t="shared" si="205"/>
        <v>294.38852181137639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-5.3205440053716299E-14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396.92963589781414</v>
      </c>
      <c r="AO201" s="62">
        <f t="shared" si="205"/>
        <v>294.38852181137639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-5.3205440053716299E-14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396.92963589781414</v>
      </c>
      <c r="AO202" s="62">
        <f t="shared" si="205"/>
        <v>294.38852181137639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-5.3205440053716299E-14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396.92963589781414</v>
      </c>
      <c r="AO203" s="62">
        <f t="shared" si="205"/>
        <v>294.38852181137639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1.2880503926580862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G19" sqref="G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1.288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241.03212454820826</v>
      </c>
      <c r="G6" s="156">
        <f ca="1">F6*(100%-'Données projet'!$C$24)*(100%-'Données projet'!$C$25)*(100%-'Données projet'!$C$26)*(100%-'Données projet'!$C$27)</f>
        <v>156.18881670723897</v>
      </c>
      <c r="H6" s="157">
        <f>IF(OR('Données projet'!B9="",'Données projet'!C9="",'Données projet'!C9=0%),0,AVERAGE(Calculateur!$AC$3:$AC$33)*B6)</f>
        <v>19.362604411088729</v>
      </c>
      <c r="I6" s="158">
        <f>H6*(100%-'Données projet'!$C$24)*(100%-'Données projet'!$C$25)*(100%-'Données projet'!$C$26)*(100%-'Données projet'!$C$27)</f>
        <v>12.546967658385496</v>
      </c>
      <c r="J6" s="159">
        <f>IF(OR('Données projet'!B9="",'Données projet'!C9="",'Données projet'!C9=0%),0,SUM(Calculateur!$V$3:$V$33)*VLOOKUP('Données projet'!$B$9,Paramètres!$A$1:$I$89,9,0)*B6)</f>
        <v>335.88463999999999</v>
      </c>
      <c r="K6" s="160">
        <f>J6*(100%-'Données projet'!$C$24)*(100%-'Données projet'!$C$25)*(100%-'Données projet'!$C$26)*(100%-'Données projet'!$C$27)</f>
        <v>217.65324672</v>
      </c>
      <c r="L6" s="161">
        <f ca="1">G6+I6+K6</f>
        <v>386.38903108562442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1.012</v>
      </c>
      <c r="C7" s="156">
        <f ca="1">IF(OR('Données projet'!B10="",'Données projet'!C10="",'Données projet'!C10=0%),0,Calculateur!AN3)</f>
        <v>396.92963589781414</v>
      </c>
      <c r="D7" s="156">
        <f>IF(OR('Données projet'!B10="",'Données projet'!C10="",'Données projet'!C10=0%),0,Calculateur!AO3)</f>
        <v>294.38852181137639</v>
      </c>
      <c r="E7" s="156">
        <f t="shared" ref="E7:E15" ca="1" si="0">MIN(C7,D7)</f>
        <v>294.38852181137639</v>
      </c>
      <c r="F7" s="156">
        <f t="shared" ref="F7:F15" ca="1" si="1">E7*B7</f>
        <v>297.9211840731129</v>
      </c>
      <c r="G7" s="156">
        <f ca="1">F7*(100%-'Données projet'!$C$24)*(100%-'Données projet'!$C$25)*(100%-'Données projet'!$C$26)*(100%-'Données projet'!$C$27)</f>
        <v>193.05292727937717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193.05292727937717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538.95330862132118</v>
      </c>
      <c r="G16" s="175">
        <f t="shared" ca="1" si="3"/>
        <v>349.24174398661614</v>
      </c>
      <c r="H16" s="176">
        <f t="shared" si="3"/>
        <v>19.362604411088729</v>
      </c>
      <c r="I16" s="176">
        <f t="shared" si="3"/>
        <v>12.546967658385496</v>
      </c>
      <c r="J16" s="177">
        <f t="shared" si="3"/>
        <v>335.88463999999999</v>
      </c>
      <c r="K16" s="177">
        <f t="shared" si="3"/>
        <v>217.65324672</v>
      </c>
      <c r="L16" s="178">
        <f t="shared" ca="1" si="3"/>
        <v>579.4419583650016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AA10" sqref="AA1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1.288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1.012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88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102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113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124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90</v>
      </c>
      <c r="B61" s="193">
        <f>'Données projet'!D69</f>
        <v>135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100</v>
      </c>
      <c r="B62" s="193">
        <f>'Données projet'!D70</f>
        <v>723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2023-11-06T09:42:41Z</dcterms:modified>
</cp:coreProperties>
</file>