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\SAP-EN-AUGE (61) - ROBILLARD Denis - BEL\"/>
    </mc:Choice>
  </mc:AlternateContent>
  <xr:revisionPtr revIDLastSave="0" documentId="13_ncr:1_{9F59748D-ECEE-44DF-BCAE-35A75605D855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  <sheet name="vérification" sheetId="8" state="hidden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8" l="1"/>
  <c r="K9" i="8"/>
  <c r="J9" i="8"/>
  <c r="I9" i="8"/>
  <c r="H9" i="8"/>
  <c r="G9" i="8"/>
  <c r="F9" i="8"/>
  <c r="E9" i="8"/>
  <c r="M7" i="8"/>
  <c r="M6" i="8"/>
  <c r="C3" i="8" l="1"/>
  <c r="L3" i="8"/>
  <c r="K3" i="8"/>
  <c r="J3" i="8"/>
  <c r="I3" i="8"/>
  <c r="H3" i="8"/>
  <c r="G3" i="8"/>
  <c r="F3" i="8"/>
  <c r="E3" i="8"/>
  <c r="D3" i="8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4" i="8" s="1"/>
  <c r="D11" i="1"/>
  <c r="E4" i="8" s="1"/>
  <c r="C4" i="8" l="1"/>
  <c r="I37" i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F4" i="8" s="1"/>
  <c r="D13" i="1"/>
  <c r="G4" i="8" s="1"/>
  <c r="D14" i="1"/>
  <c r="D15" i="1"/>
  <c r="D16" i="1"/>
  <c r="D17" i="1"/>
  <c r="D18" i="1"/>
  <c r="L4" i="8" s="1"/>
  <c r="U18" i="6" l="1"/>
  <c r="V18" i="6" s="1"/>
  <c r="K4" i="8"/>
  <c r="U17" i="6"/>
  <c r="V17" i="6" s="1"/>
  <c r="J4" i="8"/>
  <c r="U16" i="6"/>
  <c r="V16" i="6" s="1"/>
  <c r="I4" i="8"/>
  <c r="U15" i="6"/>
  <c r="V15" i="6" s="1"/>
  <c r="H4" i="8"/>
  <c r="M4" i="8"/>
  <c r="P66" i="6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BC82" i="2" a="1"/>
  <c r="BC82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58" i="2" l="1" a="1"/>
  <c r="BC58" i="2" s="1"/>
  <c r="AH90" i="2" a="1"/>
  <c r="AH90" i="2" s="1"/>
  <c r="AH62" i="2" a="1"/>
  <c r="AH62" i="2" s="1"/>
  <c r="BC126" i="2" a="1"/>
  <c r="BC126" i="2" s="1"/>
  <c r="BC68" i="2" a="1"/>
  <c r="BC68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D9" i="8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5" i="2" l="1"/>
  <c r="BI52" i="2"/>
  <c r="BI117" i="2"/>
  <c r="BI47" i="2"/>
  <c r="BI129" i="2"/>
  <c r="BI79" i="2"/>
  <c r="BI116" i="2"/>
  <c r="BI66" i="2"/>
  <c r="BI103" i="2"/>
  <c r="BI166" i="2"/>
  <c r="BI174" i="2"/>
  <c r="BI39" i="2"/>
  <c r="BI107" i="2"/>
  <c r="BI8" i="2"/>
  <c r="BI146" i="2"/>
  <c r="BI161" i="2"/>
  <c r="BI7" i="2"/>
  <c r="BI53" i="2"/>
  <c r="BI26" i="2"/>
  <c r="BI27" i="2"/>
  <c r="BI104" i="2"/>
  <c r="BI151" i="2"/>
  <c r="BI17" i="2"/>
  <c r="BI40" i="2"/>
  <c r="BI134" i="2"/>
  <c r="BI185" i="2"/>
  <c r="BI180" i="2"/>
  <c r="BI168" i="2"/>
  <c r="BI87" i="2"/>
  <c r="BI114" i="2"/>
  <c r="BI75" i="2"/>
  <c r="BI13" i="2"/>
  <c r="BI177" i="2"/>
  <c r="BI65" i="2"/>
  <c r="BI135" i="2"/>
  <c r="BI19" i="2"/>
  <c r="BI70" i="2"/>
  <c r="BI41" i="2"/>
  <c r="BI120" i="2"/>
  <c r="BI31" i="2"/>
  <c r="BI83" i="2"/>
  <c r="BI145" i="2"/>
  <c r="BI51" i="2"/>
  <c r="BI14" i="2"/>
  <c r="BI63" i="2"/>
  <c r="BI186" i="2"/>
  <c r="BI62" i="2"/>
  <c r="BI123" i="2"/>
  <c r="BI3" i="2"/>
  <c r="C8" i="4" s="1"/>
  <c r="E8" i="4" s="1"/>
  <c r="F8" i="4" s="1"/>
  <c r="G8" i="4" s="1"/>
  <c r="L8" i="4" s="1"/>
  <c r="BI37" i="2"/>
  <c r="BI100" i="2"/>
  <c r="BI163" i="2"/>
  <c r="BI60" i="2"/>
  <c r="BI121" i="2"/>
  <c r="BI85" i="2"/>
  <c r="BI24" i="2"/>
  <c r="BI183" i="2"/>
  <c r="BI88" i="2"/>
  <c r="BI156" i="2"/>
  <c r="BI169" i="2"/>
  <c r="BI76" i="2"/>
  <c r="BI6" i="2"/>
  <c r="BI101" i="2"/>
  <c r="BI138" i="2"/>
  <c r="BI201" i="2"/>
  <c r="BI131" i="2"/>
  <c r="BI157" i="2"/>
  <c r="BI20" i="2"/>
  <c r="BI58" i="2"/>
  <c r="BI23" i="2"/>
  <c r="BI126" i="2"/>
  <c r="BI172" i="2"/>
  <c r="BI68" i="2"/>
  <c r="BI109" i="2"/>
  <c r="BI12" i="2"/>
  <c r="BI32" i="2"/>
  <c r="BI55" i="2"/>
  <c r="BI71" i="2"/>
  <c r="BI142" i="2"/>
  <c r="BI44" i="2"/>
  <c r="BI61" i="2"/>
  <c r="BI69" i="2"/>
  <c r="BI90" i="2"/>
  <c r="BI22" i="2"/>
  <c r="BI45" i="2"/>
  <c r="BI132" i="2"/>
  <c r="BI159" i="2"/>
  <c r="BI59" i="2"/>
  <c r="BI48" i="2"/>
  <c r="BI67" i="2"/>
  <c r="BI33" i="2"/>
  <c r="BI182" i="2"/>
  <c r="BI200" i="2"/>
  <c r="BI46" i="2"/>
  <c r="BI141" i="2"/>
  <c r="BI130" i="2"/>
  <c r="BI196" i="2"/>
  <c r="BI113" i="2"/>
  <c r="BI49" i="2"/>
  <c r="BI122" i="2"/>
  <c r="BI34" i="2"/>
  <c r="BI77" i="2"/>
  <c r="BI93" i="2"/>
  <c r="BI140" i="2"/>
  <c r="BI36" i="2"/>
  <c r="BI192" i="2"/>
  <c r="BI38" i="2"/>
  <c r="BI194" i="2"/>
  <c r="BI50" i="2"/>
  <c r="BI158" i="2"/>
  <c r="BI127" i="2"/>
  <c r="BI28" i="2"/>
  <c r="BI184" i="2"/>
  <c r="BI128" i="2"/>
  <c r="BI80" i="2"/>
  <c r="BI119" i="2"/>
  <c r="BI165" i="2"/>
  <c r="BI91" i="2"/>
  <c r="BI154" i="2"/>
  <c r="BI74" i="2"/>
  <c r="BI111" i="2"/>
  <c r="BI115" i="2"/>
  <c r="BI96" i="2"/>
  <c r="BI199" i="2"/>
  <c r="BI136" i="2"/>
  <c r="BI72" i="2"/>
  <c r="BI9" i="2"/>
  <c r="BI82" i="2"/>
  <c r="BI195" i="2"/>
  <c r="BI84" i="2"/>
  <c r="BI108" i="2"/>
  <c r="BI153" i="2"/>
  <c r="BI30" i="2"/>
  <c r="BI16" i="2"/>
  <c r="BI11" i="2"/>
  <c r="BI193" i="2"/>
  <c r="BI118" i="2"/>
  <c r="BI102" i="2"/>
  <c r="BI178" i="2"/>
  <c r="BI170" i="2"/>
  <c r="BI81" i="2"/>
  <c r="BI190" i="2"/>
  <c r="BI147" i="2"/>
  <c r="BI10" i="2"/>
  <c r="BI148" i="2"/>
  <c r="BI149" i="2"/>
  <c r="BI89" i="2"/>
  <c r="BI137" i="2"/>
  <c r="BI164" i="2"/>
  <c r="BI99" i="2"/>
  <c r="BI203" i="2"/>
  <c r="BI94" i="2"/>
  <c r="BI97" i="2"/>
  <c r="BI197" i="2"/>
  <c r="BI110" i="2"/>
  <c r="BI143" i="2"/>
  <c r="BI139" i="2"/>
  <c r="BI42" i="2"/>
  <c r="BI181" i="2"/>
  <c r="BI124" i="2"/>
  <c r="BI105" i="2"/>
  <c r="BI112" i="2"/>
  <c r="BI18" i="2"/>
  <c r="BI35" i="2"/>
  <c r="BI162" i="2"/>
  <c r="BI175" i="2"/>
  <c r="BI21" i="2"/>
  <c r="BI179" i="2"/>
  <c r="BI15" i="2"/>
  <c r="BI29" i="2"/>
  <c r="BI98" i="2"/>
  <c r="BI191" i="2"/>
  <c r="BI25" i="2"/>
  <c r="BI73" i="2"/>
  <c r="BI54" i="2"/>
  <c r="BI4" i="2"/>
  <c r="BI125" i="2"/>
  <c r="BI106" i="2"/>
  <c r="BI152" i="2"/>
  <c r="BI171" i="2"/>
  <c r="BI144" i="2"/>
  <c r="BI160" i="2"/>
  <c r="BI155" i="2"/>
  <c r="BI202" i="2"/>
  <c r="BI56" i="2"/>
  <c r="BI150" i="2"/>
  <c r="BI5" i="2"/>
  <c r="BI64" i="2"/>
  <c r="BI43" i="2"/>
  <c r="BI187" i="2"/>
  <c r="BI198" i="2"/>
  <c r="BI176" i="2"/>
  <c r="BI133" i="2"/>
  <c r="BI92" i="2"/>
  <c r="BI78" i="2"/>
  <c r="BI86" i="2"/>
  <c r="BI188" i="2"/>
  <c r="BI173" i="2"/>
  <c r="BI189" i="2"/>
  <c r="BI57" i="2"/>
  <c r="BI16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C9" i="8" s="1"/>
  <c r="F16" i="4"/>
  <c r="M9" i="8" l="1"/>
  <c r="BS161" i="2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<sst xmlns="http://schemas.openxmlformats.org/spreadsheetml/2006/main" count="1180" uniqueCount="332">
  <si>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</si>
  <si>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</si>
  <si>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</si>
  <si>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</si>
  <si>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</si>
  <si>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</si>
  <si>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</si>
  <si>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</si>
  <si>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</si>
  <si>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</si>
  <si>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</si>
  <si>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</si>
  <si>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</si>
  <si>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</si>
  <si>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</si>
  <si>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</si>
  <si>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</si>
  <si>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</si>
  <si>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</si>
  <si>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</si>
  <si>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</si>
  <si>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</si>
  <si>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</si>
  <si>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</si>
  <si>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</si>
  <si>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</si>
  <si>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</si>
  <si>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</si>
  <si>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</si>
  <si>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</si>
  <si>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</si>
  <si>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</si>
  <si>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</si>
  <si>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</si>
  <si>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</si>
  <si>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</si>
  <si>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</si>
  <si>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</si>
  <si>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</si>
  <si>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</si>
  <si>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</si>
  <si>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</si>
  <si>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</si>
  <si>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</si>
  <si>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</si>
  <si>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</si>
  <si>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</si>
  <si>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</si>
  <si>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</si>
  <si>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</si>
  <si>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</si>
  <si>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</si>
  <si>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</si>
  <si>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</si>
  <si>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</si>
  <si>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</si>
  <si>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</si>
  <si>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</si>
  <si>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</si>
  <si>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</si>
  <si>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</si>
  <si>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</si>
  <si>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</si>
  <si>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</si>
  <si>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</si>
  <si>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</si>
  <si>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</si>
  <si>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</si>
  <si>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</si>
  <si>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</si>
  <si>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</si>
  <si>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</si>
  <si>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</si>
  <si>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</si>
  <si>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</si>
  <si>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</si>
  <si>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</si>
  <si>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</si>
  <si>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</si>
  <si>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</si>
  <si>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</si>
  <si>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</si>
  <si>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</si>
  <si>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</si>
  <si>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</si>
  <si>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</si>
  <si>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</si>
  <si>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</si>
  <si>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</si>
  <si>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</si>
  <si>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</si>
  <si>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</si>
  <si>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</si>
  <si>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</si>
  <si>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</si>
  <si>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</si>
  <si>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</si>
  <si>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</si>
  <si>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</si>
  <si>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</si>
  <si>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</si>
  <si>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</si>
  <si>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</si>
  <si>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</si>
  <si>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</si>
  <si>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</si>
  <si>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</si>
  <si>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</si>
  <si>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</si>
  <si>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</si>
  <si>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</si>
  <si>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</si>
  <si>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</si>
  <si>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</si>
  <si>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</si>
  <si>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</si>
  <si>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</si>
  <si>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</si>
  <si>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</si>
  <si>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</si>
  <si>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</si>
  <si>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</si>
  <si>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</si>
  <si>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</si>
  <si>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</si>
  <si>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</si>
  <si>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</si>
  <si>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</si>
  <si>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</si>
  <si>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</si>
  <si>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</si>
  <si>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</si>
  <si>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</si>
  <si>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</si>
  <si>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</si>
  <si>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</si>
  <si>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</si>
  <si>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</si>
  <si>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</si>
  <si>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</si>
  <si>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</si>
  <si>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</si>
  <si>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</si>
  <si>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</si>
  <si>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</si>
  <si>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</si>
  <si>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</si>
  <si>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</si>
  <si>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</si>
  <si>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</si>
  <si>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</si>
  <si>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</si>
  <si>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</si>
  <si>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</si>
  <si>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</si>
  <si>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</si>
  <si>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</si>
  <si>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</si>
  <si>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</si>
  <si>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</si>
  <si>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</si>
  <si>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</si>
  <si>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</si>
  <si>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</si>
  <si>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</si>
  <si>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</si>
  <si>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</si>
  <si>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</si>
  <si>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</si>
  <si>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</si>
  <si>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</si>
  <si>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</si>
  <si>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</si>
  <si>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</si>
  <si>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</si>
  <si>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</si>
  <si>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</si>
  <si>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</si>
  <si>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</si>
  <si>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</si>
  <si>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</si>
  <si>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</si>
  <si>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</si>
  <si>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</si>
  <si>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</si>
  <si>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</si>
  <si>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</si>
  <si>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</si>
  <si>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</si>
  <si>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</si>
  <si>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</si>
  <si>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</si>
  <si>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</si>
  <si>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</si>
  <si>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</si>
  <si>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</si>
  <si>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</si>
  <si>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</si>
  <si>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</si>
  <si>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</si>
  <si>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</si>
  <si>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</si>
  <si>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</si>
  <si>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</si>
  <si>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</si>
  <si>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</si>
  <si>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</si>
  <si>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</si>
  <si>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</si>
  <si>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</si>
  <si>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</si>
  <si>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</si>
  <si>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</si>
  <si>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</si>
  <si>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</si>
  <si>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</si>
  <si>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</si>
  <si>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</si>
  <si>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</si>
  <si>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</si>
  <si>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</si>
  <si>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</si>
  <si>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</si>
  <si>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</si>
  <si>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</si>
  <si>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</si>
  <si>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</si>
  <si>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</si>
  <si>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</si>
  <si>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</si>
  <si>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</si>
  <si>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</si>
  <si>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</si>
  <si>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</si>
  <si>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</si>
  <si>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</si>
  <si>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</si>
  <si>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</si>
  <si>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</si>
  <si>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</si>
  <si>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</si>
  <si>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</si>
  <si>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</si>
  <si>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</si>
  <si>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</si>
  <si>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</si>
  <si>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</si>
  <si>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</si>
  <si>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</si>
  <si>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</si>
  <si>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</si>
  <si>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</si>
  <si>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</si>
  <si>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</si>
  <si>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</si>
  <si>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</si>
  <si>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</si>
  <si>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</si>
  <si>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</si>
  <si>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</si>
  <si>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</si>
  <si>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</si>
  <si>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</si>
  <si>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</si>
  <si>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</si>
  <si>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</si>
  <si>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</si>
  <si>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</si>
  <si>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</si>
  <si>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</si>
  <si>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</si>
  <si>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</si>
  <si>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</si>
  <si>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</si>
  <si>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</si>
  <si>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</si>
  <si>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</si>
  <si>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</si>
  <si>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</si>
  <si>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</si>
  <si>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</si>
  <si>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</si>
  <si>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</si>
  <si>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</si>
  <si>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</si>
  <si>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</si>
  <si>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</si>
  <si>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</si>
  <si>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</si>
  <si>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</si>
  <si>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</si>
  <si>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</si>
  <si>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</si>
  <si>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</si>
  <si>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</si>
  <si>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</si>
  <si>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</si>
  <si>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</si>
  <si>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</si>
  <si>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</si>
  <si>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</si>
  <si>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</si>
  <si>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</si>
  <si>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</si>
  <si>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</si>
  <si>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</si>
  <si>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</si>
  <si>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</si>
  <si>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</si>
  <si>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</si>
  <si>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</si>
  <si>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</si>
  <si>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</si>
  <si>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</si>
  <si>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</si>
  <si>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</si>
  <si>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</si>
  <si>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</si>
  <si>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</si>
  <si>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</si>
  <si>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</si>
  <si>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</si>
  <si>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</si>
  <si>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</si>
  <si>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Répartition de essences</t>
  </si>
  <si>
    <t>Essences prévues</t>
  </si>
  <si>
    <t>Surfaces doc 8</t>
  </si>
  <si>
    <t>Essence planté</t>
  </si>
  <si>
    <t>Total</t>
  </si>
  <si>
    <t>Nombre de plants</t>
  </si>
  <si>
    <t>Densité essence objectif</t>
  </si>
  <si>
    <t>écart 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</si>
</sst>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0&quot; plants/ha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6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3" fontId="10" fillId="21" borderId="1" xfId="3" applyFont="1" applyFill="1" applyBorder="1" applyAlignment="1">
      <alignment horizontal="center" vertical="center"/>
    </xf>
    <xf numFmtId="0" fontId="10" fillId="21" borderId="1" xfId="0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43" fontId="10" fillId="21" borderId="4" xfId="3" applyFont="1" applyFill="1" applyBorder="1" applyAlignment="1">
      <alignment horizontal="center" vertical="center"/>
    </xf>
    <xf numFmtId="0" fontId="10" fillId="21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21" borderId="54" xfId="0" applyFont="1" applyFill="1" applyBorder="1" applyAlignment="1">
      <alignment horizontal="center" vertical="center"/>
    </xf>
    <xf numFmtId="2" fontId="10" fillId="21" borderId="46" xfId="0" applyNumberFormat="1" applyFon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2" fontId="0" fillId="5" borderId="18" xfId="0" applyNumberFormat="1" applyFill="1" applyBorder="1" applyAlignment="1">
      <alignment horizontal="center" vertical="center"/>
    </xf>
    <xf numFmtId="0" fontId="0" fillId="22" borderId="0" xfId="0" applyFill="1"/>
    <xf numFmtId="2" fontId="0" fillId="22" borderId="0" xfId="0" applyNumberFormat="1" applyFill="1"/>
    <xf numFmtId="2" fontId="11" fillId="5" borderId="55" xfId="0" applyNumberFormat="1" applyFont="1" applyFill="1" applyBorder="1" applyAlignment="1">
      <alignment horizontal="center" vertical="center"/>
    </xf>
    <xf numFmtId="1" fontId="10" fillId="23" borderId="55" xfId="0" applyNumberFormat="1" applyFont="1" applyFill="1" applyBorder="1" applyAlignment="1">
      <alignment horizontal="center" vertical="center"/>
    </xf>
    <xf numFmtId="2" fontId="10" fillId="23" borderId="55" xfId="0" applyNumberFormat="1" applyFont="1" applyFill="1" applyBorder="1" applyAlignment="1">
      <alignment horizontal="center" vertical="center"/>
    </xf>
    <xf numFmtId="0" fontId="10" fillId="21" borderId="56" xfId="0" applyFont="1" applyFill="1" applyBorder="1" applyAlignment="1">
      <alignment horizontal="center" vertical="center"/>
    </xf>
    <xf numFmtId="0" fontId="10" fillId="21" borderId="55" xfId="0" applyFont="1" applyFill="1" applyBorder="1" applyAlignment="1">
      <alignment horizontal="center" vertical="center"/>
    </xf>
    <xf numFmtId="0" fontId="10" fillId="21" borderId="57" xfId="0" applyFont="1" applyFill="1" applyBorder="1" applyAlignment="1">
      <alignment horizontal="center" vertical="center"/>
    </xf>
    <xf numFmtId="43" fontId="32" fillId="5" borderId="1" xfId="3" applyFont="1" applyFill="1" applyBorder="1" applyAlignment="1">
      <alignment horizontal="center" vertical="center"/>
    </xf>
    <xf numFmtId="43" fontId="32" fillId="5" borderId="55" xfId="3" applyFont="1" applyFill="1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</cellXfs>
  <cellStyles count="4">
    <cellStyle name="Lien hypertexte" xfId="2" builtinId="8"/>
    <cellStyle name="Milliers" xfId="3" builtinId="3"/>
    <cellStyle name="Normal" xfId="0" builtinId="0"/>
    <cellStyle name="Pourcentage" xfId="1" builtinId="5"/>
  </cellStyles>
  <dxfs count="1">
    <dxf>
      <font>
        <color theme="4" tint="-0.24994659260841701"/>
      </font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vérification!$B$6</c:f>
              <c:strCache>
                <c:ptCount val="1"/>
                <c:pt idx="0">
                  <c:v>Nombre de plants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7F5-4049-B264-25A9030F85A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7F5-4049-B264-25A9030F85A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7F5-4049-B264-25A9030F85A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7F5-4049-B264-25A9030F85A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7F5-4049-B264-25A9030F85A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7F5-4049-B264-25A9030F85A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7F5-4049-B264-25A9030F85A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7F5-4049-B264-25A9030F85A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7F5-4049-B264-25A9030F85A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7F5-4049-B264-25A9030F85A0}"/>
              </c:ext>
            </c:extLst>
          </c:dPt>
          <c:cat>
            <c:numRef>
              <c:f>vérification!$C$5:$L$5</c:f>
              <c:numCache>
                <c:formatCode>General</c:formatCode>
                <c:ptCount val="10"/>
              </c:numCache>
            </c:numRef>
          </c:cat>
          <c:val>
            <c:numRef>
              <c:f>vérification!$C$6:$L$6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A5E7-4173-BF31-C2A9A3407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10.221654860295478</c:v>
                </c:pt>
                <c:pt idx="2">
                  <c:v>19.998949519771983</c:v>
                </c:pt>
                <c:pt idx="3">
                  <c:v>29.6327381398707</c:v>
                </c:pt>
                <c:pt idx="4">
                  <c:v>39.178066298279745</c:v>
                </c:pt>
                <c:pt idx="5">
                  <c:v>48.659882455320734</c:v>
                </c:pt>
                <c:pt idx="6">
                  <c:v>58.092418254388406</c:v>
                </c:pt>
                <c:pt idx="7">
                  <c:v>67.484848285704871</c:v>
                </c:pt>
                <c:pt idx="8">
                  <c:v>76.843563013572378</c:v>
                </c:pt>
                <c:pt idx="9">
                  <c:v>86.173259510546401</c:v>
                </c:pt>
                <c:pt idx="10">
                  <c:v>95.477529820975846</c:v>
                </c:pt>
                <c:pt idx="11">
                  <c:v>104.7592060079386</c:v>
                </c:pt>
                <c:pt idx="12">
                  <c:v>114.02057567980363</c:v>
                </c:pt>
                <c:pt idx="13">
                  <c:v>123.26352343536469</c:v>
                </c:pt>
                <c:pt idx="14">
                  <c:v>132.48962746478011</c:v>
                </c:pt>
                <c:pt idx="15">
                  <c:v>141.70022772708563</c:v>
                </c:pt>
                <c:pt idx="16">
                  <c:v>150.89647541242331</c:v>
                </c:pt>
                <c:pt idx="17">
                  <c:v>160.07936967898286</c:v>
                </c:pt>
                <c:pt idx="18">
                  <c:v>169.24978549655808</c:v>
                </c:pt>
                <c:pt idx="19">
                  <c:v>178.40849512525776</c:v>
                </c:pt>
                <c:pt idx="20">
                  <c:v>187.55618494338475</c:v>
                </c:pt>
                <c:pt idx="21">
                  <c:v>196.69346881409535</c:v>
                </c:pt>
                <c:pt idx="22">
                  <c:v>205.82089883389031</c:v>
                </c:pt>
                <c:pt idx="23">
                  <c:v>214.9389740715925</c:v>
                </c:pt>
                <c:pt idx="24">
                  <c:v>224.04814774461713</c:v>
                </c:pt>
                <c:pt idx="25">
                  <c:v>233.14883316549523</c:v>
                </c:pt>
                <c:pt idx="26">
                  <c:v>242.24140871017039</c:v>
                </c:pt>
                <c:pt idx="27">
                  <c:v>251.32622200044386</c:v>
                </c:pt>
                <c:pt idx="28">
                  <c:v>260.40359344937906</c:v>
                </c:pt>
                <c:pt idx="29">
                  <c:v>269.47381928598719</c:v>
                </c:pt>
                <c:pt idx="30">
                  <c:v>278.53717415099356</c:v>
                </c:pt>
                <c:pt idx="31">
                  <c:v>287.59391333677951</c:v>
                </c:pt>
                <c:pt idx="32">
                  <c:v>296.64427473018031</c:v>
                </c:pt>
                <c:pt idx="33">
                  <c:v>305.68848050561127</c:v>
                </c:pt>
                <c:pt idx="34">
                  <c:v>314.72673860720062</c:v>
                </c:pt>
                <c:pt idx="35">
                  <c:v>323.75924405165341</c:v>
                </c:pt>
                <c:pt idx="36">
                  <c:v>332.78618007803192</c:v>
                </c:pt>
                <c:pt idx="37">
                  <c:v>341.80771916619102</c:v>
                </c:pt>
                <c:pt idx="38">
                  <c:v>350.82402394201648</c:v>
                </c:pt>
                <c:pt idx="39">
                  <c:v>359.83524798469381</c:v>
                </c:pt>
                <c:pt idx="40">
                  <c:v>368.84153654885125</c:v>
                </c:pt>
                <c:pt idx="41">
                  <c:v>377.8430272124553</c:v>
                </c:pt>
                <c:pt idx="42">
                  <c:v>386.83985045971781</c:v>
                </c:pt>
                <c:pt idx="43">
                  <c:v>297.21717518827523</c:v>
                </c:pt>
                <c:pt idx="44">
                  <c:v>317.58724822366509</c:v>
                </c:pt>
                <c:pt idx="45">
                  <c:v>337.92839403108047</c:v>
                </c:pt>
                <c:pt idx="46">
                  <c:v>358.24259793484299</c:v>
                </c:pt>
                <c:pt idx="47">
                  <c:v>378.53160178526781</c:v>
                </c:pt>
                <c:pt idx="48">
                  <c:v>398.79694553728058</c:v>
                </c:pt>
                <c:pt idx="49">
                  <c:v>341.42696956725382</c:v>
                </c:pt>
                <c:pt idx="50">
                  <c:v>361.90308592785345</c:v>
                </c:pt>
                <c:pt idx="51">
                  <c:v>382.35388351937019</c:v>
                </c:pt>
                <c:pt idx="52">
                  <c:v>402.78090627015791</c:v>
                </c:pt>
                <c:pt idx="53">
                  <c:v>423.18552880120905</c:v>
                </c:pt>
                <c:pt idx="54">
                  <c:v>443.56898242812048</c:v>
                </c:pt>
                <c:pt idx="55">
                  <c:v>377.70056009818182</c:v>
                </c:pt>
                <c:pt idx="56">
                  <c:v>397.46876752677173</c:v>
                </c:pt>
                <c:pt idx="57">
                  <c:v>417.21568777134922</c:v>
                </c:pt>
                <c:pt idx="58">
                  <c:v>436.94246952460384</c:v>
                </c:pt>
                <c:pt idx="59">
                  <c:v>456.65014935173781</c:v>
                </c:pt>
                <c:pt idx="60">
                  <c:v>476.3396671012872</c:v>
                </c:pt>
                <c:pt idx="61">
                  <c:v>411.90761674960089</c:v>
                </c:pt>
                <c:pt idx="62">
                  <c:v>430.97676436350366</c:v>
                </c:pt>
                <c:pt idx="63">
                  <c:v>450.0277904288144</c:v>
                </c:pt>
                <c:pt idx="64">
                  <c:v>469.06156958966</c:v>
                </c:pt>
                <c:pt idx="65">
                  <c:v>488.07889975735389</c:v>
                </c:pt>
                <c:pt idx="66">
                  <c:v>507.08051163078659</c:v>
                </c:pt>
                <c:pt idx="67">
                  <c:v>438.10226396786555</c:v>
                </c:pt>
                <c:pt idx="68">
                  <c:v>456.48461552128629</c:v>
                </c:pt>
                <c:pt idx="69">
                  <c:v>474.85115911139542</c:v>
                </c:pt>
                <c:pt idx="70">
                  <c:v>493.2025918734027</c:v>
                </c:pt>
                <c:pt idx="71">
                  <c:v>511.53955486237896</c:v>
                </c:pt>
                <c:pt idx="72">
                  <c:v>529.86263945423718</c:v>
                </c:pt>
                <c:pt idx="73">
                  <c:v>460.62257788351417</c:v>
                </c:pt>
                <c:pt idx="74">
                  <c:v>477.66270222958747</c:v>
                </c:pt>
                <c:pt idx="75">
                  <c:v>494.68990346234278</c:v>
                </c:pt>
                <c:pt idx="76">
                  <c:v>511.70468879561594</c:v>
                </c:pt>
                <c:pt idx="77">
                  <c:v>528.70752897913144</c:v>
                </c:pt>
                <c:pt idx="78">
                  <c:v>545.69886203239582</c:v>
                </c:pt>
                <c:pt idx="79">
                  <c:v>480.47389339882125</c:v>
                </c:pt>
                <c:pt idx="80">
                  <c:v>496.50760006666104</c:v>
                </c:pt>
                <c:pt idx="81">
                  <c:v>512.53034158476851</c:v>
                </c:pt>
                <c:pt idx="82">
                  <c:v>528.5425088623582</c:v>
                </c:pt>
                <c:pt idx="83">
                  <c:v>544.54446720340138</c:v>
                </c:pt>
                <c:pt idx="84">
                  <c:v>560.53655870248656</c:v>
                </c:pt>
                <c:pt idx="85">
                  <c:v>560.53655870248656</c:v>
                </c:pt>
                <c:pt idx="86">
                  <c:v>560.53655870248656</c:v>
                </c:pt>
                <c:pt idx="87">
                  <c:v>560.53655870248656</c:v>
                </c:pt>
                <c:pt idx="88">
                  <c:v>560.53655870248656</c:v>
                </c:pt>
                <c:pt idx="89">
                  <c:v>560.53655870248656</c:v>
                </c:pt>
                <c:pt idx="90">
                  <c:v>560.53655870248656</c:v>
                </c:pt>
                <c:pt idx="91">
                  <c:v>560.53655870248656</c:v>
                </c:pt>
                <c:pt idx="92">
                  <c:v>560.53655870248656</c:v>
                </c:pt>
                <c:pt idx="93">
                  <c:v>560.53655870248656</c:v>
                </c:pt>
                <c:pt idx="94">
                  <c:v>560.53655870248656</c:v>
                </c:pt>
                <c:pt idx="95">
                  <c:v>560.53655870248656</c:v>
                </c:pt>
                <c:pt idx="96">
                  <c:v>560.53655870248656</c:v>
                </c:pt>
                <c:pt idx="97">
                  <c:v>560.53655870248656</c:v>
                </c:pt>
                <c:pt idx="98">
                  <c:v>560.53655870248656</c:v>
                </c:pt>
                <c:pt idx="99">
                  <c:v>560.53655870248656</c:v>
                </c:pt>
                <c:pt idx="100">
                  <c:v>560.53655870248656</c:v>
                </c:pt>
                <c:pt idx="101">
                  <c:v>560.53655870248656</c:v>
                </c:pt>
                <c:pt idx="102">
                  <c:v>560.53655870248656</c:v>
                </c:pt>
                <c:pt idx="103">
                  <c:v>560.53655870248656</c:v>
                </c:pt>
                <c:pt idx="104">
                  <c:v>560.53655870248656</c:v>
                </c:pt>
                <c:pt idx="105">
                  <c:v>560.53655870248656</c:v>
                </c:pt>
                <c:pt idx="106">
                  <c:v>560.53655870248656</c:v>
                </c:pt>
                <c:pt idx="107">
                  <c:v>560.53655870248656</c:v>
                </c:pt>
                <c:pt idx="108">
                  <c:v>560.53655870248656</c:v>
                </c:pt>
                <c:pt idx="109">
                  <c:v>560.53655870248656</c:v>
                </c:pt>
                <c:pt idx="110">
                  <c:v>560.53655870248656</c:v>
                </c:pt>
                <c:pt idx="111">
                  <c:v>560.53655870248656</c:v>
                </c:pt>
                <c:pt idx="112">
                  <c:v>560.53655870248656</c:v>
                </c:pt>
                <c:pt idx="113">
                  <c:v>560.53655870248656</c:v>
                </c:pt>
                <c:pt idx="114">
                  <c:v>560.53655870248656</c:v>
                </c:pt>
                <c:pt idx="115">
                  <c:v>560.53655870248656</c:v>
                </c:pt>
                <c:pt idx="116">
                  <c:v>560.53655870248656</c:v>
                </c:pt>
                <c:pt idx="117">
                  <c:v>560.53655870248656</c:v>
                </c:pt>
                <c:pt idx="118">
                  <c:v>560.53655870248656</c:v>
                </c:pt>
                <c:pt idx="119">
                  <c:v>560.53655870248656</c:v>
                </c:pt>
                <c:pt idx="120">
                  <c:v>560.53655870248656</c:v>
                </c:pt>
                <c:pt idx="121">
                  <c:v>560.53655870248656</c:v>
                </c:pt>
                <c:pt idx="122">
                  <c:v>560.53655870248656</c:v>
                </c:pt>
                <c:pt idx="123">
                  <c:v>560.53655870248656</c:v>
                </c:pt>
                <c:pt idx="124">
                  <c:v>560.53655870248656</c:v>
                </c:pt>
                <c:pt idx="125">
                  <c:v>560.53655870248656</c:v>
                </c:pt>
                <c:pt idx="126">
                  <c:v>560.53655870248656</c:v>
                </c:pt>
                <c:pt idx="127">
                  <c:v>560.53655870248656</c:v>
                </c:pt>
                <c:pt idx="128">
                  <c:v>560.53655870248656</c:v>
                </c:pt>
                <c:pt idx="129">
                  <c:v>560.53655870248656</c:v>
                </c:pt>
                <c:pt idx="130">
                  <c:v>560.53655870248656</c:v>
                </c:pt>
                <c:pt idx="131">
                  <c:v>560.53655870248656</c:v>
                </c:pt>
                <c:pt idx="132">
                  <c:v>560.53655870248656</c:v>
                </c:pt>
                <c:pt idx="133">
                  <c:v>560.53655870248656</c:v>
                </c:pt>
                <c:pt idx="134">
                  <c:v>560.53655870248656</c:v>
                </c:pt>
                <c:pt idx="135">
                  <c:v>560.53655870248656</c:v>
                </c:pt>
                <c:pt idx="136">
                  <c:v>560.53655870248656</c:v>
                </c:pt>
                <c:pt idx="137">
                  <c:v>560.53655870248656</c:v>
                </c:pt>
                <c:pt idx="138">
                  <c:v>560.53655870248656</c:v>
                </c:pt>
                <c:pt idx="139">
                  <c:v>560.53655870248656</c:v>
                </c:pt>
                <c:pt idx="140">
                  <c:v>560.53655870248656</c:v>
                </c:pt>
                <c:pt idx="141">
                  <c:v>560.53655870248656</c:v>
                </c:pt>
                <c:pt idx="142">
                  <c:v>560.53655870248656</c:v>
                </c:pt>
                <c:pt idx="143">
                  <c:v>560.53655870248656</c:v>
                </c:pt>
                <c:pt idx="144">
                  <c:v>560.53655870248656</c:v>
                </c:pt>
                <c:pt idx="145">
                  <c:v>560.53655870248656</c:v>
                </c:pt>
                <c:pt idx="146">
                  <c:v>560.53655870248656</c:v>
                </c:pt>
                <c:pt idx="147">
                  <c:v>560.53655870248656</c:v>
                </c:pt>
                <c:pt idx="148">
                  <c:v>560.53655870248656</c:v>
                </c:pt>
                <c:pt idx="149">
                  <c:v>560.53655870248656</c:v>
                </c:pt>
                <c:pt idx="150">
                  <c:v>560.53655870248656</c:v>
                </c:pt>
                <c:pt idx="151">
                  <c:v>560.53655870248656</c:v>
                </c:pt>
                <c:pt idx="152">
                  <c:v>560.53655870248656</c:v>
                </c:pt>
                <c:pt idx="153">
                  <c:v>560.53655870248656</c:v>
                </c:pt>
                <c:pt idx="154">
                  <c:v>560.53655870248656</c:v>
                </c:pt>
                <c:pt idx="155">
                  <c:v>560.53655870248656</c:v>
                </c:pt>
                <c:pt idx="156">
                  <c:v>560.53655870248656</c:v>
                </c:pt>
                <c:pt idx="157">
                  <c:v>560.53655870248656</c:v>
                </c:pt>
                <c:pt idx="158">
                  <c:v>560.53655870248656</c:v>
                </c:pt>
                <c:pt idx="159">
                  <c:v>560.53655870248656</c:v>
                </c:pt>
                <c:pt idx="160">
                  <c:v>560.53655870248656</c:v>
                </c:pt>
                <c:pt idx="161">
                  <c:v>560.53655870248656</c:v>
                </c:pt>
                <c:pt idx="162">
                  <c:v>560.53655870248656</c:v>
                </c:pt>
                <c:pt idx="163">
                  <c:v>560.53655870248656</c:v>
                </c:pt>
                <c:pt idx="164">
                  <c:v>560.53655870248656</c:v>
                </c:pt>
                <c:pt idx="165">
                  <c:v>560.53655870248656</c:v>
                </c:pt>
                <c:pt idx="166">
                  <c:v>560.53655870248656</c:v>
                </c:pt>
                <c:pt idx="167">
                  <c:v>560.53655870248656</c:v>
                </c:pt>
                <c:pt idx="168">
                  <c:v>560.53655870248656</c:v>
                </c:pt>
                <c:pt idx="169">
                  <c:v>560.53655870248656</c:v>
                </c:pt>
                <c:pt idx="170">
                  <c:v>560.53655870248656</c:v>
                </c:pt>
                <c:pt idx="171">
                  <c:v>560.53655870248656</c:v>
                </c:pt>
                <c:pt idx="172">
                  <c:v>560.53655870248656</c:v>
                </c:pt>
                <c:pt idx="173">
                  <c:v>560.53655870248656</c:v>
                </c:pt>
                <c:pt idx="174">
                  <c:v>560.53655870248656</c:v>
                </c:pt>
                <c:pt idx="175">
                  <c:v>560.53655870248656</c:v>
                </c:pt>
                <c:pt idx="176">
                  <c:v>560.53655870248656</c:v>
                </c:pt>
                <c:pt idx="177">
                  <c:v>560.53655870248656</c:v>
                </c:pt>
                <c:pt idx="178">
                  <c:v>560.53655870248656</c:v>
                </c:pt>
                <c:pt idx="179">
                  <c:v>560.53655870248656</c:v>
                </c:pt>
                <c:pt idx="180">
                  <c:v>560.53655870248656</c:v>
                </c:pt>
                <c:pt idx="181">
                  <c:v>560.53655870248656</c:v>
                </c:pt>
                <c:pt idx="182">
                  <c:v>560.53655870248656</c:v>
                </c:pt>
                <c:pt idx="183">
                  <c:v>560.53655870248656</c:v>
                </c:pt>
                <c:pt idx="184">
                  <c:v>560.53655870248656</c:v>
                </c:pt>
                <c:pt idx="185">
                  <c:v>560.53655870248656</c:v>
                </c:pt>
                <c:pt idx="186">
                  <c:v>560.53655870248656</c:v>
                </c:pt>
                <c:pt idx="187">
                  <c:v>560.53655870248656</c:v>
                </c:pt>
                <c:pt idx="188">
                  <c:v>560.53655870248656</c:v>
                </c:pt>
                <c:pt idx="189">
                  <c:v>560.53655870248656</c:v>
                </c:pt>
                <c:pt idx="190">
                  <c:v>560.53655870248656</c:v>
                </c:pt>
                <c:pt idx="191">
                  <c:v>560.53655870248656</c:v>
                </c:pt>
                <c:pt idx="192">
                  <c:v>560.53655870248656</c:v>
                </c:pt>
                <c:pt idx="193">
                  <c:v>560.53655870248656</c:v>
                </c:pt>
                <c:pt idx="194">
                  <c:v>560.53655870248656</c:v>
                </c:pt>
                <c:pt idx="195">
                  <c:v>560.53655870248656</c:v>
                </c:pt>
                <c:pt idx="196">
                  <c:v>560.53655870248656</c:v>
                </c:pt>
                <c:pt idx="197">
                  <c:v>560.53655870248656</c:v>
                </c:pt>
                <c:pt idx="198">
                  <c:v>560.53655870248656</c:v>
                </c:pt>
                <c:pt idx="199">
                  <c:v>560.53655870248656</c:v>
                </c:pt>
                <c:pt idx="200">
                  <c:v>560.53655870248656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14</xdr:row>
      <xdr:rowOff>71437</xdr:rowOff>
    </xdr:from>
    <xdr:to>
      <xdr:col>8</xdr:col>
      <xdr:colOff>609600</xdr:colOff>
      <xdr:row>28</xdr:row>
      <xdr:rowOff>147637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7950EFA-E2B6-4DC4-9579-18E197079F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312" t="s">
        <v>291</v>
      </c>
      <c r="C12" s="312"/>
      <c r="D12" s="312"/>
      <c r="E12" s="312"/>
      <c r="F12" s="312"/>
      <c r="G12" s="312"/>
      <c r="H12" s="312"/>
      <c r="I12" s="312"/>
      <c r="J12" s="312"/>
      <c r="K12" s="312"/>
      <c r="L12" s="312"/>
      <c r="M12" s="312"/>
    </row>
    <row r="13" spans="2:13" ht="15" customHeight="1" x14ac:dyDescent="0.25"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2"/>
      <c r="M13" s="312"/>
    </row>
    <row r="14" spans="2:13" ht="15" customHeight="1" x14ac:dyDescent="0.25">
      <c r="B14" s="312"/>
      <c r="C14" s="312"/>
      <c r="D14" s="312"/>
      <c r="E14" s="312"/>
      <c r="F14" s="312"/>
      <c r="G14" s="312"/>
      <c r="H14" s="312"/>
      <c r="I14" s="312"/>
      <c r="J14" s="312"/>
      <c r="K14" s="312"/>
      <c r="L14" s="312"/>
      <c r="M14" s="312"/>
    </row>
    <row r="15" spans="2:13" ht="18.75" customHeight="1" x14ac:dyDescent="0.25"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312"/>
      <c r="M15" s="312"/>
    </row>
    <row r="16" spans="2:13" ht="18.75" customHeight="1" x14ac:dyDescent="0.25">
      <c r="B16" s="312"/>
      <c r="C16" s="312"/>
      <c r="D16" s="312"/>
      <c r="E16" s="312"/>
      <c r="F16" s="312"/>
      <c r="G16" s="312"/>
      <c r="H16" s="312"/>
      <c r="I16" s="312"/>
      <c r="J16" s="312"/>
      <c r="K16" s="312"/>
      <c r="L16" s="312"/>
      <c r="M16" s="312"/>
    </row>
    <row r="18" spans="2:13" ht="12" customHeight="1" x14ac:dyDescent="0.25">
      <c r="B18" s="312" t="s">
        <v>292</v>
      </c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</row>
    <row r="19" spans="2:13" ht="12" customHeight="1" x14ac:dyDescent="0.25">
      <c r="B19" s="312"/>
      <c r="C19" s="312"/>
      <c r="D19" s="312"/>
      <c r="E19" s="312"/>
      <c r="F19" s="312"/>
      <c r="G19" s="312"/>
      <c r="H19" s="312"/>
      <c r="I19" s="312"/>
      <c r="J19" s="312"/>
      <c r="K19" s="312"/>
      <c r="L19" s="312"/>
      <c r="M19" s="312"/>
    </row>
    <row r="20" spans="2:13" ht="12" customHeight="1" x14ac:dyDescent="0.25">
      <c r="B20" s="312"/>
      <c r="C20" s="312"/>
      <c r="D20" s="312"/>
      <c r="E20" s="312"/>
      <c r="F20" s="312"/>
      <c r="G20" s="312"/>
      <c r="H20" s="312"/>
      <c r="I20" s="312"/>
      <c r="J20" s="312"/>
      <c r="K20" s="312"/>
      <c r="L20" s="312"/>
      <c r="M20" s="312"/>
    </row>
    <row r="21" spans="2:13" ht="12" customHeight="1" x14ac:dyDescent="0.25">
      <c r="B21" s="312"/>
      <c r="C21" s="312"/>
      <c r="D21" s="312"/>
      <c r="E21" s="312"/>
      <c r="F21" s="312"/>
      <c r="G21" s="312"/>
      <c r="H21" s="312"/>
      <c r="I21" s="312"/>
      <c r="J21" s="312"/>
      <c r="K21" s="312"/>
      <c r="L21" s="312"/>
      <c r="M21" s="312"/>
    </row>
    <row r="22" spans="2:13" ht="12" customHeight="1" x14ac:dyDescent="0.25"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</row>
    <row r="23" spans="2:13" ht="12" customHeight="1" x14ac:dyDescent="0.25">
      <c r="B23" s="312"/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</row>
    <row r="24" spans="2:13" ht="12" customHeight="1" x14ac:dyDescent="0.25"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</row>
    <row r="25" spans="2:13" ht="12" customHeight="1" x14ac:dyDescent="0.25"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2:13" ht="12" customHeight="1" x14ac:dyDescent="0.25">
      <c r="B26" s="312"/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</row>
    <row r="27" spans="2:13" ht="12" customHeight="1" x14ac:dyDescent="0.25">
      <c r="B27" s="312"/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</row>
    <row r="28" spans="2:13" ht="12" customHeight="1" x14ac:dyDescent="0.25">
      <c r="B28" s="312"/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</row>
    <row r="29" spans="2:13" ht="12" customHeight="1" x14ac:dyDescent="0.25">
      <c r="B29" s="312"/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</row>
    <row r="30" spans="2:13" ht="12" customHeight="1" x14ac:dyDescent="0.25">
      <c r="B30" s="312"/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</row>
    <row r="31" spans="2:13" ht="12" customHeight="1" x14ac:dyDescent="0.25">
      <c r="B31" s="312"/>
      <c r="C31" s="312"/>
      <c r="D31" s="312"/>
      <c r="E31" s="312"/>
      <c r="F31" s="312"/>
      <c r="G31" s="312"/>
      <c r="H31" s="312"/>
      <c r="I31" s="312"/>
      <c r="J31" s="312"/>
      <c r="K31" s="312"/>
      <c r="L31" s="312"/>
      <c r="M31" s="31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E21" sqref="E2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313" t="s">
        <v>190</v>
      </c>
      <c r="D1" s="313"/>
      <c r="E1" s="31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18" t="s">
        <v>192</v>
      </c>
      <c r="C3" s="319"/>
      <c r="D3" s="319"/>
      <c r="E3" s="319"/>
      <c r="F3" s="32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24" t="s">
        <v>231</v>
      </c>
      <c r="B5" s="324"/>
      <c r="C5" s="26">
        <v>1.9</v>
      </c>
      <c r="D5" s="325" t="s">
        <v>229</v>
      </c>
      <c r="E5" s="32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22" t="s">
        <v>226</v>
      </c>
      <c r="B7" s="32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0.75</v>
      </c>
      <c r="D9" s="36">
        <f t="shared" ref="D9:D18" si="0">C9*$C$5</f>
        <v>1.4249999999999998</v>
      </c>
      <c r="E9" s="37">
        <v>115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0.25</v>
      </c>
      <c r="D10" s="36">
        <f t="shared" si="0"/>
        <v>0.47499999999999998</v>
      </c>
      <c r="E10" s="37">
        <v>84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21" t="s">
        <v>232</v>
      </c>
      <c r="B22" s="32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23" t="s">
        <v>227</v>
      </c>
      <c r="B30" s="32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314" t="s">
        <v>186</v>
      </c>
      <c r="D34" s="314"/>
      <c r="E34" s="315" t="s">
        <v>187</v>
      </c>
      <c r="F34" s="316"/>
      <c r="G34" s="316"/>
      <c r="H34" s="31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73</v>
      </c>
      <c r="C36" s="63">
        <v>1</v>
      </c>
      <c r="D36" s="63">
        <v>6</v>
      </c>
      <c r="E36" s="54"/>
      <c r="F36" s="54"/>
      <c r="G36" s="54"/>
      <c r="H36" s="54">
        <v>1</v>
      </c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103</v>
      </c>
      <c r="C37" s="63">
        <v>2</v>
      </c>
      <c r="D37" s="63">
        <v>28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121</v>
      </c>
      <c r="C38" s="63">
        <v>3</v>
      </c>
      <c r="D38" s="63">
        <v>28</v>
      </c>
      <c r="E38" s="54"/>
      <c r="F38" s="54"/>
      <c r="G38" s="54"/>
      <c r="H38" s="54">
        <v>1</v>
      </c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147</v>
      </c>
      <c r="C39" s="63">
        <v>4</v>
      </c>
      <c r="D39" s="63">
        <v>28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175</v>
      </c>
      <c r="C40" s="63">
        <v>5</v>
      </c>
      <c r="D40" s="63">
        <v>28</v>
      </c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204</v>
      </c>
      <c r="C41" s="63">
        <v>6</v>
      </c>
      <c r="D41" s="63">
        <v>28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231</v>
      </c>
      <c r="C42" s="63">
        <v>7</v>
      </c>
      <c r="D42" s="63">
        <v>28</v>
      </c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254</v>
      </c>
      <c r="C43" s="63">
        <v>8</v>
      </c>
      <c r="D43" s="63">
        <v>28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273</v>
      </c>
      <c r="C44" s="63">
        <v>9</v>
      </c>
      <c r="D44" s="63">
        <v>28</v>
      </c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v>289</v>
      </c>
      <c r="C45" s="63">
        <v>10</v>
      </c>
      <c r="D45" s="63">
        <v>28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v>302</v>
      </c>
      <c r="C46" s="63">
        <v>11</v>
      </c>
      <c r="D46" s="63">
        <v>28</v>
      </c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v>312</v>
      </c>
      <c r="C47" s="63">
        <v>12</v>
      </c>
      <c r="D47" s="63">
        <v>28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v>320</v>
      </c>
      <c r="C48" s="63">
        <v>13</v>
      </c>
      <c r="D48" s="63">
        <v>28</v>
      </c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85</v>
      </c>
      <c r="B49" s="63">
        <v>326</v>
      </c>
      <c r="C49" s="63">
        <v>14</v>
      </c>
      <c r="D49" s="63">
        <v>28</v>
      </c>
      <c r="E49" s="54"/>
      <c r="F49" s="54"/>
      <c r="G49" s="54"/>
      <c r="H49" s="54"/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90</v>
      </c>
      <c r="B50" s="53">
        <v>330</v>
      </c>
      <c r="C50" s="53">
        <v>15</v>
      </c>
      <c r="D50" s="53">
        <v>28</v>
      </c>
      <c r="E50" s="54"/>
      <c r="F50" s="54"/>
      <c r="G50" s="54"/>
      <c r="H50" s="54"/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95</v>
      </c>
      <c r="B51" s="53">
        <v>332</v>
      </c>
      <c r="C51" s="53">
        <v>16</v>
      </c>
      <c r="D51" s="53">
        <v>28</v>
      </c>
      <c r="E51" s="54"/>
      <c r="F51" s="54"/>
      <c r="G51" s="54"/>
      <c r="H51" s="54"/>
      <c r="I51" s="52">
        <f t="shared" si="1"/>
        <v>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100</v>
      </c>
      <c r="B52" s="53">
        <v>333</v>
      </c>
      <c r="C52" s="53">
        <v>17</v>
      </c>
      <c r="D52" s="53">
        <v>27</v>
      </c>
      <c r="E52" s="54"/>
      <c r="F52" s="54"/>
      <c r="G52" s="54"/>
      <c r="H52" s="54"/>
      <c r="I52" s="52">
        <f t="shared" si="1"/>
        <v>5.8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105</v>
      </c>
      <c r="B53" s="53">
        <v>333</v>
      </c>
      <c r="C53" s="53">
        <v>18</v>
      </c>
      <c r="D53" s="53">
        <v>26</v>
      </c>
      <c r="E53" s="54"/>
      <c r="F53" s="54"/>
      <c r="G53" s="54"/>
      <c r="H53" s="54"/>
      <c r="I53" s="52">
        <f t="shared" si="1"/>
        <v>5.4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110</v>
      </c>
      <c r="B54" s="53">
        <v>332</v>
      </c>
      <c r="C54" s="53">
        <v>19</v>
      </c>
      <c r="D54" s="53">
        <v>25</v>
      </c>
      <c r="E54" s="54"/>
      <c r="F54" s="54"/>
      <c r="G54" s="54"/>
      <c r="H54" s="54"/>
      <c r="I54" s="52">
        <f t="shared" si="1"/>
        <v>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115</v>
      </c>
      <c r="B55" s="53">
        <v>330</v>
      </c>
      <c r="C55" s="53">
        <v>20</v>
      </c>
      <c r="D55" s="53">
        <v>330</v>
      </c>
      <c r="E55" s="54"/>
      <c r="F55" s="54"/>
      <c r="G55" s="54"/>
      <c r="H55" s="54"/>
      <c r="I55" s="52">
        <f t="shared" si="1"/>
        <v>4.5999999999999996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314" t="s">
        <v>186</v>
      </c>
      <c r="D60" s="314"/>
      <c r="E60" s="315" t="s">
        <v>187</v>
      </c>
      <c r="F60" s="316"/>
      <c r="G60" s="316"/>
      <c r="H60" s="31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42</v>
      </c>
      <c r="B62" s="63">
        <v>379</v>
      </c>
      <c r="C62" s="63">
        <v>1</v>
      </c>
      <c r="D62" s="63">
        <v>110</v>
      </c>
      <c r="E62" s="54"/>
      <c r="F62" s="54"/>
      <c r="G62" s="54"/>
      <c r="H62" s="54"/>
      <c r="I62" s="56">
        <f>IFERROR(B62/A62,"")</f>
        <v>9.0238095238095237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48</v>
      </c>
      <c r="B63" s="63">
        <v>391</v>
      </c>
      <c r="C63" s="63">
        <v>2</v>
      </c>
      <c r="D63" s="63">
        <v>78</v>
      </c>
      <c r="E63" s="54"/>
      <c r="F63" s="54"/>
      <c r="G63" s="54"/>
      <c r="H63" s="54"/>
      <c r="I63" s="52">
        <f>IF(A63&lt;&gt;0,(B63-(B62-D62))/(A63-A62),"")</f>
        <v>20.333333333333332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54</v>
      </c>
      <c r="B64" s="63">
        <v>436</v>
      </c>
      <c r="C64" s="63">
        <v>3</v>
      </c>
      <c r="D64" s="63">
        <v>86</v>
      </c>
      <c r="E64" s="54"/>
      <c r="F64" s="54"/>
      <c r="G64" s="54"/>
      <c r="H64" s="54"/>
      <c r="I64" s="52">
        <f>IF(A64&lt;&gt;0,(B64-(B63-D63))/(A64-A63),"")</f>
        <v>20.5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60</v>
      </c>
      <c r="B65" s="63">
        <v>469</v>
      </c>
      <c r="C65" s="63">
        <v>4</v>
      </c>
      <c r="D65" s="63">
        <v>84</v>
      </c>
      <c r="E65" s="54"/>
      <c r="F65" s="54"/>
      <c r="G65" s="54"/>
      <c r="H65" s="54"/>
      <c r="I65" s="52">
        <f>IF(A65&lt;&gt;0,(B65-(B64-D64))/(A65-A64),"")</f>
        <v>19.833333333333332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66</v>
      </c>
      <c r="B66" s="63">
        <v>500</v>
      </c>
      <c r="C66" s="63">
        <v>5</v>
      </c>
      <c r="D66" s="63">
        <v>88</v>
      </c>
      <c r="E66" s="54"/>
      <c r="F66" s="54"/>
      <c r="G66" s="54"/>
      <c r="H66" s="54"/>
      <c r="I66" s="52">
        <f t="shared" ref="I66:I81" si="2">IF(A66&lt;&gt;0,(B66-(B65-D65))/(A66-A65),"")</f>
        <v>19.166666666666668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72</v>
      </c>
      <c r="B67" s="63">
        <v>523</v>
      </c>
      <c r="C67" s="63">
        <v>6</v>
      </c>
      <c r="D67" s="63">
        <v>87</v>
      </c>
      <c r="E67" s="54"/>
      <c r="F67" s="54"/>
      <c r="G67" s="54"/>
      <c r="H67" s="54"/>
      <c r="I67" s="52">
        <f t="shared" si="2"/>
        <v>18.5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78</v>
      </c>
      <c r="B68" s="63">
        <v>539</v>
      </c>
      <c r="C68" s="63">
        <v>7</v>
      </c>
      <c r="D68" s="63">
        <v>82</v>
      </c>
      <c r="E68" s="54"/>
      <c r="F68" s="54"/>
      <c r="G68" s="54"/>
      <c r="H68" s="54"/>
      <c r="I68" s="52">
        <f t="shared" si="2"/>
        <v>17.166666666666668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84</v>
      </c>
      <c r="B69" s="53">
        <v>554</v>
      </c>
      <c r="C69" s="53">
        <v>8</v>
      </c>
      <c r="D69" s="53">
        <v>0</v>
      </c>
      <c r="E69" s="54"/>
      <c r="F69" s="54"/>
      <c r="G69" s="54"/>
      <c r="H69" s="54"/>
      <c r="I69" s="52">
        <f t="shared" si="2"/>
        <v>16.166666666666668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314" t="s">
        <v>186</v>
      </c>
      <c r="D86" s="314"/>
      <c r="E86" s="315" t="s">
        <v>187</v>
      </c>
      <c r="F86" s="316"/>
      <c r="G86" s="316"/>
      <c r="H86" s="31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314" t="s">
        <v>186</v>
      </c>
      <c r="D112" s="314"/>
      <c r="E112" s="315" t="s">
        <v>187</v>
      </c>
      <c r="F112" s="316"/>
      <c r="G112" s="316"/>
      <c r="H112" s="31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314" t="s">
        <v>186</v>
      </c>
      <c r="D138" s="314"/>
      <c r="E138" s="315" t="s">
        <v>187</v>
      </c>
      <c r="F138" s="316"/>
      <c r="G138" s="316"/>
      <c r="H138" s="31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314" t="s">
        <v>186</v>
      </c>
      <c r="D164" s="314"/>
      <c r="E164" s="315" t="s">
        <v>187</v>
      </c>
      <c r="F164" s="316"/>
      <c r="G164" s="316"/>
      <c r="H164" s="31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314" t="s">
        <v>186</v>
      </c>
      <c r="D190" s="314"/>
      <c r="E190" s="315" t="s">
        <v>187</v>
      </c>
      <c r="F190" s="316"/>
      <c r="G190" s="316"/>
      <c r="H190" s="31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314" t="s">
        <v>186</v>
      </c>
      <c r="D216" s="314"/>
      <c r="E216" s="315" t="s">
        <v>187</v>
      </c>
      <c r="F216" s="316"/>
      <c r="G216" s="316"/>
      <c r="H216" s="31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314" t="s">
        <v>186</v>
      </c>
      <c r="D242" s="314"/>
      <c r="E242" s="315" t="s">
        <v>187</v>
      </c>
      <c r="F242" s="316"/>
      <c r="G242" s="316"/>
      <c r="H242" s="31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314" t="s">
        <v>186</v>
      </c>
      <c r="D268" s="314"/>
      <c r="E268" s="315" t="s">
        <v>187</v>
      </c>
      <c r="F268" s="316"/>
      <c r="G268" s="316"/>
      <c r="H268" s="31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30" t="s">
        <v>176</v>
      </c>
      <c r="C1" s="331"/>
      <c r="D1" s="331"/>
      <c r="E1" s="331"/>
      <c r="F1" s="331"/>
      <c r="G1" s="331"/>
      <c r="H1" s="332"/>
      <c r="I1" s="327" t="str">
        <f>IF('Données projet'!$B$9="","",'Données projet'!$B$9)</f>
        <v>Chêne sessile</v>
      </c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9"/>
      <c r="AD1" s="328" t="str">
        <f>IF('Données projet'!$B$10="","",'Données projet'!$B$10)</f>
        <v>Cèdre de l'Atlas</v>
      </c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9"/>
      <c r="AY1" s="327" t="str">
        <f>IF('Données projet'!$B$11="","",'Données projet'!$B$11)</f>
        <v/>
      </c>
      <c r="AZ1" s="328"/>
      <c r="BA1" s="328"/>
      <c r="BB1" s="328"/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328"/>
      <c r="BQ1" s="328"/>
      <c r="BR1" s="328"/>
      <c r="BS1" s="329"/>
      <c r="BT1" s="327" t="str">
        <f>IF('Données projet'!$B$12="","",'Données projet'!$B$12)</f>
        <v/>
      </c>
      <c r="BU1" s="328"/>
      <c r="BV1" s="328"/>
      <c r="BW1" s="328"/>
      <c r="BX1" s="328"/>
      <c r="BY1" s="328"/>
      <c r="BZ1" s="328"/>
      <c r="CA1" s="328"/>
      <c r="CB1" s="328"/>
      <c r="CC1" s="328"/>
      <c r="CD1" s="328"/>
      <c r="CE1" s="328"/>
      <c r="CF1" s="328"/>
      <c r="CG1" s="328"/>
      <c r="CH1" s="328"/>
      <c r="CI1" s="328"/>
      <c r="CJ1" s="328"/>
      <c r="CK1" s="328"/>
      <c r="CL1" s="328"/>
      <c r="CM1" s="328"/>
      <c r="CN1" s="329"/>
      <c r="CO1" s="327" t="str">
        <f>IF('Données projet'!$B$13="","",'Données projet'!$B$13)</f>
        <v/>
      </c>
      <c r="CP1" s="328"/>
      <c r="CQ1" s="328"/>
      <c r="CR1" s="328"/>
      <c r="CS1" s="328"/>
      <c r="CT1" s="328"/>
      <c r="CU1" s="328"/>
      <c r="CV1" s="328"/>
      <c r="CW1" s="328"/>
      <c r="CX1" s="328"/>
      <c r="CY1" s="328"/>
      <c r="CZ1" s="328"/>
      <c r="DA1" s="328"/>
      <c r="DB1" s="328"/>
      <c r="DC1" s="328"/>
      <c r="DD1" s="328"/>
      <c r="DE1" s="328"/>
      <c r="DF1" s="328"/>
      <c r="DG1" s="328"/>
      <c r="DH1" s="328"/>
      <c r="DI1" s="329"/>
      <c r="DJ1" s="327" t="str">
        <f>IF('Données projet'!$B$14="","",'Données projet'!$B$14)</f>
        <v/>
      </c>
      <c r="DK1" s="328"/>
      <c r="DL1" s="328"/>
      <c r="DM1" s="328"/>
      <c r="DN1" s="328"/>
      <c r="DO1" s="328"/>
      <c r="DP1" s="328"/>
      <c r="DQ1" s="328"/>
      <c r="DR1" s="328"/>
      <c r="DS1" s="328"/>
      <c r="DT1" s="328"/>
      <c r="DU1" s="328"/>
      <c r="DV1" s="328"/>
      <c r="DW1" s="328"/>
      <c r="DX1" s="328"/>
      <c r="DY1" s="328"/>
      <c r="DZ1" s="328"/>
      <c r="EA1" s="328"/>
      <c r="EB1" s="328"/>
      <c r="EC1" s="328"/>
      <c r="ED1" s="329"/>
      <c r="EE1" s="327" t="str">
        <f>IF('Données projet'!$B$15="","",'Données projet'!$B$15)</f>
        <v/>
      </c>
      <c r="EF1" s="328"/>
      <c r="EG1" s="328"/>
      <c r="EH1" s="328"/>
      <c r="EI1" s="328"/>
      <c r="EJ1" s="328"/>
      <c r="EK1" s="328"/>
      <c r="EL1" s="328"/>
      <c r="EM1" s="328"/>
      <c r="EN1" s="328"/>
      <c r="EO1" s="328"/>
      <c r="EP1" s="328"/>
      <c r="EQ1" s="328"/>
      <c r="ER1" s="328"/>
      <c r="ES1" s="328"/>
      <c r="ET1" s="328"/>
      <c r="EU1" s="328"/>
      <c r="EV1" s="328"/>
      <c r="EW1" s="328"/>
      <c r="EX1" s="328"/>
      <c r="EY1" s="329"/>
      <c r="EZ1" s="327" t="str">
        <f>IF('Données projet'!$B$16="","",'Données projet'!$B$16)</f>
        <v/>
      </c>
      <c r="FA1" s="328"/>
      <c r="FB1" s="328"/>
      <c r="FC1" s="328"/>
      <c r="FD1" s="328"/>
      <c r="FE1" s="328"/>
      <c r="FF1" s="328"/>
      <c r="FG1" s="328"/>
      <c r="FH1" s="328"/>
      <c r="FI1" s="328"/>
      <c r="FJ1" s="328"/>
      <c r="FK1" s="328"/>
      <c r="FL1" s="328"/>
      <c r="FM1" s="328"/>
      <c r="FN1" s="328"/>
      <c r="FO1" s="328"/>
      <c r="FP1" s="328"/>
      <c r="FQ1" s="328"/>
      <c r="FR1" s="328"/>
      <c r="FS1" s="328"/>
      <c r="FT1" s="329"/>
      <c r="FU1" s="327" t="str">
        <f>IF('Données projet'!$B$17="","",'Données projet'!$B$17)</f>
        <v/>
      </c>
      <c r="FV1" s="328"/>
      <c r="FW1" s="328"/>
      <c r="FX1" s="328"/>
      <c r="FY1" s="328"/>
      <c r="FZ1" s="328"/>
      <c r="GA1" s="328"/>
      <c r="GB1" s="328"/>
      <c r="GC1" s="328"/>
      <c r="GD1" s="328"/>
      <c r="GE1" s="328"/>
      <c r="GF1" s="328"/>
      <c r="GG1" s="328"/>
      <c r="GH1" s="328"/>
      <c r="GI1" s="328"/>
      <c r="GJ1" s="328"/>
      <c r="GK1" s="328"/>
      <c r="GL1" s="328"/>
      <c r="GM1" s="328"/>
      <c r="GN1" s="328"/>
      <c r="GO1" s="329"/>
      <c r="GP1" s="327" t="str">
        <f>IF('Données projet'!$B$18="","",'Données projet'!$B$18)</f>
        <v/>
      </c>
      <c r="GQ1" s="328"/>
      <c r="GR1" s="328"/>
      <c r="GS1" s="328"/>
      <c r="GT1" s="328"/>
      <c r="GU1" s="328"/>
      <c r="GV1" s="328"/>
      <c r="GW1" s="328"/>
      <c r="GX1" s="328"/>
      <c r="GY1" s="328"/>
      <c r="GZ1" s="328"/>
      <c r="HA1" s="328"/>
      <c r="HB1" s="328"/>
      <c r="HC1" s="328"/>
      <c r="HD1" s="328"/>
      <c r="HE1" s="328"/>
      <c r="HF1" s="328"/>
      <c r="HG1" s="328"/>
      <c r="HH1" s="328"/>
      <c r="HI1" s="328"/>
      <c r="HJ1" s="32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439.06700232017681</v>
      </c>
      <c r="T3" s="62">
        <f>IF('Données projet'!E9&gt;30,$R$33-$H$33,LOOKUP('Données projet'!$E$9,$A$3:$A$203,R3:R203)-LOOKUP('Données projet'!$E$9,$A$3:$A$203,$H$3:$H$203))</f>
        <v>278.21741231699929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350.30094967545125</v>
      </c>
      <c r="AO3" s="62">
        <f>IF('Données projet'!E10&gt;30,$AM$33-$H$33,LOOKUP('Données projet'!$E$10,$A$3:$A$203,AM3:AM203)-LOOKUP('Données projet'!$E$10,$A$3:$A$203,$H$3:$H$203))</f>
        <v>315.20384081766025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260.72987866106189</v>
      </c>
      <c r="S4" s="62">
        <f ca="1">AVERAGE(OFFSET($R$3,0,0,'Données projet'!$E$9+1,1))-AVERAGE(OFFSET($H$3,0,0,'Données projet'!$E$9+1,1))</f>
        <v>439.06700232017681</v>
      </c>
      <c r="T4" s="62">
        <f>$T$3</f>
        <v>278.21741231699929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9.0238095238095237</v>
      </c>
      <c r="AI4" s="14">
        <f>IF('Données projet'!$A$62&gt;35,AI3+AH4-AQ3,IF(A4&lt;'Données projet'!$A$62,$AF$205^A4,IF(A4='Données projet'!$A$62,'Données projet'!$B$62,AI3+AH4-AQ3)))</f>
        <v>9.0238095238095237</v>
      </c>
      <c r="AJ4" s="14">
        <f>AI4*VLOOKUP('Données projet'!$B$10,Paramètres!$A$1:$I$89,3,0)*VLOOKUP('Données projet'!$B$10,Paramètres!$A$1:$I$89,5,0)</f>
        <v>4.2231428571428564</v>
      </c>
      <c r="AK4" s="14">
        <f>EXP(-1.0587+0.8836*LN(AJ4)+0.284)</f>
        <v>1.645749885610529</v>
      </c>
      <c r="AL4" s="22">
        <f t="shared" ref="AL4:AL67" si="4">(AJ4+AK4)*0.475*44/12</f>
        <v>10.221654860295478</v>
      </c>
      <c r="AM4" s="62">
        <f t="shared" ref="AM4:AM67" si="5">AL4+(AD4+AE4)*44/12</f>
        <v>268.11054374918433</v>
      </c>
      <c r="AN4" s="62">
        <f ca="1">AVERAGE(OFFSET($AM$3,0,0,'Données projet'!$E$10+1,1))-AVERAGE(OFFSET($H$3,0,0,'Données projet'!$E$10+1,1))</f>
        <v>350.30094967545125</v>
      </c>
      <c r="AO4" s="62">
        <f>$AO$3</f>
        <v>315.20384081766025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262.60472488787678</v>
      </c>
      <c r="S5" s="62">
        <f ca="1">AVERAGE(OFFSET($R$3,0,0,'Données projet'!$E$9+1,1))-AVERAGE(OFFSET($H$3,0,0,'Données projet'!$E$9+1,1))</f>
        <v>439.06700232017681</v>
      </c>
      <c r="T5" s="62">
        <f t="shared" ref="T5:T68" si="34">$T$3</f>
        <v>278.21741231699929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9.0238095238095237</v>
      </c>
      <c r="AI5" s="14">
        <f>IF('Données projet'!$A$62&gt;35,AI4+AH5-AQ4,IF(A5&lt;'Données projet'!$A$62,$AF$205^A5,IF(A5='Données projet'!$A$62,'Données projet'!$B$62,AI4+AH5-AQ4)))</f>
        <v>18.047619047619047</v>
      </c>
      <c r="AJ5" s="14">
        <f>AI5*VLOOKUP('Données projet'!$B$10,Paramètres!$A$1:$I$89,3,0)*VLOOKUP('Données projet'!$B$10,Paramètres!$A$1:$I$89,5,0)</f>
        <v>8.4462857142857128</v>
      </c>
      <c r="AK5" s="14">
        <f t="shared" ref="AK5:AK68" si="35">EXP(-1.0587+0.8836*LN(AJ5)+0.284)</f>
        <v>3.0363647276886327</v>
      </c>
      <c r="AL5" s="22">
        <f t="shared" si="4"/>
        <v>19.998949519771983</v>
      </c>
      <c r="AM5" s="62">
        <f t="shared" si="5"/>
        <v>279.11006063088314</v>
      </c>
      <c r="AN5" s="62">
        <f ca="1">AVERAGE(OFFSET($AM$3,0,0,'Données projet'!$E$10+1,1))-AVERAGE(OFFSET($H$3,0,0,'Données projet'!$E$10+1,1))</f>
        <v>350.30094967545125</v>
      </c>
      <c r="AO5" s="62">
        <f t="shared" ref="AO5:AO68" si="36">$AO$3</f>
        <v>315.20384081766025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264.63006022433916</v>
      </c>
      <c r="S6" s="62">
        <f ca="1">AVERAGE(OFFSET($R$3,0,0,'Données projet'!$E$9+1,1))-AVERAGE(OFFSET($H$3,0,0,'Données projet'!$E$9+1,1))</f>
        <v>439.06700232017681</v>
      </c>
      <c r="T6" s="62">
        <f t="shared" si="34"/>
        <v>278.21741231699929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9.0238095238095237</v>
      </c>
      <c r="AI6" s="14">
        <f>IF('Données projet'!$A$62&gt;35,AI5+AH6-AQ5,IF(A6&lt;'Données projet'!$A$62,$AF$205^A6,IF(A6='Données projet'!$A$62,'Données projet'!$B$62,AI5+AH6-AQ5)))</f>
        <v>27.071428571428569</v>
      </c>
      <c r="AJ6" s="14">
        <f>AI6*VLOOKUP('Données projet'!$B$10,Paramètres!$A$1:$I$89,3,0)*VLOOKUP('Données projet'!$B$10,Paramètres!$A$1:$I$89,5,0)</f>
        <v>12.66942857142857</v>
      </c>
      <c r="AK6" s="14">
        <f t="shared" si="35"/>
        <v>4.3445837576837958</v>
      </c>
      <c r="AL6" s="22">
        <f t="shared" si="4"/>
        <v>29.6327381398707</v>
      </c>
      <c r="AM6" s="62">
        <f t="shared" si="5"/>
        <v>289.96607147320401</v>
      </c>
      <c r="AN6" s="62">
        <f ca="1">AVERAGE(OFFSET($AM$3,0,0,'Données projet'!$E$10+1,1))-AVERAGE(OFFSET($H$3,0,0,'Données projet'!$E$10+1,1))</f>
        <v>350.30094967545125</v>
      </c>
      <c r="AO6" s="62">
        <f t="shared" si="36"/>
        <v>315.20384081766025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266.84071003350698</v>
      </c>
      <c r="S7" s="62">
        <f ca="1">AVERAGE(OFFSET($R$3,0,0,'Données projet'!$E$9+1,1))-AVERAGE(OFFSET($H$3,0,0,'Données projet'!$E$9+1,1))</f>
        <v>439.06700232017681</v>
      </c>
      <c r="T7" s="62">
        <f t="shared" si="34"/>
        <v>278.21741231699929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9.0238095238095237</v>
      </c>
      <c r="AI7" s="14">
        <f>IF('Données projet'!$A$62&gt;35,AI6+AH7-AQ6,IF(A7&lt;'Données projet'!$A$62,$AF$205^A7,IF(A7='Données projet'!$A$62,'Données projet'!$B$62,AI6+AH7-AQ6)))</f>
        <v>36.095238095238095</v>
      </c>
      <c r="AJ7" s="14">
        <f>AI7*VLOOKUP('Données projet'!$B$10,Paramètres!$A$1:$I$89,3,0)*VLOOKUP('Données projet'!$B$10,Paramètres!$A$1:$I$89,5,0)</f>
        <v>16.892571428571426</v>
      </c>
      <c r="AK7" s="14">
        <f t="shared" si="35"/>
        <v>5.6020120919719671</v>
      </c>
      <c r="AL7" s="22">
        <f t="shared" si="4"/>
        <v>39.178066298279745</v>
      </c>
      <c r="AM7" s="62">
        <f t="shared" si="5"/>
        <v>300.7336218538353</v>
      </c>
      <c r="AN7" s="62">
        <f ca="1">AVERAGE(OFFSET($AM$3,0,0,'Données projet'!$E$10+1,1))-AVERAGE(OFFSET($H$3,0,0,'Données projet'!$E$10+1,1))</f>
        <v>350.30094967545125</v>
      </c>
      <c r="AO7" s="62">
        <f t="shared" si="36"/>
        <v>315.20384081766025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269.27958561684324</v>
      </c>
      <c r="S8" s="62">
        <f ca="1">AVERAGE(OFFSET($R$3,0,0,'Données projet'!$E$9+1,1))-AVERAGE(OFFSET($H$3,0,0,'Données projet'!$E$9+1,1))</f>
        <v>439.06700232017681</v>
      </c>
      <c r="T8" s="62">
        <f t="shared" si="34"/>
        <v>278.21741231699929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9.0238095238095237</v>
      </c>
      <c r="AI8" s="14">
        <f>IF('Données projet'!$A$62&gt;35,AI7+AH8-AQ7,IF(A8&lt;'Données projet'!$A$62,$AF$205^A8,IF(A8='Données projet'!$A$62,'Données projet'!$B$62,AI7+AH8-AQ7)))</f>
        <v>45.11904761904762</v>
      </c>
      <c r="AJ8" s="14">
        <f>AI8*VLOOKUP('Données projet'!$B$10,Paramètres!$A$1:$I$89,3,0)*VLOOKUP('Données projet'!$B$10,Paramètres!$A$1:$I$89,5,0)</f>
        <v>21.115714285714287</v>
      </c>
      <c r="AK8" s="14">
        <f t="shared" si="35"/>
        <v>6.8229742053789595</v>
      </c>
      <c r="AL8" s="22">
        <f t="shared" si="4"/>
        <v>48.659882455320734</v>
      </c>
      <c r="AM8" s="62">
        <f t="shared" si="5"/>
        <v>311.43766023309848</v>
      </c>
      <c r="AN8" s="62">
        <f ca="1">AVERAGE(OFFSET($AM$3,0,0,'Données projet'!$E$10+1,1))-AVERAGE(OFFSET($H$3,0,0,'Données projet'!$E$10+1,1))</f>
        <v>350.30094967545125</v>
      </c>
      <c r="AO8" s="62">
        <f t="shared" si="36"/>
        <v>315.20384081766025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271.99956744330279</v>
      </c>
      <c r="S9" s="62">
        <f ca="1">AVERAGE(OFFSET($R$3,0,0,'Données projet'!$E$9+1,1))-AVERAGE(OFFSET($H$3,0,0,'Données projet'!$E$9+1,1))</f>
        <v>439.06700232017681</v>
      </c>
      <c r="T9" s="62">
        <f t="shared" si="34"/>
        <v>278.21741231699929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9.0238095238095237</v>
      </c>
      <c r="AI9" s="14">
        <f>IF('Données projet'!$A$62&gt;35,AI8+AH9-AQ8,IF(A9&lt;'Données projet'!$A$62,$AF$205^A9,IF(A9='Données projet'!$A$62,'Données projet'!$B$62,AI8+AH9-AQ8)))</f>
        <v>54.142857142857146</v>
      </c>
      <c r="AJ9" s="14">
        <f>AI9*VLOOKUP('Données projet'!$B$10,Paramètres!$A$1:$I$89,3,0)*VLOOKUP('Données projet'!$B$10,Paramètres!$A$1:$I$89,5,0)</f>
        <v>25.338857142857144</v>
      </c>
      <c r="AK9" s="14">
        <f t="shared" si="35"/>
        <v>8.0156413764089276</v>
      </c>
      <c r="AL9" s="22">
        <f t="shared" si="4"/>
        <v>58.092418254388406</v>
      </c>
      <c r="AM9" s="62">
        <f t="shared" si="5"/>
        <v>322.09241825438841</v>
      </c>
      <c r="AN9" s="62">
        <f ca="1">AVERAGE(OFFSET($AM$3,0,0,'Données projet'!$E$10+1,1))-AVERAGE(OFFSET($H$3,0,0,'Données projet'!$E$10+1,1))</f>
        <v>350.30094967545125</v>
      </c>
      <c r="AO9" s="62">
        <f t="shared" si="36"/>
        <v>315.20384081766025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275.06582823164507</v>
      </c>
      <c r="S10" s="62">
        <f ca="1">AVERAGE(OFFSET($R$3,0,0,'Données projet'!$E$9+1,1))-AVERAGE(OFFSET($H$3,0,0,'Données projet'!$E$9+1,1))</f>
        <v>439.06700232017681</v>
      </c>
      <c r="T10" s="62">
        <f t="shared" si="34"/>
        <v>278.21741231699929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9.0238095238095237</v>
      </c>
      <c r="AI10" s="14">
        <f>IF('Données projet'!$A$62&gt;35,AI9+AH10-AQ9,IF(A10&lt;'Données projet'!$A$62,$AF$205^A10,IF(A10='Données projet'!$A$62,'Données projet'!$B$62,AI9+AH10-AQ9)))</f>
        <v>63.166666666666671</v>
      </c>
      <c r="AJ10" s="14">
        <f>AI10*VLOOKUP('Données projet'!$B$10,Paramètres!$A$1:$I$89,3,0)*VLOOKUP('Données projet'!$B$10,Paramètres!$A$1:$I$89,5,0)</f>
        <v>29.562000000000005</v>
      </c>
      <c r="AK10" s="14">
        <f t="shared" si="35"/>
        <v>9.1852813123664294</v>
      </c>
      <c r="AL10" s="22">
        <f t="shared" si="4"/>
        <v>67.484848285704871</v>
      </c>
      <c r="AM10" s="62">
        <f t="shared" si="5"/>
        <v>332.70707050792709</v>
      </c>
      <c r="AN10" s="62">
        <f ca="1">AVERAGE(OFFSET($AM$3,0,0,'Données projet'!$E$10+1,1))-AVERAGE(OFFSET($H$3,0,0,'Données projet'!$E$10+1,1))</f>
        <v>350.30094967545125</v>
      </c>
      <c r="AO10" s="62">
        <f t="shared" si="36"/>
        <v>315.20384081766025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278.55869888669031</v>
      </c>
      <c r="S11" s="62">
        <f ca="1">AVERAGE(OFFSET($R$3,0,0,'Données projet'!$E$9+1,1))-AVERAGE(OFFSET($H$3,0,0,'Données projet'!$E$9+1,1))</f>
        <v>439.06700232017681</v>
      </c>
      <c r="T11" s="62">
        <f t="shared" si="34"/>
        <v>278.21741231699929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9.0238095238095237</v>
      </c>
      <c r="AI11" s="14">
        <f>IF('Données projet'!$A$62&gt;35,AI10+AH11-AQ10,IF(A11&lt;'Données projet'!$A$62,$AF$205^A11,IF(A11='Données projet'!$A$62,'Données projet'!$B$62,AI10+AH11-AQ10)))</f>
        <v>72.19047619047619</v>
      </c>
      <c r="AJ11" s="14">
        <f>AI11*VLOOKUP('Données projet'!$B$10,Paramètres!$A$1:$I$89,3,0)*VLOOKUP('Données projet'!$B$10,Paramètres!$A$1:$I$89,5,0)</f>
        <v>33.785142857142851</v>
      </c>
      <c r="AK11" s="14">
        <f t="shared" si="35"/>
        <v>10.33556317935804</v>
      </c>
      <c r="AL11" s="22">
        <f t="shared" si="4"/>
        <v>76.843563013572378</v>
      </c>
      <c r="AM11" s="62">
        <f t="shared" si="5"/>
        <v>343.28800745801686</v>
      </c>
      <c r="AN11" s="62">
        <f ca="1">AVERAGE(OFFSET($AM$3,0,0,'Données projet'!$E$10+1,1))-AVERAGE(OFFSET($H$3,0,0,'Données projet'!$E$10+1,1))</f>
        <v>350.30094967545125</v>
      </c>
      <c r="AO11" s="62">
        <f t="shared" si="36"/>
        <v>315.20384081766025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282.5772044671009</v>
      </c>
      <c r="S12" s="62">
        <f ca="1">AVERAGE(OFFSET($R$3,0,0,'Données projet'!$E$9+1,1))-AVERAGE(OFFSET($H$3,0,0,'Données projet'!$E$9+1,1))</f>
        <v>439.06700232017681</v>
      </c>
      <c r="T12" s="62">
        <f t="shared" si="34"/>
        <v>278.21741231699929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9.0238095238095237</v>
      </c>
      <c r="AI12" s="14">
        <f>IF('Données projet'!$A$62&gt;35,AI11+AH12-AQ11,IF(A12&lt;'Données projet'!$A$62,$AF$205^A12,IF(A12='Données projet'!$A$62,'Données projet'!$B$62,AI11+AH12-AQ11)))</f>
        <v>81.214285714285708</v>
      </c>
      <c r="AJ12" s="14">
        <f>AI12*VLOOKUP('Données projet'!$B$10,Paramètres!$A$1:$I$89,3,0)*VLOOKUP('Données projet'!$B$10,Paramètres!$A$1:$I$89,5,0)</f>
        <v>38.008285714285712</v>
      </c>
      <c r="AK12" s="14">
        <f t="shared" si="35"/>
        <v>11.469183861147634</v>
      </c>
      <c r="AL12" s="22">
        <f t="shared" si="4"/>
        <v>86.173259510546401</v>
      </c>
      <c r="AM12" s="62">
        <f t="shared" si="5"/>
        <v>353.8399261772131</v>
      </c>
      <c r="AN12" s="62">
        <f ca="1">AVERAGE(OFFSET($AM$3,0,0,'Données projet'!$E$10+1,1))-AVERAGE(OFFSET($H$3,0,0,'Données projet'!$E$10+1,1))</f>
        <v>350.30094967545125</v>
      </c>
      <c r="AO12" s="62">
        <f t="shared" si="36"/>
        <v>315.20384081766025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287.2434272262301</v>
      </c>
      <c r="S13" s="62">
        <f ca="1">AVERAGE(OFFSET($R$3,0,0,'Données projet'!$E$9+1,1))-AVERAGE(OFFSET($H$3,0,0,'Données projet'!$E$9+1,1))</f>
        <v>439.06700232017681</v>
      </c>
      <c r="T13" s="62">
        <f t="shared" si="34"/>
        <v>278.21741231699929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9.0238095238095237</v>
      </c>
      <c r="AI13" s="14">
        <f>IF('Données projet'!$A$62&gt;35,AI12+AH13-AQ12,IF(A13&lt;'Données projet'!$A$62,$AF$205^A13,IF(A13='Données projet'!$A$62,'Données projet'!$B$62,AI12+AH13-AQ12)))</f>
        <v>90.238095238095227</v>
      </c>
      <c r="AJ13" s="14">
        <f>AI13*VLOOKUP('Données projet'!$B$10,Paramètres!$A$1:$I$89,3,0)*VLOOKUP('Données projet'!$B$10,Paramètres!$A$1:$I$89,5,0)</f>
        <v>42.231428571428566</v>
      </c>
      <c r="AK13" s="14">
        <f t="shared" si="35"/>
        <v>12.58820577554321</v>
      </c>
      <c r="AL13" s="22">
        <f t="shared" si="4"/>
        <v>95.477529820975846</v>
      </c>
      <c r="AM13" s="62">
        <f t="shared" si="5"/>
        <v>364.36641870986472</v>
      </c>
      <c r="AN13" s="62">
        <f ca="1">AVERAGE(OFFSET($AM$3,0,0,'Données projet'!$E$10+1,1))-AVERAGE(OFFSET($H$3,0,0,'Données projet'!$E$10+1,1))</f>
        <v>350.30094967545125</v>
      </c>
      <c r="AO13" s="62">
        <f t="shared" si="36"/>
        <v>315.20384081766025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292.70789065900522</v>
      </c>
      <c r="S14" s="62">
        <f ca="1">AVERAGE(OFFSET($R$3,0,0,'Données projet'!$E$9+1,1))-AVERAGE(OFFSET($H$3,0,0,'Données projet'!$E$9+1,1))</f>
        <v>439.06700232017681</v>
      </c>
      <c r="T14" s="62">
        <f t="shared" si="34"/>
        <v>278.21741231699929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9.0238095238095237</v>
      </c>
      <c r="AI14" s="14">
        <f>IF('Données projet'!$A$62&gt;35,AI13+AH14-AQ13,IF(A14&lt;'Données projet'!$A$62,$AF$205^A14,IF(A14='Données projet'!$A$62,'Données projet'!$B$62,AI13+AH14-AQ13)))</f>
        <v>99.261904761904745</v>
      </c>
      <c r="AJ14" s="14">
        <f>AI14*VLOOKUP('Données projet'!$B$10,Paramètres!$A$1:$I$89,3,0)*VLOOKUP('Données projet'!$B$10,Paramètres!$A$1:$I$89,5,0)</f>
        <v>46.45457142857142</v>
      </c>
      <c r="AK14" s="14">
        <f t="shared" si="35"/>
        <v>13.694254987469888</v>
      </c>
      <c r="AL14" s="22">
        <f t="shared" si="4"/>
        <v>104.7592060079386</v>
      </c>
      <c r="AM14" s="62">
        <f t="shared" si="5"/>
        <v>374.87031711904973</v>
      </c>
      <c r="AN14" s="62">
        <f ca="1">AVERAGE(OFFSET($AM$3,0,0,'Données projet'!$E$10+1,1))-AVERAGE(OFFSET($H$3,0,0,'Données projet'!$E$10+1,1))</f>
        <v>350.30094967545125</v>
      </c>
      <c r="AO14" s="62">
        <f t="shared" si="36"/>
        <v>315.20384081766025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299.15620406350808</v>
      </c>
      <c r="S15" s="62">
        <f ca="1">AVERAGE(OFFSET($R$3,0,0,'Données projet'!$E$9+1,1))-AVERAGE(OFFSET($H$3,0,0,'Données projet'!$E$9+1,1))</f>
        <v>439.06700232017681</v>
      </c>
      <c r="T15" s="62">
        <f t="shared" si="34"/>
        <v>278.21741231699929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9.0238095238095237</v>
      </c>
      <c r="AI15" s="14">
        <f>IF('Données projet'!$A$62&gt;35,AI14+AH15-AQ14,IF(A15&lt;'Données projet'!$A$62,$AF$205^A15,IF(A15='Données projet'!$A$62,'Données projet'!$B$62,AI14+AH15-AQ14)))</f>
        <v>108.28571428571426</v>
      </c>
      <c r="AJ15" s="14">
        <f>AI15*VLOOKUP('Données projet'!$B$10,Paramètres!$A$1:$I$89,3,0)*VLOOKUP('Données projet'!$B$10,Paramètres!$A$1:$I$89,5,0)</f>
        <v>50.677714285714281</v>
      </c>
      <c r="AK15" s="14">
        <f t="shared" si="35"/>
        <v>14.788644956278235</v>
      </c>
      <c r="AL15" s="22">
        <f t="shared" si="4"/>
        <v>114.02057567980363</v>
      </c>
      <c r="AM15" s="62">
        <f t="shared" si="5"/>
        <v>385.35390901313696</v>
      </c>
      <c r="AN15" s="62">
        <f ca="1">AVERAGE(OFFSET($AM$3,0,0,'Données projet'!$E$10+1,1))-AVERAGE(OFFSET($H$3,0,0,'Données projet'!$E$10+1,1))</f>
        <v>350.30094967545125</v>
      </c>
      <c r="AO15" s="62">
        <f t="shared" si="36"/>
        <v>315.20384081766025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306.81726343399242</v>
      </c>
      <c r="S16" s="62">
        <f ca="1">AVERAGE(OFFSET($R$3,0,0,'Données projet'!$E$9+1,1))-AVERAGE(OFFSET($H$3,0,0,'Données projet'!$E$9+1,1))</f>
        <v>439.06700232017681</v>
      </c>
      <c r="T16" s="62">
        <f t="shared" si="34"/>
        <v>278.21741231699929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9.0238095238095237</v>
      </c>
      <c r="AI16" s="14">
        <f>IF('Données projet'!$A$62&gt;35,AI15+AH16-AQ15,IF(A16&lt;'Données projet'!$A$62,$AF$205^A16,IF(A16='Données projet'!$A$62,'Données projet'!$B$62,AI15+AH16-AQ15)))</f>
        <v>117.30952380952378</v>
      </c>
      <c r="AJ16" s="14">
        <f>AI16*VLOOKUP('Données projet'!$B$10,Paramètres!$A$1:$I$89,3,0)*VLOOKUP('Données projet'!$B$10,Paramètres!$A$1:$I$89,5,0)</f>
        <v>54.900857142857127</v>
      </c>
      <c r="AK16" s="14">
        <f t="shared" si="35"/>
        <v>15.872457748261361</v>
      </c>
      <c r="AL16" s="22">
        <f t="shared" si="4"/>
        <v>123.26352343536469</v>
      </c>
      <c r="AM16" s="62">
        <f t="shared" si="5"/>
        <v>395.81907899092022</v>
      </c>
      <c r="AN16" s="62">
        <f ca="1">AVERAGE(OFFSET($AM$3,0,0,'Données projet'!$E$10+1,1))-AVERAGE(OFFSET($H$3,0,0,'Données projet'!$E$10+1,1))</f>
        <v>350.30094967545125</v>
      </c>
      <c r="AO16" s="62">
        <f t="shared" si="36"/>
        <v>315.20384081766025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315.9733740744461</v>
      </c>
      <c r="S17" s="62">
        <f ca="1">AVERAGE(OFFSET($R$3,0,0,'Données projet'!$E$9+1,1))-AVERAGE(OFFSET($H$3,0,0,'Données projet'!$E$9+1,1))</f>
        <v>439.06700232017681</v>
      </c>
      <c r="T17" s="62">
        <f t="shared" si="34"/>
        <v>278.21741231699929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9.0238095238095237</v>
      </c>
      <c r="AI17" s="14">
        <f>IF('Données projet'!$A$62&gt;35,AI16+AH17-AQ16,IF(A17&lt;'Données projet'!$A$62,$AF$205^A17,IF(A17='Données projet'!$A$62,'Données projet'!$B$62,AI16+AH17-AQ16)))</f>
        <v>126.3333333333333</v>
      </c>
      <c r="AJ17" s="14">
        <f>AI17*VLOOKUP('Données projet'!$B$10,Paramètres!$A$1:$I$89,3,0)*VLOOKUP('Données projet'!$B$10,Paramètres!$A$1:$I$89,5,0)</f>
        <v>59.123999999999988</v>
      </c>
      <c r="AK17" s="14">
        <f t="shared" si="35"/>
        <v>16.946599501309151</v>
      </c>
      <c r="AL17" s="22">
        <f t="shared" si="4"/>
        <v>132.48962746478011</v>
      </c>
      <c r="AM17" s="62">
        <f t="shared" si="5"/>
        <v>406.26740524255786</v>
      </c>
      <c r="AN17" s="62">
        <f ca="1">AVERAGE(OFFSET($AM$3,0,0,'Données projet'!$E$10+1,1))-AVERAGE(OFFSET($H$3,0,0,'Données projet'!$E$10+1,1))</f>
        <v>350.30094967545125</v>
      </c>
      <c r="AO17" s="62">
        <f t="shared" si="36"/>
        <v>315.20384081766025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326.97274628871452</v>
      </c>
      <c r="S18" s="62">
        <f ca="1">AVERAGE(OFFSET($R$3,0,0,'Données projet'!$E$9+1,1))-AVERAGE(OFFSET($H$3,0,0,'Données projet'!$E$9+1,1))</f>
        <v>439.06700232017681</v>
      </c>
      <c r="T18" s="62">
        <f t="shared" si="34"/>
        <v>278.21741231699929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9.0238095238095237</v>
      </c>
      <c r="AI18" s="14">
        <f>IF('Données projet'!$A$62&gt;35,AI17+AH18-AQ17,IF(A18&lt;'Données projet'!$A$62,$AF$205^A18,IF(A18='Données projet'!$A$62,'Données projet'!$B$62,AI17+AH18-AQ17)))</f>
        <v>135.35714285714283</v>
      </c>
      <c r="AJ18" s="14">
        <f>AI18*VLOOKUP('Données projet'!$B$10,Paramètres!$A$1:$I$89,3,0)*VLOOKUP('Données projet'!$B$10,Paramètres!$A$1:$I$89,5,0)</f>
        <v>63.347142857142849</v>
      </c>
      <c r="AK18" s="14">
        <f t="shared" si="35"/>
        <v>18.011839569891965</v>
      </c>
      <c r="AL18" s="22">
        <f t="shared" si="4"/>
        <v>141.70022772708563</v>
      </c>
      <c r="AM18" s="62">
        <f t="shared" si="5"/>
        <v>416.70022772708563</v>
      </c>
      <c r="AN18" s="62">
        <f ca="1">AVERAGE(OFFSET($AM$3,0,0,'Données projet'!$E$10+1,1))-AVERAGE(OFFSET($H$3,0,0,'Données projet'!$E$10+1,1))</f>
        <v>350.30094967545125</v>
      </c>
      <c r="AO18" s="62">
        <f t="shared" si="36"/>
        <v>315.20384081766025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340.24492173474681</v>
      </c>
      <c r="S19" s="62">
        <f ca="1">AVERAGE(OFFSET($R$3,0,0,'Données projet'!$E$9+1,1))-AVERAGE(OFFSET($H$3,0,0,'Données projet'!$E$9+1,1))</f>
        <v>439.06700232017681</v>
      </c>
      <c r="T19" s="62">
        <f t="shared" si="34"/>
        <v>278.21741231699929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9.0238095238095237</v>
      </c>
      <c r="AI19" s="14">
        <f>IF('Données projet'!$A$62&gt;35,AI18+AH19-AQ18,IF(A19&lt;'Données projet'!$A$62,$AF$205^A19,IF(A19='Données projet'!$A$62,'Données projet'!$B$62,AI18+AH19-AQ18)))</f>
        <v>144.38095238095235</v>
      </c>
      <c r="AJ19" s="14">
        <f>AI19*VLOOKUP('Données projet'!$B$10,Paramètres!$A$1:$I$89,3,0)*VLOOKUP('Données projet'!$B$10,Paramètres!$A$1:$I$89,5,0)</f>
        <v>67.570285714285703</v>
      </c>
      <c r="AK19" s="14">
        <f t="shared" si="35"/>
        <v>19.068838924426259</v>
      </c>
      <c r="AL19" s="22">
        <f t="shared" si="4"/>
        <v>150.89647541242331</v>
      </c>
      <c r="AM19" s="62">
        <f t="shared" si="5"/>
        <v>427.11869763464551</v>
      </c>
      <c r="AN19" s="62">
        <f ca="1">AVERAGE(OFFSET($AM$3,0,0,'Données projet'!$E$10+1,1))-AVERAGE(OFFSET($H$3,0,0,'Données projet'!$E$10+1,1))</f>
        <v>350.30094967545125</v>
      </c>
      <c r="AO19" s="62">
        <f t="shared" si="36"/>
        <v>315.20384081766025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356.31981931185817</v>
      </c>
      <c r="S20" s="62">
        <f ca="1">AVERAGE(OFFSET($R$3,0,0,'Données projet'!$E$9+1,1))-AVERAGE(OFFSET($H$3,0,0,'Données projet'!$E$9+1,1))</f>
        <v>439.06700232017681</v>
      </c>
      <c r="T20" s="62">
        <f t="shared" si="34"/>
        <v>278.21741231699929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9.0238095238095237</v>
      </c>
      <c r="AI20" s="14">
        <f>IF('Données projet'!$A$62&gt;35,AI19+AH20-AQ19,IF(A20&lt;'Données projet'!$A$62,$AF$205^A20,IF(A20='Données projet'!$A$62,'Données projet'!$B$62,AI19+AH20-AQ19)))</f>
        <v>153.40476190476187</v>
      </c>
      <c r="AJ20" s="14">
        <f>AI20*VLOOKUP('Données projet'!$B$10,Paramètres!$A$1:$I$89,3,0)*VLOOKUP('Données projet'!$B$10,Paramètres!$A$1:$I$89,5,0)</f>
        <v>71.793428571428549</v>
      </c>
      <c r="AK20" s="14">
        <f t="shared" si="35"/>
        <v>20.118171244255393</v>
      </c>
      <c r="AL20" s="22">
        <f t="shared" si="4"/>
        <v>160.07936967898286</v>
      </c>
      <c r="AM20" s="62">
        <f t="shared" si="5"/>
        <v>437.52381412342731</v>
      </c>
      <c r="AN20" s="62">
        <f ca="1">AVERAGE(OFFSET($AM$3,0,0,'Données projet'!$E$10+1,1))-AVERAGE(OFFSET($H$3,0,0,'Données projet'!$E$10+1,1))</f>
        <v>350.30094967545125</v>
      </c>
      <c r="AO20" s="62">
        <f t="shared" si="36"/>
        <v>315.20384081766025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375.85125169782572</v>
      </c>
      <c r="S21" s="62">
        <f ca="1">AVERAGE(OFFSET($R$3,0,0,'Données projet'!$E$9+1,1))-AVERAGE(OFFSET($H$3,0,0,'Données projet'!$E$9+1,1))</f>
        <v>439.06700232017681</v>
      </c>
      <c r="T21" s="62">
        <f t="shared" si="34"/>
        <v>278.21741231699929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9.0238095238095237</v>
      </c>
      <c r="AI21" s="14">
        <f>IF('Données projet'!$A$62&gt;35,AI20+AH21-AQ20,IF(A21&lt;'Données projet'!$A$62,$AF$205^A21,IF(A21='Données projet'!$A$62,'Données projet'!$B$62,AI20+AH21-AQ20)))</f>
        <v>162.42857142857139</v>
      </c>
      <c r="AJ21" s="14">
        <f>AI21*VLOOKUP('Données projet'!$B$10,Paramètres!$A$1:$I$89,3,0)*VLOOKUP('Données projet'!$B$10,Paramètres!$A$1:$I$89,5,0)</f>
        <v>76.01657142857141</v>
      </c>
      <c r="AK21" s="14">
        <f t="shared" si="35"/>
        <v>21.160338904380602</v>
      </c>
      <c r="AL21" s="22">
        <f t="shared" si="4"/>
        <v>169.24978549655808</v>
      </c>
      <c r="AM21" s="62">
        <f t="shared" si="5"/>
        <v>447.91645216322479</v>
      </c>
      <c r="AN21" s="62">
        <f ca="1">AVERAGE(OFFSET($AM$3,0,0,'Données projet'!$E$10+1,1))-AVERAGE(OFFSET($H$3,0,0,'Données projet'!$E$10+1,1))</f>
        <v>350.30094967545125</v>
      </c>
      <c r="AO21" s="62">
        <f t="shared" si="36"/>
        <v>315.20384081766025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399.64596418363215</v>
      </c>
      <c r="S22" s="62">
        <f ca="1">AVERAGE(OFFSET($R$3,0,0,'Données projet'!$E$9+1,1))-AVERAGE(OFFSET($H$3,0,0,'Données projet'!$E$9+1,1))</f>
        <v>439.06700232017681</v>
      </c>
      <c r="T22" s="62">
        <f t="shared" si="34"/>
        <v>278.21741231699929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9.0238095238095237</v>
      </c>
      <c r="AI22" s="14">
        <f>IF('Données projet'!$A$62&gt;35,AI21+AH22-AQ21,IF(A22&lt;'Données projet'!$A$62,$AF$205^A22,IF(A22='Données projet'!$A$62,'Données projet'!$B$62,AI21+AH22-AQ21)))</f>
        <v>171.45238095238091</v>
      </c>
      <c r="AJ22" s="14">
        <f>AI22*VLOOKUP('Données projet'!$B$10,Paramètres!$A$1:$I$89,3,0)*VLOOKUP('Données projet'!$B$10,Paramètres!$A$1:$I$89,5,0)</f>
        <v>80.239714285714257</v>
      </c>
      <c r="AK22" s="14">
        <f t="shared" si="35"/>
        <v>22.195785307735175</v>
      </c>
      <c r="AL22" s="22">
        <f t="shared" si="4"/>
        <v>178.40849512525776</v>
      </c>
      <c r="AM22" s="62">
        <f t="shared" si="5"/>
        <v>458.29738401414659</v>
      </c>
      <c r="AN22" s="62">
        <f ca="1">AVERAGE(OFFSET($AM$3,0,0,'Données projet'!$E$10+1,1))-AVERAGE(OFFSET($H$3,0,0,'Données projet'!$E$10+1,1))</f>
        <v>350.30094967545125</v>
      </c>
      <c r="AO22" s="62">
        <f t="shared" si="36"/>
        <v>315.20384081766025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428.69949531545831</v>
      </c>
      <c r="S23" s="62">
        <f ca="1">AVERAGE(OFFSET($R$3,0,0,'Données projet'!$E$9+1,1))-AVERAGE(OFFSET($H$3,0,0,'Données projet'!$E$9+1,1))</f>
        <v>439.06700232017681</v>
      </c>
      <c r="T23" s="62">
        <f t="shared" si="34"/>
        <v>278.21741231699929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9.0238095238095237</v>
      </c>
      <c r="AI23" s="14">
        <f>IF('Données projet'!$A$62&gt;35,AI22+AH23-AQ22,IF(A23&lt;'Données projet'!$A$62,$AF$205^A23,IF(A23='Données projet'!$A$62,'Données projet'!$B$62,AI22+AH23-AQ22)))</f>
        <v>180.47619047619042</v>
      </c>
      <c r="AJ23" s="14">
        <f>AI23*VLOOKUP('Données projet'!$B$10,Paramètres!$A$1:$I$89,3,0)*VLOOKUP('Données projet'!$B$10,Paramètres!$A$1:$I$89,5,0)</f>
        <v>84.462857142857118</v>
      </c>
      <c r="AK23" s="14">
        <f t="shared" si="35"/>
        <v>23.22490454712457</v>
      </c>
      <c r="AL23" s="22">
        <f t="shared" si="4"/>
        <v>187.55618494338475</v>
      </c>
      <c r="AM23" s="62">
        <f t="shared" si="5"/>
        <v>468.66729605449586</v>
      </c>
      <c r="AN23" s="62">
        <f ca="1">AVERAGE(OFFSET($AM$3,0,0,'Données projet'!$E$10+1,1))-AVERAGE(OFFSET($H$3,0,0,'Données projet'!$E$10+1,1))</f>
        <v>350.30094967545125</v>
      </c>
      <c r="AO23" s="62">
        <f t="shared" si="36"/>
        <v>315.20384081766025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2">
        <f t="shared" si="0"/>
        <v>432.2850952483584</v>
      </c>
      <c r="S24" s="62">
        <f ca="1">AVERAGE(OFFSET($R$3,0,0,'Données projet'!$E$9+1,1))-AVERAGE(OFFSET($H$3,0,0,'Données projet'!$E$9+1,1))</f>
        <v>439.06700232017681</v>
      </c>
      <c r="T24" s="62">
        <f t="shared" si="34"/>
        <v>278.21741231699929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9.0238095238095237</v>
      </c>
      <c r="AI24" s="14">
        <f>IF('Données projet'!$A$62&gt;35,AI23+AH24-AQ23,IF(A24&lt;'Données projet'!$A$62,$AF$205^A24,IF(A24='Données projet'!$A$62,'Données projet'!$B$62,AI23+AH24-AQ23)))</f>
        <v>189.49999999999994</v>
      </c>
      <c r="AJ24" s="14">
        <f>AI24*VLOOKUP('Données projet'!$B$10,Paramètres!$A$1:$I$89,3,0)*VLOOKUP('Données projet'!$B$10,Paramètres!$A$1:$I$89,5,0)</f>
        <v>88.685999999999964</v>
      </c>
      <c r="AK24" s="14">
        <f t="shared" si="35"/>
        <v>24.248049079863389</v>
      </c>
      <c r="AL24" s="22">
        <f t="shared" si="4"/>
        <v>196.69346881409535</v>
      </c>
      <c r="AM24" s="62">
        <f t="shared" si="5"/>
        <v>479.02680214742867</v>
      </c>
      <c r="AN24" s="62">
        <f ca="1">AVERAGE(OFFSET($AM$3,0,0,'Données projet'!$E$10+1,1))-AVERAGE(OFFSET($H$3,0,0,'Données projet'!$E$10+1,1))</f>
        <v>350.30094967545125</v>
      </c>
      <c r="AO24" s="62">
        <f t="shared" si="36"/>
        <v>315.20384081766025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2">
        <f t="shared" si="0"/>
        <v>447.66946185598249</v>
      </c>
      <c r="S25" s="62">
        <f ca="1">AVERAGE(OFFSET($R$3,0,0,'Données projet'!$E$9+1,1))-AVERAGE(OFFSET($H$3,0,0,'Données projet'!$E$9+1,1))</f>
        <v>439.06700232017681</v>
      </c>
      <c r="T25" s="62">
        <f t="shared" si="34"/>
        <v>278.21741231699929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9.0238095238095237</v>
      </c>
      <c r="AI25" s="14">
        <f>IF('Données projet'!$A$62&gt;35,AI24+AH25-AQ24,IF(A25&lt;'Données projet'!$A$62,$AF$205^A25,IF(A25='Données projet'!$A$62,'Données projet'!$B$62,AI24+AH25-AQ24)))</f>
        <v>198.52380952380946</v>
      </c>
      <c r="AJ25" s="14">
        <f>AI25*VLOOKUP('Données projet'!$B$10,Paramètres!$A$1:$I$89,3,0)*VLOOKUP('Données projet'!$B$10,Paramètres!$A$1:$I$89,5,0)</f>
        <v>92.909142857142839</v>
      </c>
      <c r="AK25" s="14">
        <f t="shared" si="35"/>
        <v>25.26553589915784</v>
      </c>
      <c r="AL25" s="22">
        <f t="shared" si="4"/>
        <v>205.82089883389031</v>
      </c>
      <c r="AM25" s="62">
        <f t="shared" si="5"/>
        <v>489.37645438944583</v>
      </c>
      <c r="AN25" s="62">
        <f ca="1">AVERAGE(OFFSET($AM$3,0,0,'Données projet'!$E$10+1,1))-AVERAGE(OFFSET($H$3,0,0,'Données projet'!$E$10+1,1))</f>
        <v>350.30094967545125</v>
      </c>
      <c r="AO25" s="62">
        <f t="shared" si="36"/>
        <v>315.20384081766025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2">
        <f t="shared" si="0"/>
        <v>463.02494493049426</v>
      </c>
      <c r="S26" s="62">
        <f ca="1">AVERAGE(OFFSET($R$3,0,0,'Données projet'!$E$9+1,1))-AVERAGE(OFFSET($H$3,0,0,'Données projet'!$E$9+1,1))</f>
        <v>439.06700232017681</v>
      </c>
      <c r="T26" s="62">
        <f t="shared" si="34"/>
        <v>278.21741231699929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9.0238095238095237</v>
      </c>
      <c r="AI26" s="14">
        <f>IF('Données projet'!$A$62&gt;35,AI25+AH26-AQ25,IF(A26&lt;'Données projet'!$A$62,$AF$205^A26,IF(A26='Données projet'!$A$62,'Données projet'!$B$62,AI25+AH26-AQ25)))</f>
        <v>207.54761904761898</v>
      </c>
      <c r="AJ26" s="14">
        <f>AI26*VLOOKUP('Données projet'!$B$10,Paramètres!$A$1:$I$89,3,0)*VLOOKUP('Données projet'!$B$10,Paramètres!$A$1:$I$89,5,0)</f>
        <v>97.132285714285686</v>
      </c>
      <c r="AK26" s="14">
        <f t="shared" si="35"/>
        <v>26.277651551700433</v>
      </c>
      <c r="AL26" s="22">
        <f t="shared" si="4"/>
        <v>214.9389740715925</v>
      </c>
      <c r="AM26" s="62">
        <f t="shared" si="5"/>
        <v>499.71675184937027</v>
      </c>
      <c r="AN26" s="62">
        <f ca="1">AVERAGE(OFFSET($AM$3,0,0,'Données projet'!$E$10+1,1))-AVERAGE(OFFSET($H$3,0,0,'Données projet'!$E$10+1,1))</f>
        <v>350.30094967545125</v>
      </c>
      <c r="AO26" s="62">
        <f t="shared" si="36"/>
        <v>315.20384081766025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2">
        <f t="shared" si="0"/>
        <v>478.35415851868379</v>
      </c>
      <c r="S27" s="62">
        <f ca="1">AVERAGE(OFFSET($R$3,0,0,'Données projet'!$E$9+1,1))-AVERAGE(OFFSET($H$3,0,0,'Données projet'!$E$9+1,1))</f>
        <v>439.06700232017681</v>
      </c>
      <c r="T27" s="62">
        <f t="shared" si="34"/>
        <v>278.21741231699929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9.0238095238095237</v>
      </c>
      <c r="AI27" s="14">
        <f>IF('Données projet'!$A$62&gt;35,AI26+AH27-AQ26,IF(A27&lt;'Données projet'!$A$62,$AF$205^A27,IF(A27='Données projet'!$A$62,'Données projet'!$B$62,AI26+AH27-AQ26)))</f>
        <v>216.5714285714285</v>
      </c>
      <c r="AJ27" s="14">
        <f>AI27*VLOOKUP('Données projet'!$B$10,Paramètres!$A$1:$I$89,3,0)*VLOOKUP('Données projet'!$B$10,Paramètres!$A$1:$I$89,5,0)</f>
        <v>101.35542857142853</v>
      </c>
      <c r="AK27" s="14">
        <f t="shared" si="35"/>
        <v>27.284656258016717</v>
      </c>
      <c r="AL27" s="22">
        <f t="shared" si="4"/>
        <v>224.04814774461713</v>
      </c>
      <c r="AM27" s="62">
        <f t="shared" si="5"/>
        <v>510.04814774461715</v>
      </c>
      <c r="AN27" s="62">
        <f ca="1">AVERAGE(OFFSET($AM$3,0,0,'Données projet'!$E$10+1,1))-AVERAGE(OFFSET($H$3,0,0,'Données projet'!$E$10+1,1))</f>
        <v>350.30094967545125</v>
      </c>
      <c r="AO27" s="62">
        <f t="shared" si="36"/>
        <v>315.20384081766025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493.65930144068301</v>
      </c>
      <c r="S28" s="62">
        <f ca="1">AVERAGE(OFFSET($R$3,0,0,'Données projet'!$E$9+1,1))-AVERAGE(OFFSET($H$3,0,0,'Données projet'!$E$9+1,1))</f>
        <v>439.06700232017681</v>
      </c>
      <c r="T28" s="62">
        <f t="shared" si="34"/>
        <v>278.21741231699929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9.0238095238095237</v>
      </c>
      <c r="AI28" s="14">
        <f>IF('Données projet'!$A$62&gt;35,AI27+AH28-AQ27,IF(A28&lt;'Données projet'!$A$62,$AF$205^A28,IF(A28='Données projet'!$A$62,'Données projet'!$B$62,AI27+AH28-AQ27)))</f>
        <v>225.59523809523802</v>
      </c>
      <c r="AJ28" s="14">
        <f>AI28*VLOOKUP('Données projet'!$B$10,Paramètres!$A$1:$I$89,3,0)*VLOOKUP('Données projet'!$B$10,Paramètres!$A$1:$I$89,5,0)</f>
        <v>105.57857142857139</v>
      </c>
      <c r="AK28" s="14">
        <f t="shared" si="35"/>
        <v>28.286787326736878</v>
      </c>
      <c r="AL28" s="22">
        <f t="shared" si="4"/>
        <v>233.14883316549523</v>
      </c>
      <c r="AM28" s="62">
        <f t="shared" si="5"/>
        <v>520.37105538771743</v>
      </c>
      <c r="AN28" s="62">
        <f ca="1">AVERAGE(OFFSET($AM$3,0,0,'Données projet'!$E$10+1,1))-AVERAGE(OFFSET($H$3,0,0,'Données projet'!$E$10+1,1))</f>
        <v>350.30094967545125</v>
      </c>
      <c r="AO28" s="62">
        <f t="shared" si="36"/>
        <v>315.20384081766025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458.05789673333743</v>
      </c>
      <c r="S29" s="62">
        <f ca="1">AVERAGE(OFFSET($R$3,0,0,'Données projet'!$E$9+1,1))-AVERAGE(OFFSET($H$3,0,0,'Données projet'!$E$9+1,1))</f>
        <v>439.06700232017681</v>
      </c>
      <c r="T29" s="62">
        <f t="shared" si="34"/>
        <v>278.21741231699929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9.0238095238095237</v>
      </c>
      <c r="AI29" s="14">
        <f>IF('Données projet'!$A$62&gt;35,AI28+AH29-AQ28,IF(A29&lt;'Données projet'!$A$62,$AF$205^A29,IF(A29='Données projet'!$A$62,'Données projet'!$B$62,AI28+AH29-AQ28)))</f>
        <v>234.61904761904754</v>
      </c>
      <c r="AJ29" s="14">
        <f>AI29*VLOOKUP('Données projet'!$B$10,Paramètres!$A$1:$I$89,3,0)*VLOOKUP('Données projet'!$B$10,Paramètres!$A$1:$I$89,5,0)</f>
        <v>109.80171428571424</v>
      </c>
      <c r="AK29" s="14">
        <f t="shared" si="35"/>
        <v>29.28426200720655</v>
      </c>
      <c r="AL29" s="22">
        <f t="shared" si="4"/>
        <v>242.24140871017039</v>
      </c>
      <c r="AM29" s="62">
        <f t="shared" si="5"/>
        <v>530.68585315461485</v>
      </c>
      <c r="AN29" s="62">
        <f ca="1">AVERAGE(OFFSET($AM$3,0,0,'Données projet'!$E$10+1,1))-AVERAGE(OFFSET($H$3,0,0,'Données projet'!$E$10+1,1))</f>
        <v>350.30094967545125</v>
      </c>
      <c r="AO29" s="62">
        <f t="shared" si="36"/>
        <v>315.20384081766025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477.32127040383227</v>
      </c>
      <c r="S30" s="62">
        <f ca="1">AVERAGE(OFFSET($R$3,0,0,'Données projet'!$E$9+1,1))-AVERAGE(OFFSET($H$3,0,0,'Données projet'!$E$9+1,1))</f>
        <v>439.06700232017681</v>
      </c>
      <c r="T30" s="62">
        <f t="shared" si="34"/>
        <v>278.21741231699929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9.0238095238095237</v>
      </c>
      <c r="AI30" s="14">
        <f>IF('Données projet'!$A$62&gt;35,AI29+AH30-AQ29,IF(A30&lt;'Données projet'!$A$62,$AF$205^A30,IF(A30='Données projet'!$A$62,'Données projet'!$B$62,AI29+AH30-AQ29)))</f>
        <v>243.64285714285705</v>
      </c>
      <c r="AJ30" s="14">
        <f>AI30*VLOOKUP('Données projet'!$B$10,Paramètres!$A$1:$I$89,3,0)*VLOOKUP('Données projet'!$B$10,Paramètres!$A$1:$I$89,5,0)</f>
        <v>114.0248571428571</v>
      </c>
      <c r="AK30" s="14">
        <f t="shared" si="35"/>
        <v>30.277279890890583</v>
      </c>
      <c r="AL30" s="22">
        <f t="shared" si="4"/>
        <v>251.32622200044386</v>
      </c>
      <c r="AM30" s="62">
        <f t="shared" si="5"/>
        <v>540.99288866711049</v>
      </c>
      <c r="AN30" s="62">
        <f ca="1">AVERAGE(OFFSET($AM$3,0,0,'Données projet'!$E$10+1,1))-AVERAGE(OFFSET($H$3,0,0,'Données projet'!$E$10+1,1))</f>
        <v>350.30094967545125</v>
      </c>
      <c r="AO30" s="62">
        <f t="shared" si="36"/>
        <v>315.20384081766025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496.54418197683344</v>
      </c>
      <c r="S31" s="62">
        <f ca="1">AVERAGE(OFFSET($R$3,0,0,'Données projet'!$E$9+1,1))-AVERAGE(OFFSET($H$3,0,0,'Données projet'!$E$9+1,1))</f>
        <v>439.06700232017681</v>
      </c>
      <c r="T31" s="62">
        <f t="shared" si="34"/>
        <v>278.21741231699929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9.0238095238095237</v>
      </c>
      <c r="AI31" s="14">
        <f>IF('Données projet'!$A$62&gt;35,AI30+AH31-AQ30,IF(A31&lt;'Données projet'!$A$62,$AF$205^A31,IF(A31='Données projet'!$A$62,'Données projet'!$B$62,AI30+AH31-AQ30)))</f>
        <v>252.66666666666657</v>
      </c>
      <c r="AJ31" s="14">
        <f>AI31*VLOOKUP('Données projet'!$B$10,Paramètres!$A$1:$I$89,3,0)*VLOOKUP('Données projet'!$B$10,Paramètres!$A$1:$I$89,5,0)</f>
        <v>118.24799999999996</v>
      </c>
      <c r="AK31" s="14">
        <f t="shared" si="35"/>
        <v>31.266024947011953</v>
      </c>
      <c r="AL31" s="22">
        <f t="shared" si="4"/>
        <v>260.40359344937906</v>
      </c>
      <c r="AM31" s="62">
        <f t="shared" si="5"/>
        <v>551.29248233826797</v>
      </c>
      <c r="AN31" s="62">
        <f ca="1">AVERAGE(OFFSET($AM$3,0,0,'Données projet'!$E$10+1,1))-AVERAGE(OFFSET($H$3,0,0,'Données projet'!$E$10+1,1))</f>
        <v>350.30094967545125</v>
      </c>
      <c r="AO31" s="62">
        <f t="shared" si="36"/>
        <v>315.20384081766025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515.73067222186751</v>
      </c>
      <c r="S32" s="62">
        <f ca="1">AVERAGE(OFFSET($R$3,0,0,'Données projet'!$E$9+1,1))-AVERAGE(OFFSET($H$3,0,0,'Données projet'!$E$9+1,1))</f>
        <v>439.06700232017681</v>
      </c>
      <c r="T32" s="62">
        <f t="shared" si="34"/>
        <v>278.21741231699929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9.0238095238095237</v>
      </c>
      <c r="AI32" s="14">
        <f>IF('Données projet'!$A$62&gt;35,AI31+AH32-AQ31,IF(A32&lt;'Données projet'!$A$62,$AF$205^A32,IF(A32='Données projet'!$A$62,'Données projet'!$B$62,AI31+AH32-AQ31)))</f>
        <v>261.69047619047609</v>
      </c>
      <c r="AJ32" s="14">
        <f>AI32*VLOOKUP('Données projet'!$B$10,Paramètres!$A$1:$I$89,3,0)*VLOOKUP('Données projet'!$B$10,Paramètres!$A$1:$I$89,5,0)</f>
        <v>122.47114285714281</v>
      </c>
      <c r="AK32" s="14">
        <f t="shared" si="35"/>
        <v>32.250667259213493</v>
      </c>
      <c r="AL32" s="22">
        <f t="shared" si="4"/>
        <v>269.47381928598719</v>
      </c>
      <c r="AM32" s="62">
        <f t="shared" si="5"/>
        <v>561.58493039709833</v>
      </c>
      <c r="AN32" s="62">
        <f ca="1">AVERAGE(OFFSET($AM$3,0,0,'Données projet'!$E$10+1,1))-AVERAGE(OFFSET($H$3,0,0,'Données projet'!$E$10+1,1))</f>
        <v>350.30094967545125</v>
      </c>
      <c r="AO32" s="62">
        <f t="shared" si="36"/>
        <v>315.20384081766025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534.88407898366597</v>
      </c>
      <c r="S33" s="62">
        <f ca="1">AVERAGE(OFFSET($R$3,0,0,'Données projet'!$E$9+1,1))-AVERAGE(OFFSET($H$3,0,0,'Données projet'!$E$9+1,1))</f>
        <v>439.06700232017681</v>
      </c>
      <c r="T33" s="62">
        <f t="shared" si="34"/>
        <v>278.21741231699929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9.0238095238095237</v>
      </c>
      <c r="AI33" s="14">
        <f>IF('Données projet'!$A$62&gt;35,AI32+AH33-AQ32,IF(A33&lt;'Données projet'!$A$62,$AF$205^A33,IF(A33='Données projet'!$A$62,'Données projet'!$B$62,AI32+AH33-AQ32)))</f>
        <v>270.71428571428561</v>
      </c>
      <c r="AJ33" s="14">
        <f>AI33*VLOOKUP('Données projet'!$B$10,Paramètres!$A$1:$I$89,3,0)*VLOOKUP('Données projet'!$B$10,Paramètres!$A$1:$I$89,5,0)</f>
        <v>126.69428571428566</v>
      </c>
      <c r="AK33" s="14">
        <f t="shared" si="35"/>
        <v>33.231364515949913</v>
      </c>
      <c r="AL33" s="22">
        <f t="shared" si="4"/>
        <v>278.53717415099356</v>
      </c>
      <c r="AM33" s="62">
        <f t="shared" si="5"/>
        <v>571.87050748432694</v>
      </c>
      <c r="AN33" s="62">
        <f ca="1">AVERAGE(OFFSET($AM$3,0,0,'Données projet'!$E$10+1,1))-AVERAGE(OFFSET($H$3,0,0,'Données projet'!$E$10+1,1))</f>
        <v>350.30094967545125</v>
      </c>
      <c r="AO33" s="62">
        <f t="shared" si="36"/>
        <v>315.20384081766025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93.91824000000004</v>
      </c>
      <c r="P34" s="14">
        <f t="shared" si="33"/>
        <v>25.507853654186022</v>
      </c>
      <c r="Q34" s="22">
        <f t="shared" si="2"/>
        <v>208.00044644770739</v>
      </c>
      <c r="R34" s="62">
        <f t="shared" si="0"/>
        <v>501.33377978104068</v>
      </c>
      <c r="S34" s="62">
        <f ca="1">AVERAGE(OFFSET($R$3,0,0,'Données projet'!$E$9+1,1))-AVERAGE(OFFSET($H$3,0,0,'Données projet'!$E$9+1,1))</f>
        <v>439.06700232017681</v>
      </c>
      <c r="T34" s="62">
        <f t="shared" si="34"/>
        <v>278.21741231699929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9.0238095238095237</v>
      </c>
      <c r="AI34" s="14">
        <f>IF('Données projet'!$A$62&gt;35,AI33+AH34-AQ33,IF(A34&lt;'Données projet'!$A$62,$AF$205^A34,IF(A34='Données projet'!$A$62,'Données projet'!$B$62,AI33+AH34-AQ33)))</f>
        <v>279.73809523809513</v>
      </c>
      <c r="AJ34" s="14">
        <f>AI34*VLOOKUP('Données projet'!$B$10,Paramètres!$A$1:$I$89,3,0)*VLOOKUP('Données projet'!$B$10,Paramètres!$A$1:$I$89,5,0)</f>
        <v>130.9174285714285</v>
      </c>
      <c r="AK34" s="14">
        <f t="shared" si="35"/>
        <v>34.208263296578863</v>
      </c>
      <c r="AL34" s="22">
        <f t="shared" si="4"/>
        <v>287.59391333677951</v>
      </c>
      <c r="AM34" s="62">
        <f t="shared" si="5"/>
        <v>580.92724667011282</v>
      </c>
      <c r="AN34" s="62">
        <f ca="1">AVERAGE(OFFSET($AM$3,0,0,'Données projet'!$E$10+1,1))-AVERAGE(OFFSET($H$3,0,0,'Données projet'!$E$10+1,1))</f>
        <v>350.30094967545125</v>
      </c>
      <c r="AO34" s="62">
        <f t="shared" si="36"/>
        <v>315.20384081766025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103.69008000000004</v>
      </c>
      <c r="P35" s="14">
        <f t="shared" si="33"/>
        <v>27.83924565319537</v>
      </c>
      <c r="Q35" s="22">
        <f t="shared" ref="Q35:Q66" si="53">(O35+P35)*0.475*44/12</f>
        <v>229.08024217931529</v>
      </c>
      <c r="R35" s="62">
        <f t="shared" si="0"/>
        <v>522.41357551264855</v>
      </c>
      <c r="S35" s="62">
        <f ca="1">AVERAGE(OFFSET($R$3,0,0,'Données projet'!$E$9+1,1))-AVERAGE(OFFSET($H$3,0,0,'Données projet'!$E$9+1,1))</f>
        <v>439.06700232017681</v>
      </c>
      <c r="T35" s="62">
        <f t="shared" si="34"/>
        <v>278.21741231699929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9.0238095238095237</v>
      </c>
      <c r="AI35" s="14">
        <f>IF('Données projet'!$A$62&gt;35,AI34+AH35-AQ34,IF(A35&lt;'Données projet'!$A$62,$AF$205^A35,IF(A35='Données projet'!$A$62,'Données projet'!$B$62,AI34+AH35-AQ34)))</f>
        <v>288.76190476190465</v>
      </c>
      <c r="AJ35" s="14">
        <f>AI35*VLOOKUP('Données projet'!$B$10,Paramètres!$A$1:$I$89,3,0)*VLOOKUP('Données projet'!$B$10,Paramètres!$A$1:$I$89,5,0)</f>
        <v>135.14057142857138</v>
      </c>
      <c r="AK35" s="14">
        <f t="shared" si="35"/>
        <v>35.181500186843166</v>
      </c>
      <c r="AL35" s="22">
        <f t="shared" si="4"/>
        <v>296.64427473018031</v>
      </c>
      <c r="AM35" s="62">
        <f t="shared" si="5"/>
        <v>589.97760806351357</v>
      </c>
      <c r="AN35" s="62">
        <f ca="1">AVERAGE(OFFSET($AM$3,0,0,'Données projet'!$E$10+1,1))-AVERAGE(OFFSET($H$3,0,0,'Données projet'!$E$10+1,1))</f>
        <v>350.30094967545125</v>
      </c>
      <c r="AO35" s="62">
        <f t="shared" si="36"/>
        <v>315.20384081766025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113.46192000000002</v>
      </c>
      <c r="P36" s="14">
        <f t="shared" si="33"/>
        <v>30.145163126535493</v>
      </c>
      <c r="Q36" s="22">
        <f t="shared" si="53"/>
        <v>250.11566977871598</v>
      </c>
      <c r="R36" s="62">
        <f t="shared" si="0"/>
        <v>543.44900311204924</v>
      </c>
      <c r="S36" s="62">
        <f ca="1">AVERAGE(OFFSET($R$3,0,0,'Données projet'!$E$9+1,1))-AVERAGE(OFFSET($H$3,0,0,'Données projet'!$E$9+1,1))</f>
        <v>439.06700232017681</v>
      </c>
      <c r="T36" s="62">
        <f t="shared" si="34"/>
        <v>278.21741231699929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9.0238095238095237</v>
      </c>
      <c r="AI36" s="14">
        <f>IF('Données projet'!$A$62&gt;35,AI35+AH36-AQ35,IF(A36&lt;'Données projet'!$A$62,$AF$205^A36,IF(A36='Données projet'!$A$62,'Données projet'!$B$62,AI35+AH36-AQ35)))</f>
        <v>297.78571428571416</v>
      </c>
      <c r="AJ36" s="14">
        <f>AI36*VLOOKUP('Données projet'!$B$10,Paramètres!$A$1:$I$89,3,0)*VLOOKUP('Données projet'!$B$10,Paramètres!$A$1:$I$89,5,0)</f>
        <v>139.36371428571422</v>
      </c>
      <c r="AK36" s="14">
        <f t="shared" si="35"/>
        <v>36.151202751000412</v>
      </c>
      <c r="AL36" s="22">
        <f t="shared" si="4"/>
        <v>305.68848050561127</v>
      </c>
      <c r="AM36" s="62">
        <f t="shared" si="5"/>
        <v>599.02181383894458</v>
      </c>
      <c r="AN36" s="62">
        <f ca="1">AVERAGE(OFFSET($AM$3,0,0,'Données projet'!$E$10+1,1))-AVERAGE(OFFSET($H$3,0,0,'Données projet'!$E$10+1,1))</f>
        <v>350.30094967545125</v>
      </c>
      <c r="AO36" s="62">
        <f t="shared" si="36"/>
        <v>315.20384081766025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123.23376000000005</v>
      </c>
      <c r="P37" s="14">
        <f t="shared" si="33"/>
        <v>32.428049504876491</v>
      </c>
      <c r="Q37" s="22">
        <f t="shared" si="53"/>
        <v>271.11098488765998</v>
      </c>
      <c r="R37" s="62">
        <f t="shared" si="0"/>
        <v>564.4443182209933</v>
      </c>
      <c r="S37" s="62">
        <f ca="1">AVERAGE(OFFSET($R$3,0,0,'Données projet'!$E$9+1,1))-AVERAGE(OFFSET($H$3,0,0,'Données projet'!$E$9+1,1))</f>
        <v>439.06700232017681</v>
      </c>
      <c r="T37" s="62">
        <f t="shared" si="34"/>
        <v>278.21741231699929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9.0238095238095237</v>
      </c>
      <c r="AI37" s="14">
        <f>IF('Données projet'!$A$62&gt;35,AI36+AH37-AQ36,IF(A37&lt;'Données projet'!$A$62,$AF$205^A37,IF(A37='Données projet'!$A$62,'Données projet'!$B$62,AI36+AH37-AQ36)))</f>
        <v>306.80952380952368</v>
      </c>
      <c r="AJ37" s="14">
        <f>AI37*VLOOKUP('Données projet'!$B$10,Paramètres!$A$1:$I$89,3,0)*VLOOKUP('Données projet'!$B$10,Paramètres!$A$1:$I$89,5,0)</f>
        <v>143.58685714285707</v>
      </c>
      <c r="AK37" s="14">
        <f t="shared" si="35"/>
        <v>37.117490382808377</v>
      </c>
      <c r="AL37" s="22">
        <f t="shared" si="4"/>
        <v>314.72673860720062</v>
      </c>
      <c r="AM37" s="62">
        <f t="shared" si="5"/>
        <v>608.06007194053393</v>
      </c>
      <c r="AN37" s="62">
        <f ca="1">AVERAGE(OFFSET($AM$3,0,0,'Données projet'!$E$10+1,1))-AVERAGE(OFFSET($H$3,0,0,'Données projet'!$E$10+1,1))</f>
        <v>350.30094967545125</v>
      </c>
      <c r="AO37" s="62">
        <f t="shared" si="36"/>
        <v>315.20384081766025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133.00560000000004</v>
      </c>
      <c r="P38" s="14">
        <f t="shared" si="33"/>
        <v>34.689938673073549</v>
      </c>
      <c r="Q38" s="22">
        <f t="shared" si="53"/>
        <v>292.06972985560316</v>
      </c>
      <c r="R38" s="62">
        <f t="shared" si="0"/>
        <v>585.40306318893647</v>
      </c>
      <c r="S38" s="62">
        <f ca="1">AVERAGE(OFFSET($R$3,0,0,'Données projet'!$E$9+1,1))-AVERAGE(OFFSET($H$3,0,0,'Données projet'!$E$9+1,1))</f>
        <v>439.06700232017681</v>
      </c>
      <c r="T38" s="62">
        <f t="shared" si="34"/>
        <v>278.21741231699929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9.0238095238095237</v>
      </c>
      <c r="AI38" s="14">
        <f>IF('Données projet'!$A$62&gt;35,AI37+AH38-AQ37,IF(A38&lt;'Données projet'!$A$62,$AF$205^A38,IF(A38='Données projet'!$A$62,'Données projet'!$B$62,AI37+AH38-AQ37)))</f>
        <v>315.8333333333332</v>
      </c>
      <c r="AJ38" s="14">
        <f>AI38*VLOOKUP('Données projet'!$B$10,Paramètres!$A$1:$I$89,3,0)*VLOOKUP('Données projet'!$B$10,Paramètres!$A$1:$I$89,5,0)</f>
        <v>147.80999999999995</v>
      </c>
      <c r="AK38" s="14">
        <f t="shared" si="35"/>
        <v>38.080475053580983</v>
      </c>
      <c r="AL38" s="22">
        <f t="shared" si="4"/>
        <v>323.75924405165341</v>
      </c>
      <c r="AM38" s="62">
        <f t="shared" si="5"/>
        <v>617.09257738498673</v>
      </c>
      <c r="AN38" s="62">
        <f ca="1">AVERAGE(OFFSET($AM$3,0,0,'Données projet'!$E$10+1,1))-AVERAGE(OFFSET($H$3,0,0,'Données projet'!$E$10+1,1))</f>
        <v>350.30094967545125</v>
      </c>
      <c r="AO38" s="62">
        <f t="shared" si="36"/>
        <v>315.20384081766025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117.80496000000004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552.78498149130326</v>
      </c>
      <c r="S39" s="62">
        <f ca="1">AVERAGE(OFFSET($R$3,0,0,'Données projet'!$E$9+1,1))-AVERAGE(OFFSET($H$3,0,0,'Données projet'!$E$9+1,1))</f>
        <v>439.06700232017681</v>
      </c>
      <c r="T39" s="62">
        <f t="shared" si="34"/>
        <v>278.21741231699929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9.0238095238095237</v>
      </c>
      <c r="AI39" s="14">
        <f>IF('Données projet'!$A$62&gt;35,AI38+AH39-AQ38,IF(A39&lt;'Données projet'!$A$62,$AF$205^A39,IF(A39='Données projet'!$A$62,'Données projet'!$B$62,AI38+AH39-AQ38)))</f>
        <v>324.85714285714272</v>
      </c>
      <c r="AJ39" s="14">
        <f>AI39*VLOOKUP('Données projet'!$B$10,Paramètres!$A$1:$I$89,3,0)*VLOOKUP('Données projet'!$B$10,Paramètres!$A$1:$I$89,5,0)</f>
        <v>152.03314285714279</v>
      </c>
      <c r="AK39" s="14">
        <f t="shared" si="35"/>
        <v>39.040261972349207</v>
      </c>
      <c r="AL39" s="22">
        <f t="shared" si="4"/>
        <v>332.78618007803192</v>
      </c>
      <c r="AM39" s="62">
        <f t="shared" si="5"/>
        <v>626.11951341136523</v>
      </c>
      <c r="AN39" s="62">
        <f ca="1">AVERAGE(OFFSET($AM$3,0,0,'Données projet'!$E$10+1,1))-AVERAGE(OFFSET($H$3,0,0,'Données projet'!$E$10+1,1))</f>
        <v>350.30094967545125</v>
      </c>
      <c r="AO39" s="62">
        <f t="shared" si="36"/>
        <v>315.20384081766025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127.93872000000003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574.53993500762533</v>
      </c>
      <c r="S40" s="62">
        <f ca="1">AVERAGE(OFFSET($R$3,0,0,'Données projet'!$E$9+1,1))-AVERAGE(OFFSET($H$3,0,0,'Données projet'!$E$9+1,1))</f>
        <v>439.06700232017681</v>
      </c>
      <c r="T40" s="62">
        <f t="shared" si="34"/>
        <v>278.21741231699929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9.0238095238095237</v>
      </c>
      <c r="AI40" s="14">
        <f>IF('Données projet'!$A$62&gt;35,AI39+AH40-AQ39,IF(A40&lt;'Données projet'!$A$62,$AF$205^A40,IF(A40='Données projet'!$A$62,'Données projet'!$B$62,AI39+AH40-AQ39)))</f>
        <v>333.88095238095224</v>
      </c>
      <c r="AJ40" s="14">
        <f>AI40*VLOOKUP('Données projet'!$B$10,Paramètres!$A$1:$I$89,3,0)*VLOOKUP('Données projet'!$B$10,Paramètres!$A$1:$I$89,5,0)</f>
        <v>156.25628571428567</v>
      </c>
      <c r="AK40" s="14">
        <f t="shared" si="35"/>
        <v>39.99695017060872</v>
      </c>
      <c r="AL40" s="22">
        <f t="shared" si="4"/>
        <v>341.80771916619102</v>
      </c>
      <c r="AM40" s="62">
        <f t="shared" si="5"/>
        <v>635.14105249952433</v>
      </c>
      <c r="AN40" s="62">
        <f ca="1">AVERAGE(OFFSET($AM$3,0,0,'Données projet'!$E$10+1,1))-AVERAGE(OFFSET($H$3,0,0,'Données projet'!$E$10+1,1))</f>
        <v>350.30094967545125</v>
      </c>
      <c r="AO40" s="62">
        <f t="shared" si="36"/>
        <v>315.20384081766025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138.07248000000001</v>
      </c>
      <c r="P41" s="14">
        <f t="shared" si="33"/>
        <v>35.85508207677799</v>
      </c>
      <c r="Q41" s="22">
        <f t="shared" si="53"/>
        <v>302.9238372837217</v>
      </c>
      <c r="R41" s="62">
        <f t="shared" si="0"/>
        <v>596.25717061705495</v>
      </c>
      <c r="S41" s="62">
        <f ca="1">AVERAGE(OFFSET($R$3,0,0,'Données projet'!$E$9+1,1))-AVERAGE(OFFSET($H$3,0,0,'Données projet'!$E$9+1,1))</f>
        <v>439.06700232017681</v>
      </c>
      <c r="T41" s="62">
        <f t="shared" si="34"/>
        <v>278.21741231699929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9.0238095238095237</v>
      </c>
      <c r="AI41" s="14">
        <f>IF('Données projet'!$A$62&gt;35,AI40+AH41-AQ40,IF(A41&lt;'Données projet'!$A$62,$AF$205^A41,IF(A41='Données projet'!$A$62,'Données projet'!$B$62,AI40+AH41-AQ40)))</f>
        <v>342.90476190476176</v>
      </c>
      <c r="AJ41" s="14">
        <f>AI41*VLOOKUP('Données projet'!$B$10,Paramètres!$A$1:$I$89,3,0)*VLOOKUP('Données projet'!$B$10,Paramètres!$A$1:$I$89,5,0)</f>
        <v>160.47942857142851</v>
      </c>
      <c r="AK41" s="14">
        <f t="shared" si="35"/>
        <v>40.950633022073781</v>
      </c>
      <c r="AL41" s="22">
        <f t="shared" si="4"/>
        <v>350.82402394201648</v>
      </c>
      <c r="AM41" s="62">
        <f t="shared" si="5"/>
        <v>644.1573572753498</v>
      </c>
      <c r="AN41" s="62">
        <f ca="1">AVERAGE(OFFSET($AM$3,0,0,'Données projet'!$E$10+1,1))-AVERAGE(OFFSET($H$3,0,0,'Données projet'!$E$10+1,1))</f>
        <v>350.30094967545125</v>
      </c>
      <c r="AO41" s="62">
        <f t="shared" si="36"/>
        <v>315.20384081766025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148.20624000000001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617.93977141159837</v>
      </c>
      <c r="S42" s="62">
        <f ca="1">AVERAGE(OFFSET($R$3,0,0,'Données projet'!$E$9+1,1))-AVERAGE(OFFSET($H$3,0,0,'Données projet'!$E$9+1,1))</f>
        <v>439.06700232017681</v>
      </c>
      <c r="T42" s="62">
        <f t="shared" si="34"/>
        <v>278.21741231699929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9.0238095238095237</v>
      </c>
      <c r="AI42" s="14">
        <f>IF('Données projet'!$A$62&gt;35,AI41+AH42-AQ41,IF(A42&lt;'Données projet'!$A$62,$AF$205^A42,IF(A42='Données projet'!$A$62,'Données projet'!$B$62,AI41+AH42-AQ41)))</f>
        <v>351.92857142857127</v>
      </c>
      <c r="AJ42" s="14">
        <f>AI42*VLOOKUP('Données projet'!$B$10,Paramètres!$A$1:$I$89,3,0)*VLOOKUP('Données projet'!$B$10,Paramètres!$A$1:$I$89,5,0)</f>
        <v>164.70257142857136</v>
      </c>
      <c r="AK42" s="14">
        <f t="shared" si="35"/>
        <v>41.901398706181055</v>
      </c>
      <c r="AL42" s="22">
        <f t="shared" si="4"/>
        <v>359.83524798469381</v>
      </c>
      <c r="AM42" s="62">
        <f t="shared" si="5"/>
        <v>653.16858131802712</v>
      </c>
      <c r="AN42" s="62">
        <f ca="1">AVERAGE(OFFSET($AM$3,0,0,'Données projet'!$E$10+1,1))-AVERAGE(OFFSET($H$3,0,0,'Données projet'!$E$10+1,1))</f>
        <v>350.30094967545125</v>
      </c>
      <c r="AO42" s="62">
        <f t="shared" si="36"/>
        <v>315.20384081766025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158.34</v>
      </c>
      <c r="P43" s="14">
        <f t="shared" si="33"/>
        <v>40.467870812652819</v>
      </c>
      <c r="Q43" s="22">
        <f t="shared" si="53"/>
        <v>346.25704166537031</v>
      </c>
      <c r="R43" s="62">
        <f t="shared" si="0"/>
        <v>639.59037499870362</v>
      </c>
      <c r="S43" s="62">
        <f ca="1">AVERAGE(OFFSET($R$3,0,0,'Données projet'!$E$9+1,1))-AVERAGE(OFFSET($H$3,0,0,'Données projet'!$E$9+1,1))</f>
        <v>439.06700232017681</v>
      </c>
      <c r="T43" s="62">
        <f t="shared" si="34"/>
        <v>278.21741231699929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9.0238095238095237</v>
      </c>
      <c r="AI43" s="14">
        <f>IF('Données projet'!$A$62&gt;35,AI42+AH43-AQ42,IF(A43&lt;'Données projet'!$A$62,$AF$205^A43,IF(A43='Données projet'!$A$62,'Données projet'!$B$62,AI42+AH43-AQ42)))</f>
        <v>360.95238095238079</v>
      </c>
      <c r="AJ43" s="14">
        <f>AI43*VLOOKUP('Données projet'!$B$10,Paramètres!$A$1:$I$89,3,0)*VLOOKUP('Données projet'!$B$10,Paramètres!$A$1:$I$89,5,0)</f>
        <v>168.92571428571424</v>
      </c>
      <c r="AK43" s="14">
        <f t="shared" si="35"/>
        <v>42.849330622717098</v>
      </c>
      <c r="AL43" s="22">
        <f t="shared" si="4"/>
        <v>368.84153654885125</v>
      </c>
      <c r="AM43" s="62">
        <f t="shared" si="5"/>
        <v>662.17486988218457</v>
      </c>
      <c r="AN43" s="62">
        <f ca="1">AVERAGE(OFFSET($AM$3,0,0,'Données projet'!$E$10+1,1))-AVERAGE(OFFSET($H$3,0,0,'Données projet'!$E$10+1,1))</f>
        <v>350.30094967545125</v>
      </c>
      <c r="AO43" s="62">
        <f t="shared" si="36"/>
        <v>315.20384081766025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143.32032000000001</v>
      </c>
      <c r="P44" s="14">
        <f t="shared" si="33"/>
        <v>37.056603420232349</v>
      </c>
      <c r="Q44" s="22">
        <f t="shared" si="53"/>
        <v>314.15647495690467</v>
      </c>
      <c r="R44" s="62">
        <f t="shared" si="0"/>
        <v>607.48980829023799</v>
      </c>
      <c r="S44" s="62">
        <f ca="1">AVERAGE(OFFSET($R$3,0,0,'Données projet'!$E$9+1,1))-AVERAGE(OFFSET($H$3,0,0,'Données projet'!$E$9+1,1))</f>
        <v>439.06700232017681</v>
      </c>
      <c r="T44" s="62">
        <f t="shared" si="34"/>
        <v>278.21741231699929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9.0238095238095237</v>
      </c>
      <c r="AI44" s="14">
        <f>IF('Données projet'!$A$62&gt;35,AI43+AH44-AQ43,IF(A44&lt;'Données projet'!$A$62,$AF$205^A44,IF(A44='Données projet'!$A$62,'Données projet'!$B$62,AI43+AH44-AQ43)))</f>
        <v>369.97619047619031</v>
      </c>
      <c r="AJ44" s="14">
        <f>AI44*VLOOKUP('Données projet'!$B$10,Paramètres!$A$1:$I$89,3,0)*VLOOKUP('Données projet'!$B$10,Paramètres!$A$1:$I$89,5,0)</f>
        <v>173.14885714285705</v>
      </c>
      <c r="AK44" s="14">
        <f t="shared" si="35"/>
        <v>43.794507763815865</v>
      </c>
      <c r="AL44" s="22">
        <f t="shared" si="4"/>
        <v>377.8430272124553</v>
      </c>
      <c r="AM44" s="62">
        <f t="shared" si="5"/>
        <v>671.17636054578861</v>
      </c>
      <c r="AN44" s="62">
        <f ca="1">AVERAGE(OFFSET($AM$3,0,0,'Données projet'!$E$10+1,1))-AVERAGE(OFFSET($H$3,0,0,'Données projet'!$E$10+1,1))</f>
        <v>350.30094967545125</v>
      </c>
      <c r="AO44" s="62">
        <f t="shared" si="36"/>
        <v>315.20384081766025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153.63504</v>
      </c>
      <c r="P45" s="14">
        <f t="shared" si="33"/>
        <v>39.403506785222667</v>
      </c>
      <c r="Q45" s="22">
        <f t="shared" si="53"/>
        <v>336.20880231759617</v>
      </c>
      <c r="R45" s="62">
        <f t="shared" si="0"/>
        <v>629.54213565092948</v>
      </c>
      <c r="S45" s="62">
        <f ca="1">AVERAGE(OFFSET($R$3,0,0,'Données projet'!$E$9+1,1))-AVERAGE(OFFSET($H$3,0,0,'Données projet'!$E$9+1,1))</f>
        <v>439.06700232017681</v>
      </c>
      <c r="T45" s="62">
        <f t="shared" si="34"/>
        <v>278.21741231699929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379</v>
      </c>
      <c r="AG45" s="13">
        <f>VLOOKUP(A45,'Données projet'!$A$61:$I$81,9,0)</f>
        <v>9.0238095238095237</v>
      </c>
      <c r="AH45" s="13">
        <f t="array" ref="AH45">INDEX(AG:AG,MIN(IF(ISNUMBER(AG45:AG241),ROW(AG45:AG241),"")))</f>
        <v>9.0238095238095237</v>
      </c>
      <c r="AI45" s="14">
        <f>IF('Données projet'!$A$62&gt;35,AI44+AH45-AQ44,IF(A45&lt;'Données projet'!$A$62,$AF$205^A45,IF(A45='Données projet'!$A$62,'Données projet'!$B$62,AI44+AH45-AQ44)))</f>
        <v>378.99999999999983</v>
      </c>
      <c r="AJ45" s="14">
        <f>AI45*VLOOKUP('Données projet'!$B$10,Paramètres!$A$1:$I$89,3,0)*VLOOKUP('Données projet'!$B$10,Paramètres!$A$1:$I$89,5,0)</f>
        <v>177.37199999999993</v>
      </c>
      <c r="AK45" s="14">
        <f t="shared" si="35"/>
        <v>44.737005048641883</v>
      </c>
      <c r="AL45" s="22">
        <f t="shared" si="4"/>
        <v>386.83985045971781</v>
      </c>
      <c r="AM45" s="62">
        <f t="shared" si="5"/>
        <v>680.17318379305107</v>
      </c>
      <c r="AN45" s="62">
        <f ca="1">AVERAGE(OFFSET($AM$3,0,0,'Données projet'!$E$10+1,1))-AVERAGE(OFFSET($H$3,0,0,'Données projet'!$E$10+1,1))</f>
        <v>350.30094967545125</v>
      </c>
      <c r="AO45" s="62">
        <f t="shared" si="36"/>
        <v>315.20384081766025</v>
      </c>
      <c r="AP45" s="16">
        <f>IF(ISNA(VLOOKUP(A45,'Données projet'!$A$61:$I$81,3,0)),0,VLOOKUP(A45,'Données projet'!$A$61:$I$81,3,0))</f>
        <v>1</v>
      </c>
      <c r="AQ45" s="16">
        <f>IF(ISNA(VLOOKUP(A45,'Données projet'!$A$61:$I$81,4,0)),0,VLOOKUP(A45,'Données projet'!$A$61:$I$81,4,0))</f>
        <v>110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2">
        <f t="shared" si="0"/>
        <v>651.5626189141642</v>
      </c>
      <c r="S46" s="62">
        <f ca="1">AVERAGE(OFFSET($R$3,0,0,'Données projet'!$E$9+1,1))-AVERAGE(OFFSET($H$3,0,0,'Données projet'!$E$9+1,1))</f>
        <v>439.06700232017681</v>
      </c>
      <c r="T46" s="62">
        <f t="shared" si="34"/>
        <v>278.21741231699929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20.333333333333332</v>
      </c>
      <c r="AI46" s="14">
        <f>IF('Données projet'!$A$62&gt;35,AI45+AH46-AQ45,IF(A46&lt;'Données projet'!$A$62,$AF$205^A46,IF(A46='Données projet'!$A$62,'Données projet'!$B$62,AI45+AH46-AQ45)))</f>
        <v>289.33333333333314</v>
      </c>
      <c r="AJ46" s="14">
        <f>AI46*VLOOKUP('Données projet'!$B$10,Paramètres!$A$1:$I$89,3,0)*VLOOKUP('Données projet'!$B$10,Paramètres!$A$1:$I$89,5,0)</f>
        <v>135.4079999999999</v>
      </c>
      <c r="AK46" s="14">
        <f t="shared" si="35"/>
        <v>35.243009677478696</v>
      </c>
      <c r="AL46" s="22">
        <f t="shared" si="4"/>
        <v>297.21717518827523</v>
      </c>
      <c r="AM46" s="62">
        <f t="shared" si="5"/>
        <v>590.55050852160855</v>
      </c>
      <c r="AN46" s="62">
        <f ca="1">AVERAGE(OFFSET($AM$3,0,0,'Données projet'!$E$10+1,1))-AVERAGE(OFFSET($H$3,0,0,'Données projet'!$E$10+1,1))</f>
        <v>350.30094967545125</v>
      </c>
      <c r="AO46" s="62">
        <f t="shared" si="36"/>
        <v>315.20384081766025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2">
        <f t="shared" si="0"/>
        <v>673.55348958251295</v>
      </c>
      <c r="S47" s="62">
        <f ca="1">AVERAGE(OFFSET($R$3,0,0,'Données projet'!$E$9+1,1))-AVERAGE(OFFSET($H$3,0,0,'Données projet'!$E$9+1,1))</f>
        <v>439.06700232017681</v>
      </c>
      <c r="T47" s="62">
        <f t="shared" si="34"/>
        <v>278.21741231699929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20.333333333333332</v>
      </c>
      <c r="AI47" s="14">
        <f>IF('Données projet'!$A$62&gt;35,AI46+AH47-AQ46,IF(A47&lt;'Données projet'!$A$62,$AF$205^A47,IF(A47='Données projet'!$A$62,'Données projet'!$B$62,AI46+AH47-AQ46)))</f>
        <v>309.66666666666646</v>
      </c>
      <c r="AJ47" s="14">
        <f>AI47*VLOOKUP('Données projet'!$B$10,Paramètres!$A$1:$I$89,3,0)*VLOOKUP('Données projet'!$B$10,Paramètres!$A$1:$I$89,5,0)</f>
        <v>144.92399999999989</v>
      </c>
      <c r="AK47" s="14">
        <f t="shared" si="35"/>
        <v>37.422745391578168</v>
      </c>
      <c r="AL47" s="22">
        <f t="shared" si="4"/>
        <v>317.58724822366509</v>
      </c>
      <c r="AM47" s="62">
        <f t="shared" si="5"/>
        <v>610.9205815569984</v>
      </c>
      <c r="AN47" s="62">
        <f ca="1">AVERAGE(OFFSET($AM$3,0,0,'Données projet'!$E$10+1,1))-AVERAGE(OFFSET($H$3,0,0,'Données projet'!$E$10+1,1))</f>
        <v>350.30094967545125</v>
      </c>
      <c r="AO47" s="62">
        <f t="shared" si="36"/>
        <v>315.20384081766025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184.57920000000001</v>
      </c>
      <c r="P48" s="14">
        <f t="shared" si="33"/>
        <v>46.339479465836661</v>
      </c>
      <c r="Q48" s="22">
        <f t="shared" si="53"/>
        <v>402.18336673633218</v>
      </c>
      <c r="R48" s="62">
        <f t="shared" si="0"/>
        <v>695.51670006966549</v>
      </c>
      <c r="S48" s="62">
        <f ca="1">AVERAGE(OFFSET($R$3,0,0,'Données projet'!$E$9+1,1))-AVERAGE(OFFSET($H$3,0,0,'Données projet'!$E$9+1,1))</f>
        <v>439.06700232017681</v>
      </c>
      <c r="T48" s="62">
        <f t="shared" si="34"/>
        <v>278.21741231699929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20.333333333333332</v>
      </c>
      <c r="AI48" s="14">
        <f>IF('Données projet'!$A$62&gt;35,AI47+AH48-AQ47,IF(A48&lt;'Données projet'!$A$62,$AF$205^A48,IF(A48='Données projet'!$A$62,'Données projet'!$B$62,AI47+AH48-AQ47)))</f>
        <v>329.99999999999977</v>
      </c>
      <c r="AJ48" s="14">
        <f>AI48*VLOOKUP('Données projet'!$B$10,Paramètres!$A$1:$I$89,3,0)*VLOOKUP('Données projet'!$B$10,Paramètres!$A$1:$I$89,5,0)</f>
        <v>154.43999999999988</v>
      </c>
      <c r="AK48" s="14">
        <f t="shared" si="35"/>
        <v>39.585872170955454</v>
      </c>
      <c r="AL48" s="22">
        <f t="shared" si="4"/>
        <v>337.92839403108047</v>
      </c>
      <c r="AM48" s="62">
        <f t="shared" si="5"/>
        <v>631.26172736441379</v>
      </c>
      <c r="AN48" s="62">
        <f ca="1">AVERAGE(OFFSET($AM$3,0,0,'Données projet'!$E$10+1,1))-AVERAGE(OFFSET($H$3,0,0,'Données projet'!$E$10+1,1))</f>
        <v>350.30094967545125</v>
      </c>
      <c r="AO48" s="62">
        <f t="shared" si="36"/>
        <v>315.20384081766025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169.19760000000002</v>
      </c>
      <c r="P49" s="14">
        <f t="shared" si="33"/>
        <v>42.910263223432885</v>
      </c>
      <c r="Q49" s="22">
        <f t="shared" si="53"/>
        <v>369.42119511414558</v>
      </c>
      <c r="R49" s="62">
        <f t="shared" si="0"/>
        <v>662.75452844747883</v>
      </c>
      <c r="S49" s="62">
        <f ca="1">AVERAGE(OFFSET($R$3,0,0,'Données projet'!$E$9+1,1))-AVERAGE(OFFSET($H$3,0,0,'Données projet'!$E$9+1,1))</f>
        <v>439.06700232017681</v>
      </c>
      <c r="T49" s="62">
        <f t="shared" si="34"/>
        <v>278.21741231699929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20.333333333333332</v>
      </c>
      <c r="AI49" s="14">
        <f>IF('Données projet'!$A$62&gt;35,AI48+AH49-AQ48,IF(A49&lt;'Données projet'!$A$62,$AF$205^A49,IF(A49='Données projet'!$A$62,'Données projet'!$B$62,AI48+AH49-AQ48)))</f>
        <v>350.33333333333309</v>
      </c>
      <c r="AJ49" s="14">
        <f>AI49*VLOOKUP('Données projet'!$B$10,Paramètres!$A$1:$I$89,3,0)*VLOOKUP('Données projet'!$B$10,Paramètres!$A$1:$I$89,5,0)</f>
        <v>163.95599999999988</v>
      </c>
      <c r="AK49" s="14">
        <f t="shared" si="35"/>
        <v>41.733529914742526</v>
      </c>
      <c r="AL49" s="22">
        <f t="shared" si="4"/>
        <v>358.24259793484299</v>
      </c>
      <c r="AM49" s="62">
        <f t="shared" si="5"/>
        <v>651.5759312681763</v>
      </c>
      <c r="AN49" s="62">
        <f ca="1">AVERAGE(OFFSET($AM$3,0,0,'Données projet'!$E$10+1,1))-AVERAGE(OFFSET($H$3,0,0,'Données projet'!$E$10+1,1))</f>
        <v>350.30094967545125</v>
      </c>
      <c r="AO49" s="62">
        <f t="shared" si="36"/>
        <v>315.20384081766025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179.15040000000002</v>
      </c>
      <c r="P50" s="14">
        <f t="shared" si="33"/>
        <v>45.133113803437304</v>
      </c>
      <c r="Q50" s="22">
        <f t="shared" si="53"/>
        <v>390.62711987431999</v>
      </c>
      <c r="R50" s="62">
        <f t="shared" si="0"/>
        <v>683.96045320765325</v>
      </c>
      <c r="S50" s="62">
        <f ca="1">AVERAGE(OFFSET($R$3,0,0,'Données projet'!$E$9+1,1))-AVERAGE(OFFSET($H$3,0,0,'Données projet'!$E$9+1,1))</f>
        <v>439.06700232017681</v>
      </c>
      <c r="T50" s="62">
        <f t="shared" si="34"/>
        <v>278.21741231699929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20.333333333333332</v>
      </c>
      <c r="AI50" s="14">
        <f>IF('Données projet'!$A$62&gt;35,AI49+AH50-AQ49,IF(A50&lt;'Données projet'!$A$62,$AF$205^A50,IF(A50='Données projet'!$A$62,'Données projet'!$B$62,AI49+AH50-AQ49)))</f>
        <v>370.6666666666664</v>
      </c>
      <c r="AJ50" s="14">
        <f>AI50*VLOOKUP('Données projet'!$B$10,Paramètres!$A$1:$I$89,3,0)*VLOOKUP('Données projet'!$B$10,Paramètres!$A$1:$I$89,5,0)</f>
        <v>173.47199999999989</v>
      </c>
      <c r="AK50" s="14">
        <f t="shared" si="35"/>
        <v>43.866718728383532</v>
      </c>
      <c r="AL50" s="22">
        <f t="shared" si="4"/>
        <v>378.53160178526781</v>
      </c>
      <c r="AM50" s="62">
        <f t="shared" si="5"/>
        <v>671.86493511860112</v>
      </c>
      <c r="AN50" s="62">
        <f ca="1">AVERAGE(OFFSET($AM$3,0,0,'Données projet'!$E$10+1,1))-AVERAGE(OFFSET($H$3,0,0,'Données projet'!$E$10+1,1))</f>
        <v>350.30094967545125</v>
      </c>
      <c r="AO50" s="62">
        <f t="shared" si="36"/>
        <v>315.20384081766025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189.10320000000002</v>
      </c>
      <c r="P51" s="14">
        <f t="shared" si="33"/>
        <v>47.34162854278712</v>
      </c>
      <c r="Q51" s="22">
        <f t="shared" si="53"/>
        <v>411.80807637868764</v>
      </c>
      <c r="R51" s="62">
        <f t="shared" si="0"/>
        <v>705.14140971202096</v>
      </c>
      <c r="S51" s="62">
        <f ca="1">AVERAGE(OFFSET($R$3,0,0,'Données projet'!$E$9+1,1))-AVERAGE(OFFSET($H$3,0,0,'Données projet'!$E$9+1,1))</f>
        <v>439.06700232017681</v>
      </c>
      <c r="T51" s="62">
        <f t="shared" si="34"/>
        <v>278.21741231699929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>
        <f>VLOOKUP(A51,'Données projet'!$A$61:$I$81,2,0)</f>
        <v>391</v>
      </c>
      <c r="AG51" s="13">
        <f>VLOOKUP(A51,'Données projet'!$A$61:$I$81,9,0)</f>
        <v>20.333333333333332</v>
      </c>
      <c r="AH51" s="13">
        <f t="array" ref="AH51">INDEX(AG:AG,MIN(IF(ISNUMBER(AG51:AG247),ROW(AG51:AG247),"")))</f>
        <v>20.333333333333332</v>
      </c>
      <c r="AI51" s="14">
        <f>IF('Données projet'!$A$62&gt;35,AI50+AH51-AQ50,IF(A51&lt;'Données projet'!$A$62,$AF$205^A51,IF(A51='Données projet'!$A$62,'Données projet'!$B$62,AI50+AH51-AQ50)))</f>
        <v>390.99999999999972</v>
      </c>
      <c r="AJ51" s="14">
        <f>AI51*VLOOKUP('Données projet'!$B$10,Paramètres!$A$1:$I$89,3,0)*VLOOKUP('Données projet'!$B$10,Paramètres!$A$1:$I$89,5,0)</f>
        <v>182.98799999999989</v>
      </c>
      <c r="AK51" s="14">
        <f t="shared" si="35"/>
        <v>45.986322796524831</v>
      </c>
      <c r="AL51" s="22">
        <f t="shared" si="4"/>
        <v>398.79694553728058</v>
      </c>
      <c r="AM51" s="62">
        <f t="shared" si="5"/>
        <v>692.13027887061389</v>
      </c>
      <c r="AN51" s="62">
        <f ca="1">AVERAGE(OFFSET($AM$3,0,0,'Données projet'!$E$10+1,1))-AVERAGE(OFFSET($H$3,0,0,'Données projet'!$E$10+1,1))</f>
        <v>350.30094967545125</v>
      </c>
      <c r="AO51" s="62">
        <f t="shared" si="36"/>
        <v>315.20384081766025</v>
      </c>
      <c r="AP51" s="16">
        <f>IF(ISNA(VLOOKUP(A51,'Données projet'!$A$61:$I$81,3,0)),0,VLOOKUP(A51,'Données projet'!$A$61:$I$81,3,0))</f>
        <v>2</v>
      </c>
      <c r="AQ51" s="16">
        <f>IF(ISNA(VLOOKUP(A51,'Données projet'!$A$61:$I$81,4,0)),0,VLOOKUP(A51,'Données projet'!$A$61:$I$81,4,0))</f>
        <v>78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199.05600000000001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726.29886194422556</v>
      </c>
      <c r="S52" s="62">
        <f ca="1">AVERAGE(OFFSET($R$3,0,0,'Données projet'!$E$9+1,1))-AVERAGE(OFFSET($H$3,0,0,'Données projet'!$E$9+1,1))</f>
        <v>439.06700232017681</v>
      </c>
      <c r="T52" s="62">
        <f t="shared" si="34"/>
        <v>278.21741231699929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20.5</v>
      </c>
      <c r="AI52" s="14">
        <f>IF('Données projet'!$A$62&gt;35,AI51+AH52-AQ51,IF(A52&lt;'Données projet'!$A$62,$AF$205^A52,IF(A52='Données projet'!$A$62,'Données projet'!$B$62,AI51+AH52-AQ51)))</f>
        <v>333.49999999999972</v>
      </c>
      <c r="AJ52" s="14">
        <f>AI52*VLOOKUP('Données projet'!$B$10,Paramètres!$A$1:$I$89,3,0)*VLOOKUP('Données projet'!$B$10,Paramètres!$A$1:$I$89,5,0)</f>
        <v>156.07799999999986</v>
      </c>
      <c r="AK52" s="14">
        <f t="shared" si="35"/>
        <v>39.956623674978431</v>
      </c>
      <c r="AL52" s="22">
        <f t="shared" si="4"/>
        <v>341.42696956725382</v>
      </c>
      <c r="AM52" s="62">
        <f t="shared" si="5"/>
        <v>634.76030290058713</v>
      </c>
      <c r="AN52" s="62">
        <f ca="1">AVERAGE(OFFSET($AM$3,0,0,'Données projet'!$E$10+1,1))-AVERAGE(OFFSET($H$3,0,0,'Données projet'!$E$10+1,1))</f>
        <v>350.30094967545125</v>
      </c>
      <c r="AO52" s="62">
        <f t="shared" si="36"/>
        <v>315.20384081766025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747.43411921957727</v>
      </c>
      <c r="S53" s="62">
        <f ca="1">AVERAGE(OFFSET($R$3,0,0,'Données projet'!$E$9+1,1))-AVERAGE(OFFSET($H$3,0,0,'Données projet'!$E$9+1,1))</f>
        <v>439.06700232017681</v>
      </c>
      <c r="T53" s="62">
        <f t="shared" si="34"/>
        <v>278.21741231699929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20.5</v>
      </c>
      <c r="AI53" s="14">
        <f>IF('Données projet'!$A$62&gt;35,AI52+AH53-AQ52,IF(A53&lt;'Données projet'!$A$62,$AF$205^A53,IF(A53='Données projet'!$A$62,'Données projet'!$B$62,AI52+AH53-AQ52)))</f>
        <v>353.99999999999972</v>
      </c>
      <c r="AJ53" s="14">
        <f>AI53*VLOOKUP('Données projet'!$B$10,Paramètres!$A$1:$I$89,3,0)*VLOOKUP('Données projet'!$B$10,Paramètres!$A$1:$I$89,5,0)</f>
        <v>165.67199999999988</v>
      </c>
      <c r="AK53" s="14">
        <f t="shared" si="35"/>
        <v>42.119245508815517</v>
      </c>
      <c r="AL53" s="22">
        <f t="shared" si="4"/>
        <v>361.90308592785345</v>
      </c>
      <c r="AM53" s="62">
        <f t="shared" si="5"/>
        <v>655.23641926118671</v>
      </c>
      <c r="AN53" s="62">
        <f ca="1">AVERAGE(OFFSET($AM$3,0,0,'Données projet'!$E$10+1,1))-AVERAGE(OFFSET($H$3,0,0,'Données projet'!$E$10+1,1))</f>
        <v>350.30094967545125</v>
      </c>
      <c r="AO53" s="62">
        <f t="shared" si="36"/>
        <v>315.20384081766025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192.90336000000002</v>
      </c>
      <c r="P54" s="14">
        <f t="shared" si="33"/>
        <v>48.181276881765257</v>
      </c>
      <c r="Q54" s="22">
        <f t="shared" si="53"/>
        <v>419.88907590240791</v>
      </c>
      <c r="R54" s="62">
        <f t="shared" si="0"/>
        <v>713.22240923574122</v>
      </c>
      <c r="S54" s="62">
        <f ca="1">AVERAGE(OFFSET($R$3,0,0,'Données projet'!$E$9+1,1))-AVERAGE(OFFSET($H$3,0,0,'Données projet'!$E$9+1,1))</f>
        <v>439.06700232017681</v>
      </c>
      <c r="T54" s="62">
        <f t="shared" si="34"/>
        <v>278.21741231699929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20.5</v>
      </c>
      <c r="AI54" s="14">
        <f>IF('Données projet'!$A$62&gt;35,AI53+AH54-AQ53,IF(A54&lt;'Données projet'!$A$62,$AF$205^A54,IF(A54='Données projet'!$A$62,'Données projet'!$B$62,AI53+AH54-AQ53)))</f>
        <v>374.49999999999972</v>
      </c>
      <c r="AJ54" s="14">
        <f>AI54*VLOOKUP('Données projet'!$B$10,Paramètres!$A$1:$I$89,3,0)*VLOOKUP('Données projet'!$B$10,Paramètres!$A$1:$I$89,5,0)</f>
        <v>175.26599999999985</v>
      </c>
      <c r="AK54" s="14">
        <f t="shared" si="35"/>
        <v>44.267330250356274</v>
      </c>
      <c r="AL54" s="22">
        <f t="shared" si="4"/>
        <v>382.35388351937019</v>
      </c>
      <c r="AM54" s="62">
        <f t="shared" si="5"/>
        <v>675.6872168527035</v>
      </c>
      <c r="AN54" s="62">
        <f ca="1">AVERAGE(OFFSET($AM$3,0,0,'Données projet'!$E$10+1,1))-AVERAGE(OFFSET($H$3,0,0,'Données projet'!$E$10+1,1))</f>
        <v>350.30094967545125</v>
      </c>
      <c r="AO54" s="62">
        <f t="shared" si="36"/>
        <v>315.20384081766025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202.13232000000002</v>
      </c>
      <c r="P55" s="14">
        <f t="shared" si="33"/>
        <v>50.212497488959627</v>
      </c>
      <c r="Q55" s="22">
        <f t="shared" si="53"/>
        <v>439.50055712660469</v>
      </c>
      <c r="R55" s="62">
        <f t="shared" si="0"/>
        <v>732.83389045993795</v>
      </c>
      <c r="S55" s="62">
        <f ca="1">AVERAGE(OFFSET($R$3,0,0,'Données projet'!$E$9+1,1))-AVERAGE(OFFSET($H$3,0,0,'Données projet'!$E$9+1,1))</f>
        <v>439.06700232017681</v>
      </c>
      <c r="T55" s="62">
        <f t="shared" si="34"/>
        <v>278.21741231699929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20.5</v>
      </c>
      <c r="AI55" s="14">
        <f>IF('Données projet'!$A$62&gt;35,AI54+AH55-AQ54,IF(A55&lt;'Données projet'!$A$62,$AF$205^A55,IF(A55='Données projet'!$A$62,'Données projet'!$B$62,AI54+AH55-AQ54)))</f>
        <v>394.99999999999972</v>
      </c>
      <c r="AJ55" s="14">
        <f>AI55*VLOOKUP('Données projet'!$B$10,Paramètres!$A$1:$I$89,3,0)*VLOOKUP('Données projet'!$B$10,Paramètres!$A$1:$I$89,5,0)</f>
        <v>184.85999999999987</v>
      </c>
      <c r="AK55" s="14">
        <f t="shared" si="35"/>
        <v>46.401764365641043</v>
      </c>
      <c r="AL55" s="22">
        <f t="shared" si="4"/>
        <v>402.78090627015791</v>
      </c>
      <c r="AM55" s="62">
        <f t="shared" si="5"/>
        <v>696.11423960349123</v>
      </c>
      <c r="AN55" s="62">
        <f ca="1">AVERAGE(OFFSET($AM$3,0,0,'Données projet'!$E$10+1,1))-AVERAGE(OFFSET($H$3,0,0,'Données projet'!$E$10+1,1))</f>
        <v>350.30094967545125</v>
      </c>
      <c r="AO55" s="62">
        <f t="shared" si="36"/>
        <v>315.20384081766025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211.36127999999999</v>
      </c>
      <c r="P56" s="14">
        <f t="shared" si="33"/>
        <v>52.232947669705631</v>
      </c>
      <c r="Q56" s="22">
        <f t="shared" si="53"/>
        <v>459.09327985807062</v>
      </c>
      <c r="R56" s="62">
        <f t="shared" si="0"/>
        <v>752.42661319140393</v>
      </c>
      <c r="S56" s="62">
        <f ca="1">AVERAGE(OFFSET($R$3,0,0,'Données projet'!$E$9+1,1))-AVERAGE(OFFSET($H$3,0,0,'Données projet'!$E$9+1,1))</f>
        <v>439.06700232017681</v>
      </c>
      <c r="T56" s="62">
        <f t="shared" si="34"/>
        <v>278.21741231699929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20.5</v>
      </c>
      <c r="AI56" s="14">
        <f>IF('Données projet'!$A$62&gt;35,AI55+AH56-AQ55,IF(A56&lt;'Données projet'!$A$62,$AF$205^A56,IF(A56='Données projet'!$A$62,'Données projet'!$B$62,AI55+AH56-AQ55)))</f>
        <v>415.49999999999972</v>
      </c>
      <c r="AJ56" s="14">
        <f>AI56*VLOOKUP('Données projet'!$B$10,Paramètres!$A$1:$I$89,3,0)*VLOOKUP('Données projet'!$B$10,Paramètres!$A$1:$I$89,5,0)</f>
        <v>194.45399999999987</v>
      </c>
      <c r="AK56" s="14">
        <f t="shared" si="35"/>
        <v>48.523337110742148</v>
      </c>
      <c r="AL56" s="22">
        <f t="shared" si="4"/>
        <v>423.18552880120905</v>
      </c>
      <c r="AM56" s="62">
        <f t="shared" si="5"/>
        <v>716.51886213454236</v>
      </c>
      <c r="AN56" s="62">
        <f ca="1">AVERAGE(OFFSET($AM$3,0,0,'Données projet'!$E$10+1,1))-AVERAGE(OFFSET($H$3,0,0,'Données projet'!$E$10+1,1))</f>
        <v>350.30094967545125</v>
      </c>
      <c r="AO56" s="62">
        <f t="shared" si="36"/>
        <v>315.20384081766025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2">
        <f t="shared" si="0"/>
        <v>772.00149012109455</v>
      </c>
      <c r="S57" s="62">
        <f ca="1">AVERAGE(OFFSET($R$3,0,0,'Données projet'!$E$9+1,1))-AVERAGE(OFFSET($H$3,0,0,'Données projet'!$E$9+1,1))</f>
        <v>439.06700232017681</v>
      </c>
      <c r="T57" s="62">
        <f t="shared" si="34"/>
        <v>278.21741231699929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>
        <f>VLOOKUP(A57,'Données projet'!$A$61:$I$81,2,0)</f>
        <v>436</v>
      </c>
      <c r="AG57" s="13">
        <f>VLOOKUP(A57,'Données projet'!$A$61:$I$81,9,0)</f>
        <v>20.5</v>
      </c>
      <c r="AH57" s="13">
        <f t="array" ref="AH57">INDEX(AG:AG,MIN(IF(ISNUMBER(AG57:AG253),ROW(AG57:AG253),"")))</f>
        <v>20.5</v>
      </c>
      <c r="AI57" s="14">
        <f>IF('Données projet'!$A$62&gt;35,AI56+AH57-AQ56,IF(A57&lt;'Données projet'!$A$62,$AF$205^A57,IF(A57='Données projet'!$A$62,'Données projet'!$B$62,AI56+AH57-AQ56)))</f>
        <v>435.99999999999972</v>
      </c>
      <c r="AJ57" s="14">
        <f>AI57*VLOOKUP('Données projet'!$B$10,Paramètres!$A$1:$I$89,3,0)*VLOOKUP('Données projet'!$B$10,Paramètres!$A$1:$I$89,5,0)</f>
        <v>204.04799999999986</v>
      </c>
      <c r="AK57" s="14">
        <f t="shared" si="35"/>
        <v>50.632755461121967</v>
      </c>
      <c r="AL57" s="22">
        <f t="shared" si="4"/>
        <v>443.56898242812048</v>
      </c>
      <c r="AM57" s="62">
        <f t="shared" si="5"/>
        <v>736.90231576145379</v>
      </c>
      <c r="AN57" s="62">
        <f ca="1">AVERAGE(OFFSET($AM$3,0,0,'Données projet'!$E$10+1,1))-AVERAGE(OFFSET($H$3,0,0,'Données projet'!$E$10+1,1))</f>
        <v>350.30094967545125</v>
      </c>
      <c r="AO57" s="62">
        <f t="shared" si="36"/>
        <v>315.20384081766025</v>
      </c>
      <c r="AP57" s="16">
        <f>IF(ISNA(VLOOKUP(A57,'Données projet'!$A$61:$I$81,3,0)),0,VLOOKUP(A57,'Données projet'!$A$61:$I$81,3,0))</f>
        <v>3</v>
      </c>
      <c r="AQ57" s="16">
        <f>IF(ISNA(VLOOKUP(A57,'Données projet'!$A$61:$I$81,4,0)),0,VLOOKUP(A57,'Données projet'!$A$61:$I$81,4,0))</f>
        <v>86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2">
        <f t="shared" si="0"/>
        <v>791.5593532499397</v>
      </c>
      <c r="S58" s="62">
        <f ca="1">AVERAGE(OFFSET($R$3,0,0,'Données projet'!$E$9+1,1))-AVERAGE(OFFSET($H$3,0,0,'Données projet'!$E$9+1,1))</f>
        <v>439.06700232017681</v>
      </c>
      <c r="T58" s="62">
        <f t="shared" si="34"/>
        <v>278.21741231699929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19.833333333333332</v>
      </c>
      <c r="AI58" s="14">
        <f>IF('Données projet'!$A$62&gt;35,AI57+AH58-AQ57,IF(A58&lt;'Données projet'!$A$62,$AF$205^A58,IF(A58='Données projet'!$A$62,'Données projet'!$B$62,AI57+AH58-AQ57)))</f>
        <v>369.83333333333303</v>
      </c>
      <c r="AJ58" s="14">
        <f>AI58*VLOOKUP('Données projet'!$B$10,Paramètres!$A$1:$I$89,3,0)*VLOOKUP('Données projet'!$B$10,Paramètres!$A$1:$I$89,5,0)</f>
        <v>173.08199999999985</v>
      </c>
      <c r="AK58" s="14">
        <f t="shared" si="35"/>
        <v>43.77956560661174</v>
      </c>
      <c r="AL58" s="22">
        <f t="shared" si="4"/>
        <v>377.70056009818182</v>
      </c>
      <c r="AM58" s="62">
        <f t="shared" si="5"/>
        <v>671.03389343151514</v>
      </c>
      <c r="AN58" s="62">
        <f ca="1">AVERAGE(OFFSET($AM$3,0,0,'Données projet'!$E$10+1,1))-AVERAGE(OFFSET($H$3,0,0,'Données projet'!$E$10+1,1))</f>
        <v>350.30094967545125</v>
      </c>
      <c r="AO58" s="62">
        <f t="shared" si="36"/>
        <v>315.20384081766025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755.88227529661003</v>
      </c>
      <c r="S59" s="62">
        <f ca="1">AVERAGE(OFFSET($R$3,0,0,'Données projet'!$E$9+1,1))-AVERAGE(OFFSET($H$3,0,0,'Données projet'!$E$9+1,1))</f>
        <v>439.06700232017681</v>
      </c>
      <c r="T59" s="62">
        <f t="shared" si="34"/>
        <v>278.21741231699929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19.833333333333332</v>
      </c>
      <c r="AI59" s="14">
        <f>IF('Données projet'!$A$62&gt;35,AI58+AH59-AQ58,IF(A59&lt;'Données projet'!$A$62,$AF$205^A59,IF(A59='Données projet'!$A$62,'Données projet'!$B$62,AI58+AH59-AQ58)))</f>
        <v>389.66666666666634</v>
      </c>
      <c r="AJ59" s="14">
        <f>AI59*VLOOKUP('Données projet'!$B$10,Paramètres!$A$1:$I$89,3,0)*VLOOKUP('Données projet'!$B$10,Paramètres!$A$1:$I$89,5,0)</f>
        <v>182.36399999999986</v>
      </c>
      <c r="AK59" s="14">
        <f t="shared" si="35"/>
        <v>45.84773255125662</v>
      </c>
      <c r="AL59" s="22">
        <f t="shared" si="4"/>
        <v>397.46876752677173</v>
      </c>
      <c r="AM59" s="62">
        <f t="shared" si="5"/>
        <v>690.80210086010504</v>
      </c>
      <c r="AN59" s="62">
        <f ca="1">AVERAGE(OFFSET($AM$3,0,0,'Données projet'!$E$10+1,1))-AVERAGE(OFFSET($H$3,0,0,'Données projet'!$E$10+1,1))</f>
        <v>350.30094967545125</v>
      </c>
      <c r="AO59" s="62">
        <f t="shared" si="36"/>
        <v>315.20384081766025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773.91966709175358</v>
      </c>
      <c r="S60" s="62">
        <f ca="1">AVERAGE(OFFSET($R$3,0,0,'Données projet'!$E$9+1,1))-AVERAGE(OFFSET($H$3,0,0,'Données projet'!$E$9+1,1))</f>
        <v>439.06700232017681</v>
      </c>
      <c r="T60" s="62">
        <f t="shared" si="34"/>
        <v>278.21741231699929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19.833333333333332</v>
      </c>
      <c r="AI60" s="14">
        <f>IF('Données projet'!$A$62&gt;35,AI59+AH60-AQ59,IF(A60&lt;'Données projet'!$A$62,$AF$205^A60,IF(A60='Données projet'!$A$62,'Données projet'!$B$62,AI59+AH60-AQ59)))</f>
        <v>409.49999999999966</v>
      </c>
      <c r="AJ60" s="14">
        <f>AI60*VLOOKUP('Données projet'!$B$10,Paramètres!$A$1:$I$89,3,0)*VLOOKUP('Données projet'!$B$10,Paramètres!$A$1:$I$89,5,0)</f>
        <v>191.64599999999984</v>
      </c>
      <c r="AK60" s="14">
        <f t="shared" si="35"/>
        <v>47.903677189291592</v>
      </c>
      <c r="AL60" s="22">
        <f t="shared" si="4"/>
        <v>417.21568777134922</v>
      </c>
      <c r="AM60" s="62">
        <f t="shared" si="5"/>
        <v>710.54902110468254</v>
      </c>
      <c r="AN60" s="62">
        <f ca="1">AVERAGE(OFFSET($AM$3,0,0,'Données projet'!$E$10+1,1))-AVERAGE(OFFSET($H$3,0,0,'Données projet'!$E$10+1,1))</f>
        <v>350.30094967545125</v>
      </c>
      <c r="AO60" s="62">
        <f t="shared" si="36"/>
        <v>315.20384081766025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791.94267592098333</v>
      </c>
      <c r="S61" s="62">
        <f ca="1">AVERAGE(OFFSET($R$3,0,0,'Données projet'!$E$9+1,1))-AVERAGE(OFFSET($H$3,0,0,'Données projet'!$E$9+1,1))</f>
        <v>439.06700232017681</v>
      </c>
      <c r="T61" s="62">
        <f t="shared" si="34"/>
        <v>278.21741231699929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19.833333333333332</v>
      </c>
      <c r="AI61" s="14">
        <f>IF('Données projet'!$A$62&gt;35,AI60+AH61-AQ60,IF(A61&lt;'Données projet'!$A$62,$AF$205^A61,IF(A61='Données projet'!$A$62,'Données projet'!$B$62,AI60+AH61-AQ60)))</f>
        <v>429.33333333333297</v>
      </c>
      <c r="AJ61" s="14">
        <f>AI61*VLOOKUP('Données projet'!$B$10,Paramètres!$A$1:$I$89,3,0)*VLOOKUP('Données projet'!$B$10,Paramètres!$A$1:$I$89,5,0)</f>
        <v>200.92799999999983</v>
      </c>
      <c r="AK61" s="14">
        <f t="shared" si="35"/>
        <v>49.948059057188999</v>
      </c>
      <c r="AL61" s="22">
        <f t="shared" si="4"/>
        <v>436.94246952460384</v>
      </c>
      <c r="AM61" s="62">
        <f t="shared" si="5"/>
        <v>730.27580285793715</v>
      </c>
      <c r="AN61" s="62">
        <f ca="1">AVERAGE(OFFSET($AM$3,0,0,'Données projet'!$E$10+1,1))-AVERAGE(OFFSET($H$3,0,0,'Données projet'!$E$10+1,1))</f>
        <v>350.30094967545125</v>
      </c>
      <c r="AO61" s="62">
        <f t="shared" si="36"/>
        <v>315.20384081766025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809.95189455631794</v>
      </c>
      <c r="S62" s="62">
        <f ca="1">AVERAGE(OFFSET($R$3,0,0,'Données projet'!$E$9+1,1))-AVERAGE(OFFSET($H$3,0,0,'Données projet'!$E$9+1,1))</f>
        <v>439.06700232017681</v>
      </c>
      <c r="T62" s="62">
        <f t="shared" si="34"/>
        <v>278.21741231699929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19.833333333333332</v>
      </c>
      <c r="AI62" s="14">
        <f>IF('Données projet'!$A$62&gt;35,AI61+AH62-AQ61,IF(A62&lt;'Données projet'!$A$62,$AF$205^A62,IF(A62='Données projet'!$A$62,'Données projet'!$B$62,AI61+AH62-AQ61)))</f>
        <v>449.16666666666629</v>
      </c>
      <c r="AJ62" s="14">
        <f>AI62*VLOOKUP('Données projet'!$B$10,Paramètres!$A$1:$I$89,3,0)*VLOOKUP('Données projet'!$B$10,Paramètres!$A$1:$I$89,5,0)</f>
        <v>210.20999999999981</v>
      </c>
      <c r="AK62" s="14">
        <f t="shared" si="35"/>
        <v>51.981473312002805</v>
      </c>
      <c r="AL62" s="22">
        <f t="shared" si="4"/>
        <v>456.65014935173781</v>
      </c>
      <c r="AM62" s="62">
        <f t="shared" si="5"/>
        <v>749.98348268507107</v>
      </c>
      <c r="AN62" s="62">
        <f ca="1">AVERAGE(OFFSET($AM$3,0,0,'Données projet'!$E$10+1,1))-AVERAGE(OFFSET($H$3,0,0,'Données projet'!$E$10+1,1))</f>
        <v>350.30094967545125</v>
      </c>
      <c r="AO62" s="62">
        <f t="shared" si="36"/>
        <v>315.20384081766025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827.94787109652862</v>
      </c>
      <c r="S63" s="62">
        <f ca="1">AVERAGE(OFFSET($R$3,0,0,'Données projet'!$E$9+1,1))-AVERAGE(OFFSET($H$3,0,0,'Données projet'!$E$9+1,1))</f>
        <v>439.06700232017681</v>
      </c>
      <c r="T63" s="62">
        <f t="shared" si="34"/>
        <v>278.21741231699929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469</v>
      </c>
      <c r="AG63" s="13">
        <f>VLOOKUP(A63,'Données projet'!$A$61:$I$81,9,0)</f>
        <v>19.833333333333332</v>
      </c>
      <c r="AH63" s="13">
        <f t="array" ref="AH63">INDEX(AG:AG,MIN(IF(ISNUMBER(AG63:AG259),ROW(AG63:AG259),"")))</f>
        <v>19.833333333333332</v>
      </c>
      <c r="AI63" s="14">
        <f>IF('Données projet'!$A$62&gt;35,AI62+AH63-AQ62,IF(A63&lt;'Données projet'!$A$62,$AF$205^A63,IF(A63='Données projet'!$A$62,'Données projet'!$B$62,AI62+AH63-AQ62)))</f>
        <v>468.9999999999996</v>
      </c>
      <c r="AJ63" s="14">
        <f>AI63*VLOOKUP('Données projet'!$B$10,Paramètres!$A$1:$I$89,3,0)*VLOOKUP('Données projet'!$B$10,Paramètres!$A$1:$I$89,5,0)</f>
        <v>219.49199999999982</v>
      </c>
      <c r="AK63" s="14">
        <f t="shared" si="35"/>
        <v>54.004459579686618</v>
      </c>
      <c r="AL63" s="22">
        <f t="shared" si="4"/>
        <v>476.3396671012872</v>
      </c>
      <c r="AM63" s="62">
        <f t="shared" si="5"/>
        <v>769.67300043462046</v>
      </c>
      <c r="AN63" s="62">
        <f ca="1">AVERAGE(OFFSET($AM$3,0,0,'Données projet'!$E$10+1,1))-AVERAGE(OFFSET($H$3,0,0,'Données projet'!$E$10+1,1))</f>
        <v>350.30094967545125</v>
      </c>
      <c r="AO63" s="62">
        <f t="shared" si="36"/>
        <v>315.20384081766025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84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229.63823999999994</v>
      </c>
      <c r="P64" s="14">
        <f t="shared" si="33"/>
        <v>56.204453396569633</v>
      </c>
      <c r="Q64" s="22">
        <f t="shared" si="53"/>
        <v>497.84269099902531</v>
      </c>
      <c r="R64" s="62">
        <f t="shared" si="0"/>
        <v>791.17602433235857</v>
      </c>
      <c r="S64" s="62">
        <f ca="1">AVERAGE(OFFSET($R$3,0,0,'Données projet'!$E$9+1,1))-AVERAGE(OFFSET($H$3,0,0,'Données projet'!$E$9+1,1))</f>
        <v>439.06700232017681</v>
      </c>
      <c r="T64" s="62">
        <f t="shared" si="34"/>
        <v>278.21741231699929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19.166666666666668</v>
      </c>
      <c r="AI64" s="14">
        <f>IF('Données projet'!$A$62&gt;35,AI63+AH64-AQ63,IF(A64&lt;'Données projet'!$A$62,$AF$205^A64,IF(A64='Données projet'!$A$62,'Données projet'!$B$62,AI63+AH64-AQ63)))</f>
        <v>404.16666666666629</v>
      </c>
      <c r="AJ64" s="14">
        <f>AI64*VLOOKUP('Données projet'!$B$10,Paramètres!$A$1:$I$89,3,0)*VLOOKUP('Données projet'!$B$10,Paramètres!$A$1:$I$89,5,0)</f>
        <v>189.14999999999984</v>
      </c>
      <c r="AK64" s="14">
        <f t="shared" si="35"/>
        <v>47.351980908861918</v>
      </c>
      <c r="AL64" s="22">
        <f t="shared" si="4"/>
        <v>411.90761674960089</v>
      </c>
      <c r="AM64" s="62">
        <f t="shared" si="5"/>
        <v>705.24095008293421</v>
      </c>
      <c r="AN64" s="62">
        <f ca="1">AVERAGE(OFFSET($AM$3,0,0,'Données projet'!$E$10+1,1))-AVERAGE(OFFSET($H$3,0,0,'Données projet'!$E$10+1,1))</f>
        <v>350.30094967545125</v>
      </c>
      <c r="AO64" s="62">
        <f t="shared" si="36"/>
        <v>315.20384081766025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237.60047999999995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808.03665892907816</v>
      </c>
      <c r="S65" s="62">
        <f ca="1">AVERAGE(OFFSET($R$3,0,0,'Données projet'!$E$9+1,1))-AVERAGE(OFFSET($H$3,0,0,'Données projet'!$E$9+1,1))</f>
        <v>439.06700232017681</v>
      </c>
      <c r="T65" s="62">
        <f t="shared" si="34"/>
        <v>278.21741231699929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19.166666666666668</v>
      </c>
      <c r="AI65" s="14">
        <f>IF('Données projet'!$A$62&gt;35,AI64+AH65-AQ64,IF(A65&lt;'Données projet'!$A$62,$AF$205^A65,IF(A65='Données projet'!$A$62,'Données projet'!$B$62,AI64+AH65-AQ64)))</f>
        <v>423.33333333333297</v>
      </c>
      <c r="AJ65" s="14">
        <f>AI65*VLOOKUP('Données projet'!$B$10,Paramètres!$A$1:$I$89,3,0)*VLOOKUP('Données projet'!$B$10,Paramètres!$A$1:$I$89,5,0)</f>
        <v>198.11999999999983</v>
      </c>
      <c r="AK65" s="14">
        <f t="shared" si="35"/>
        <v>49.330773797227167</v>
      </c>
      <c r="AL65" s="22">
        <f t="shared" si="4"/>
        <v>430.97676436350366</v>
      </c>
      <c r="AM65" s="62">
        <f t="shared" si="5"/>
        <v>724.31009769683692</v>
      </c>
      <c r="AN65" s="62">
        <f ca="1">AVERAGE(OFFSET($AM$3,0,0,'Données projet'!$E$10+1,1))-AVERAGE(OFFSET($H$3,0,0,'Données projet'!$E$10+1,1))</f>
        <v>350.30094967545125</v>
      </c>
      <c r="AO65" s="62">
        <f t="shared" si="36"/>
        <v>315.20384081766025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245.56271999999998</v>
      </c>
      <c r="P66" s="14">
        <f t="shared" si="33"/>
        <v>59.634776048276898</v>
      </c>
      <c r="Q66" s="22">
        <f t="shared" si="53"/>
        <v>531.55230561741564</v>
      </c>
      <c r="R66" s="62">
        <f t="shared" si="0"/>
        <v>824.8856389507489</v>
      </c>
      <c r="S66" s="62">
        <f ca="1">AVERAGE(OFFSET($R$3,0,0,'Données projet'!$E$9+1,1))-AVERAGE(OFFSET($H$3,0,0,'Données projet'!$E$9+1,1))</f>
        <v>439.06700232017681</v>
      </c>
      <c r="T66" s="62">
        <f t="shared" si="34"/>
        <v>278.21741231699929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19.166666666666668</v>
      </c>
      <c r="AI66" s="14">
        <f>IF('Données projet'!$A$62&gt;35,AI65+AH66-AQ65,IF(A66&lt;'Données projet'!$A$62,$AF$205^A66,IF(A66='Données projet'!$A$62,'Données projet'!$B$62,AI65+AH66-AQ65)))</f>
        <v>442.49999999999966</v>
      </c>
      <c r="AJ66" s="14">
        <f>AI66*VLOOKUP('Données projet'!$B$10,Paramètres!$A$1:$I$89,3,0)*VLOOKUP('Données projet'!$B$10,Paramètres!$A$1:$I$89,5,0)</f>
        <v>207.08999999999983</v>
      </c>
      <c r="AK66" s="14">
        <f t="shared" si="35"/>
        <v>51.299161968697469</v>
      </c>
      <c r="AL66" s="22">
        <f t="shared" si="4"/>
        <v>450.0277904288144</v>
      </c>
      <c r="AM66" s="62">
        <f t="shared" si="5"/>
        <v>743.36112376214771</v>
      </c>
      <c r="AN66" s="62">
        <f ca="1">AVERAGE(OFFSET($AM$3,0,0,'Données projet'!$E$10+1,1))-AVERAGE(OFFSET($H$3,0,0,'Données projet'!$E$10+1,1))</f>
        <v>350.30094967545125</v>
      </c>
      <c r="AO66" s="62">
        <f t="shared" si="36"/>
        <v>315.20384081766025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253.52495999999999</v>
      </c>
      <c r="P67" s="14">
        <f t="shared" si="33"/>
        <v>61.340141798422209</v>
      </c>
      <c r="Q67" s="22">
        <f t="shared" ref="Q67:Q98" si="54">(O67+P67)*0.475*44/12</f>
        <v>548.39005229891859</v>
      </c>
      <c r="R67" s="62">
        <f t="shared" ref="R67:R130" si="55">Q67+(I67+J67)*44/12</f>
        <v>841.72338563225185</v>
      </c>
      <c r="S67" s="62">
        <f ca="1">AVERAGE(OFFSET($R$3,0,0,'Données projet'!$E$9+1,1))-AVERAGE(OFFSET($H$3,0,0,'Données projet'!$E$9+1,1))</f>
        <v>439.06700232017681</v>
      </c>
      <c r="T67" s="62">
        <f t="shared" si="34"/>
        <v>278.21741231699929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19.166666666666668</v>
      </c>
      <c r="AI67" s="14">
        <f>IF('Données projet'!$A$62&gt;35,AI66+AH67-AQ66,IF(A67&lt;'Données projet'!$A$62,$AF$205^A67,IF(A67='Données projet'!$A$62,'Données projet'!$B$62,AI66+AH67-AQ66)))</f>
        <v>461.66666666666634</v>
      </c>
      <c r="AJ67" s="14">
        <f>AI67*VLOOKUP('Données projet'!$B$10,Paramètres!$A$1:$I$89,3,0)*VLOOKUP('Données projet'!$B$10,Paramètres!$A$1:$I$89,5,0)</f>
        <v>216.05999999999983</v>
      </c>
      <c r="AK67" s="14">
        <f t="shared" si="35"/>
        <v>53.25764761128822</v>
      </c>
      <c r="AL67" s="22">
        <f t="shared" si="4"/>
        <v>469.06156958966</v>
      </c>
      <c r="AM67" s="62">
        <f t="shared" si="5"/>
        <v>762.39490292299331</v>
      </c>
      <c r="AN67" s="62">
        <f ca="1">AVERAGE(OFFSET($AM$3,0,0,'Données projet'!$E$10+1,1))-AVERAGE(OFFSET($H$3,0,0,'Données projet'!$E$10+1,1))</f>
        <v>350.30094967545125</v>
      </c>
      <c r="AO67" s="62">
        <f t="shared" si="36"/>
        <v>315.20384081766025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261.48719999999997</v>
      </c>
      <c r="P68" s="14">
        <f t="shared" si="33"/>
        <v>63.039283586802391</v>
      </c>
      <c r="Q68" s="22">
        <f t="shared" si="54"/>
        <v>565.21695891368086</v>
      </c>
      <c r="R68" s="62">
        <f t="shared" si="55"/>
        <v>858.55029224701411</v>
      </c>
      <c r="S68" s="62">
        <f ca="1">AVERAGE(OFFSET($R$3,0,0,'Données projet'!$E$9+1,1))-AVERAGE(OFFSET($H$3,0,0,'Données projet'!$E$9+1,1))</f>
        <v>439.06700232017681</v>
      </c>
      <c r="T68" s="62">
        <f t="shared" si="34"/>
        <v>278.21741231699929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19.166666666666668</v>
      </c>
      <c r="AI68" s="14">
        <f>IF('Données projet'!$A$62&gt;35,AI67+AH68-AQ67,IF(A68&lt;'Données projet'!$A$62,$AF$205^A68,IF(A68='Données projet'!$A$62,'Données projet'!$B$62,AI67+AH68-AQ67)))</f>
        <v>480.83333333333303</v>
      </c>
      <c r="AJ68" s="14">
        <f>AI68*VLOOKUP('Données projet'!$B$10,Paramètres!$A$1:$I$89,3,0)*VLOOKUP('Données projet'!$B$10,Paramètres!$A$1:$I$89,5,0)</f>
        <v>225.02999999999986</v>
      </c>
      <c r="AK68" s="14">
        <f t="shared" si="35"/>
        <v>55.206688855897156</v>
      </c>
      <c r="AL68" s="22">
        <f t="shared" ref="AL68:AL131" si="58">(AJ68+AK68)*0.475*44/12</f>
        <v>488.07889975735389</v>
      </c>
      <c r="AM68" s="62">
        <f t="shared" ref="AM68:AM131" si="59">AL68+(AD68+AE68)*44/12</f>
        <v>781.41223309068721</v>
      </c>
      <c r="AN68" s="62">
        <f ca="1">AVERAGE(OFFSET($AM$3,0,0,'Données projet'!$E$10+1,1))-AVERAGE(OFFSET($H$3,0,0,'Données projet'!$E$10+1,1))</f>
        <v>350.30094967545125</v>
      </c>
      <c r="AO68" s="62">
        <f t="shared" si="36"/>
        <v>315.20384081766025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820.67446302574353</v>
      </c>
      <c r="S69" s="62">
        <f ca="1">AVERAGE(OFFSET($R$3,0,0,'Données projet'!$E$9+1,1))-AVERAGE(OFFSET($H$3,0,0,'Données projet'!$E$9+1,1))</f>
        <v>439.06700232017681</v>
      </c>
      <c r="T69" s="62">
        <f t="shared" ref="T69:T132" si="88">$T$3</f>
        <v>278.21741231699929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>
        <f>VLOOKUP(A69,'Données projet'!$A$61:$I$81,2,0)</f>
        <v>500</v>
      </c>
      <c r="AG69" s="13">
        <f>VLOOKUP(A69,'Données projet'!$A$61:$I$81,9,0)</f>
        <v>19.166666666666668</v>
      </c>
      <c r="AH69" s="13">
        <f t="array" ref="AH69">INDEX(AG:AG,MIN(IF(ISNUMBER(AG69:AG265),ROW(AG69:AG265),"")))</f>
        <v>19.166666666666668</v>
      </c>
      <c r="AI69" s="14">
        <f>IF('Données projet'!$A$62&gt;35,AI68+AH69-AQ68,IF(A69&lt;'Données projet'!$A$62,$AF$205^A69,IF(A69='Données projet'!$A$62,'Données projet'!$B$62,AI68+AH69-AQ68)))</f>
        <v>499.99999999999972</v>
      </c>
      <c r="AJ69" s="14">
        <f>AI69*VLOOKUP('Données projet'!$B$10,Paramètres!$A$1:$I$89,3,0)*VLOOKUP('Données projet'!$B$10,Paramètres!$A$1:$I$89,5,0)</f>
        <v>233.99999999999986</v>
      </c>
      <c r="AK69" s="14">
        <f t="shared" ref="AK69:AK132" si="89">EXP(-1.0587+0.8836*LN(AJ69)+0.284)</f>
        <v>57.14670524255709</v>
      </c>
      <c r="AL69" s="22">
        <f t="shared" si="58"/>
        <v>507.08051163078659</v>
      </c>
      <c r="AM69" s="62">
        <f t="shared" si="59"/>
        <v>800.4138449641199</v>
      </c>
      <c r="AN69" s="62">
        <f ca="1">AVERAGE(OFFSET($AM$3,0,0,'Données projet'!$E$10+1,1))-AVERAGE(OFFSET($H$3,0,0,'Données projet'!$E$10+1,1))</f>
        <v>350.30094967545125</v>
      </c>
      <c r="AO69" s="62">
        <f t="shared" ref="AO69:AO132" si="90">$AO$3</f>
        <v>315.20384081766025</v>
      </c>
      <c r="AP69" s="16">
        <f>IF(ISNA(VLOOKUP(A69,'Données projet'!$A$61:$I$81,3,0)),0,VLOOKUP(A69,'Données projet'!$A$61:$I$81,3,0))</f>
        <v>5</v>
      </c>
      <c r="AQ69" s="16">
        <f>IF(ISNA(VLOOKUP(A69,'Données projet'!$A$61:$I$81,4,0)),0,VLOOKUP(A69,'Données projet'!$A$61:$I$81,4,0))</f>
        <v>88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836.36711482633996</v>
      </c>
      <c r="S70" s="62">
        <f ca="1">AVERAGE(OFFSET($R$3,0,0,'Données projet'!$E$9+1,1))-AVERAGE(OFFSET($H$3,0,0,'Données projet'!$E$9+1,1))</f>
        <v>439.06700232017681</v>
      </c>
      <c r="T70" s="62">
        <f t="shared" si="88"/>
        <v>278.21741231699929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18.5</v>
      </c>
      <c r="AI70" s="14">
        <f>IF('Données projet'!$A$62&gt;35,AI69+AH70-AQ69,IF(A70&lt;'Données projet'!$A$62,$AF$205^A70,IF(A70='Données projet'!$A$62,'Données projet'!$B$62,AI69+AH70-AQ69)))</f>
        <v>430.49999999999977</v>
      </c>
      <c r="AJ70" s="14">
        <f>AI70*VLOOKUP('Données projet'!$B$10,Paramètres!$A$1:$I$89,3,0)*VLOOKUP('Données projet'!$B$10,Paramètres!$A$1:$I$89,5,0)</f>
        <v>201.47399999999988</v>
      </c>
      <c r="AK70" s="14">
        <f t="shared" si="89"/>
        <v>50.067969742315285</v>
      </c>
      <c r="AL70" s="22">
        <f t="shared" si="58"/>
        <v>438.10226396786555</v>
      </c>
      <c r="AM70" s="62">
        <f t="shared" si="59"/>
        <v>731.43559730119887</v>
      </c>
      <c r="AN70" s="62">
        <f ca="1">AVERAGE(OFFSET($AM$3,0,0,'Données projet'!$E$10+1,1))-AVERAGE(OFFSET($H$3,0,0,'Données projet'!$E$10+1,1))</f>
        <v>350.30094967545125</v>
      </c>
      <c r="AO70" s="62">
        <f t="shared" si="90"/>
        <v>315.20384081766025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852.05024844371815</v>
      </c>
      <c r="S71" s="62">
        <f ca="1">AVERAGE(OFFSET($R$3,0,0,'Données projet'!$E$9+1,1))-AVERAGE(OFFSET($H$3,0,0,'Données projet'!$E$9+1,1))</f>
        <v>439.06700232017681</v>
      </c>
      <c r="T71" s="62">
        <f t="shared" si="88"/>
        <v>278.21741231699929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18.5</v>
      </c>
      <c r="AI71" s="14">
        <f>IF('Données projet'!$A$62&gt;35,AI70+AH71-AQ70,IF(A71&lt;'Données projet'!$A$62,$AF$205^A71,IF(A71='Données projet'!$A$62,'Données projet'!$B$62,AI70+AH71-AQ70)))</f>
        <v>448.99999999999977</v>
      </c>
      <c r="AJ71" s="14">
        <f>AI71*VLOOKUP('Données projet'!$B$10,Paramètres!$A$1:$I$89,3,0)*VLOOKUP('Données projet'!$B$10,Paramètres!$A$1:$I$89,5,0)</f>
        <v>210.13199999999989</v>
      </c>
      <c r="AK71" s="14">
        <f t="shared" si="89"/>
        <v>51.964429964375014</v>
      </c>
      <c r="AL71" s="22">
        <f t="shared" si="58"/>
        <v>456.48461552128629</v>
      </c>
      <c r="AM71" s="62">
        <f t="shared" si="59"/>
        <v>749.81794885461954</v>
      </c>
      <c r="AN71" s="62">
        <f ca="1">AVERAGE(OFFSET($AM$3,0,0,'Données projet'!$E$10+1,1))-AVERAGE(OFFSET($H$3,0,0,'Données projet'!$E$10+1,1))</f>
        <v>350.30094967545125</v>
      </c>
      <c r="AO71" s="62">
        <f t="shared" si="90"/>
        <v>315.20384081766025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867.72416854456674</v>
      </c>
      <c r="S72" s="62">
        <f ca="1">AVERAGE(OFFSET($R$3,0,0,'Données projet'!$E$9+1,1))-AVERAGE(OFFSET($H$3,0,0,'Données projet'!$E$9+1,1))</f>
        <v>439.06700232017681</v>
      </c>
      <c r="T72" s="62">
        <f t="shared" si="88"/>
        <v>278.21741231699929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18.5</v>
      </c>
      <c r="AI72" s="14">
        <f>IF('Données projet'!$A$62&gt;35,AI71+AH72-AQ71,IF(A72&lt;'Données projet'!$A$62,$AF$205^A72,IF(A72='Données projet'!$A$62,'Données projet'!$B$62,AI71+AH72-AQ71)))</f>
        <v>467.49999999999977</v>
      </c>
      <c r="AJ72" s="14">
        <f>AI72*VLOOKUP('Données projet'!$B$10,Paramètres!$A$1:$I$89,3,0)*VLOOKUP('Données projet'!$B$10,Paramètres!$A$1:$I$89,5,0)</f>
        <v>218.78999999999991</v>
      </c>
      <c r="AK72" s="14">
        <f t="shared" si="89"/>
        <v>53.851813843863511</v>
      </c>
      <c r="AL72" s="22">
        <f t="shared" si="58"/>
        <v>474.85115911139542</v>
      </c>
      <c r="AM72" s="62">
        <f t="shared" si="59"/>
        <v>768.18449244472868</v>
      </c>
      <c r="AN72" s="62">
        <f ca="1">AVERAGE(OFFSET($AM$3,0,0,'Données projet'!$E$10+1,1))-AVERAGE(OFFSET($H$3,0,0,'Données projet'!$E$10+1,1))</f>
        <v>350.30094967545125</v>
      </c>
      <c r="AO72" s="62">
        <f t="shared" si="90"/>
        <v>315.20384081766025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883.38916182135404</v>
      </c>
      <c r="S73" s="62">
        <f ca="1">AVERAGE(OFFSET($R$3,0,0,'Données projet'!$E$9+1,1))-AVERAGE(OFFSET($H$3,0,0,'Données projet'!$E$9+1,1))</f>
        <v>439.06700232017681</v>
      </c>
      <c r="T73" s="62">
        <f t="shared" si="88"/>
        <v>278.21741231699929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18.5</v>
      </c>
      <c r="AI73" s="14">
        <f>IF('Données projet'!$A$62&gt;35,AI72+AH73-AQ72,IF(A73&lt;'Données projet'!$A$62,$AF$205^A73,IF(A73='Données projet'!$A$62,'Données projet'!$B$62,AI72+AH73-AQ72)))</f>
        <v>485.99999999999977</v>
      </c>
      <c r="AJ73" s="14">
        <f>AI73*VLOOKUP('Données projet'!$B$10,Paramètres!$A$1:$I$89,3,0)*VLOOKUP('Données projet'!$B$10,Paramètres!$A$1:$I$89,5,0)</f>
        <v>227.44799999999989</v>
      </c>
      <c r="AK73" s="14">
        <f t="shared" si="89"/>
        <v>55.730521649800686</v>
      </c>
      <c r="AL73" s="22">
        <f t="shared" si="58"/>
        <v>493.2025918734027</v>
      </c>
      <c r="AM73" s="62">
        <f t="shared" si="59"/>
        <v>786.53592520673601</v>
      </c>
      <c r="AN73" s="62">
        <f ca="1">AVERAGE(OFFSET($AM$3,0,0,'Données projet'!$E$10+1,1))-AVERAGE(OFFSET($H$3,0,0,'Données projet'!$E$10+1,1))</f>
        <v>350.30094967545125</v>
      </c>
      <c r="AO73" s="62">
        <f t="shared" si="90"/>
        <v>315.20384081766025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254.79167999999996</v>
      </c>
      <c r="P74" s="14">
        <f t="shared" si="87"/>
        <v>61.610870508448471</v>
      </c>
      <c r="Q74" s="22">
        <f t="shared" si="54"/>
        <v>551.067775468881</v>
      </c>
      <c r="R74" s="62">
        <f t="shared" si="55"/>
        <v>844.40110880221437</v>
      </c>
      <c r="S74" s="62">
        <f ca="1">AVERAGE(OFFSET($R$3,0,0,'Données projet'!$E$9+1,1))-AVERAGE(OFFSET($H$3,0,0,'Données projet'!$E$9+1,1))</f>
        <v>439.06700232017681</v>
      </c>
      <c r="T74" s="62">
        <f t="shared" si="88"/>
        <v>278.21741231699929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18.5</v>
      </c>
      <c r="AI74" s="14">
        <f>IF('Données projet'!$A$62&gt;35,AI73+AH74-AQ73,IF(A74&lt;'Données projet'!$A$62,$AF$205^A74,IF(A74='Données projet'!$A$62,'Données projet'!$B$62,AI73+AH74-AQ73)))</f>
        <v>504.49999999999977</v>
      </c>
      <c r="AJ74" s="14">
        <f>AI74*VLOOKUP('Données projet'!$B$10,Paramètres!$A$1:$I$89,3,0)*VLOOKUP('Données projet'!$B$10,Paramètres!$A$1:$I$89,5,0)</f>
        <v>236.10599999999991</v>
      </c>
      <c r="AK74" s="14">
        <f t="shared" si="89"/>
        <v>57.600921452083711</v>
      </c>
      <c r="AL74" s="22">
        <f t="shared" si="58"/>
        <v>511.53955486237896</v>
      </c>
      <c r="AM74" s="62">
        <f t="shared" si="59"/>
        <v>804.87288819571222</v>
      </c>
      <c r="AN74" s="62">
        <f ca="1">AVERAGE(OFFSET($AM$3,0,0,'Données projet'!$E$10+1,1))-AVERAGE(OFFSET($H$3,0,0,'Données projet'!$E$10+1,1))</f>
        <v>350.30094967545125</v>
      </c>
      <c r="AO74" s="62">
        <f t="shared" si="90"/>
        <v>315.20384081766025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261.66816</v>
      </c>
      <c r="P75" s="14">
        <f t="shared" si="87"/>
        <v>63.077829793082856</v>
      </c>
      <c r="Q75" s="22">
        <f t="shared" si="54"/>
        <v>565.5992655562859</v>
      </c>
      <c r="R75" s="62">
        <f t="shared" si="55"/>
        <v>858.93259888961916</v>
      </c>
      <c r="S75" s="62">
        <f ca="1">AVERAGE(OFFSET($R$3,0,0,'Données projet'!$E$9+1,1))-AVERAGE(OFFSET($H$3,0,0,'Données projet'!$E$9+1,1))</f>
        <v>439.06700232017681</v>
      </c>
      <c r="T75" s="62">
        <f t="shared" si="88"/>
        <v>278.21741231699929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>
        <f>VLOOKUP(A75,'Données projet'!$A$61:$I$81,2,0)</f>
        <v>523</v>
      </c>
      <c r="AG75" s="13">
        <f>VLOOKUP(A75,'Données projet'!$A$61:$I$81,9,0)</f>
        <v>18.5</v>
      </c>
      <c r="AH75" s="13">
        <f t="array" ref="AH75">INDEX(AG:AG,MIN(IF(ISNUMBER(AG75:AG271),ROW(AG75:AG271),"")))</f>
        <v>18.5</v>
      </c>
      <c r="AI75" s="14">
        <f>IF('Données projet'!$A$62&gt;35,AI74+AH75-AQ74,IF(A75&lt;'Données projet'!$A$62,$AF$205^A75,IF(A75='Données projet'!$A$62,'Données projet'!$B$62,AI74+AH75-AQ74)))</f>
        <v>522.99999999999977</v>
      </c>
      <c r="AJ75" s="14">
        <f>AI75*VLOOKUP('Données projet'!$B$10,Paramètres!$A$1:$I$89,3,0)*VLOOKUP('Données projet'!$B$10,Paramètres!$A$1:$I$89,5,0)</f>
        <v>244.7639999999999</v>
      </c>
      <c r="AK75" s="14">
        <f t="shared" si="89"/>
        <v>59.463352796691375</v>
      </c>
      <c r="AL75" s="22">
        <f t="shared" si="58"/>
        <v>529.86263945423718</v>
      </c>
      <c r="AM75" s="62">
        <f t="shared" si="59"/>
        <v>823.19597278757055</v>
      </c>
      <c r="AN75" s="62">
        <f ca="1">AVERAGE(OFFSET($AM$3,0,0,'Données projet'!$E$10+1,1))-AVERAGE(OFFSET($H$3,0,0,'Données projet'!$E$10+1,1))</f>
        <v>350.30094967545125</v>
      </c>
      <c r="AO75" s="62">
        <f t="shared" si="90"/>
        <v>315.20384081766025</v>
      </c>
      <c r="AP75" s="16">
        <f>IF(ISNA(VLOOKUP(A75,'Données projet'!$A$61:$I$81,3,0)),0,VLOOKUP(A75,'Données projet'!$A$61:$I$81,3,0))</f>
        <v>6</v>
      </c>
      <c r="AQ75" s="16">
        <f>IF(ISNA(VLOOKUP(A75,'Données projet'!$A$61:$I$81,4,0)),0,VLOOKUP(A75,'Données projet'!$A$61:$I$81,4,0))</f>
        <v>87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268.54464000000002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873.45628456578811</v>
      </c>
      <c r="S76" s="62">
        <f ca="1">AVERAGE(OFFSET($R$3,0,0,'Données projet'!$E$9+1,1))-AVERAGE(OFFSET($H$3,0,0,'Données projet'!$E$9+1,1))</f>
        <v>439.06700232017681</v>
      </c>
      <c r="T76" s="62">
        <f t="shared" si="88"/>
        <v>278.21741231699929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17.166666666666668</v>
      </c>
      <c r="AI76" s="14">
        <f>IF('Données projet'!$A$62&gt;35,AI75+AH76-AQ75,IF(A76&lt;'Données projet'!$A$62,$AF$205^A76,IF(A76='Données projet'!$A$62,'Données projet'!$B$62,AI75+AH76-AQ75)))</f>
        <v>453.1666666666664</v>
      </c>
      <c r="AJ76" s="14">
        <f>AI76*VLOOKUP('Données projet'!$B$10,Paramètres!$A$1:$I$89,3,0)*VLOOKUP('Données projet'!$B$10,Paramètres!$A$1:$I$89,5,0)</f>
        <v>212.08199999999988</v>
      </c>
      <c r="AK76" s="14">
        <f t="shared" si="89"/>
        <v>52.390293521635037</v>
      </c>
      <c r="AL76" s="22">
        <f t="shared" si="58"/>
        <v>460.62257788351417</v>
      </c>
      <c r="AM76" s="62">
        <f t="shared" si="59"/>
        <v>753.95591121684743</v>
      </c>
      <c r="AN76" s="62">
        <f ca="1">AVERAGE(OFFSET($AM$3,0,0,'Données projet'!$E$10+1,1))-AVERAGE(OFFSET($H$3,0,0,'Données projet'!$E$10+1,1))</f>
        <v>350.30094967545125</v>
      </c>
      <c r="AO76" s="62">
        <f t="shared" si="90"/>
        <v>315.20384081766025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275.42112000000003</v>
      </c>
      <c r="P77" s="14">
        <f t="shared" si="87"/>
        <v>65.998433293601067</v>
      </c>
      <c r="Q77" s="22">
        <f t="shared" si="54"/>
        <v>594.63905531968851</v>
      </c>
      <c r="R77" s="62">
        <f t="shared" si="55"/>
        <v>887.97238865302188</v>
      </c>
      <c r="S77" s="62">
        <f ca="1">AVERAGE(OFFSET($R$3,0,0,'Données projet'!$E$9+1,1))-AVERAGE(OFFSET($H$3,0,0,'Données projet'!$E$9+1,1))</f>
        <v>439.06700232017681</v>
      </c>
      <c r="T77" s="62">
        <f t="shared" si="88"/>
        <v>278.21741231699929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17.166666666666668</v>
      </c>
      <c r="AI77" s="14">
        <f>IF('Données projet'!$A$62&gt;35,AI76+AH77-AQ76,IF(A77&lt;'Données projet'!$A$62,$AF$205^A77,IF(A77='Données projet'!$A$62,'Données projet'!$B$62,AI76+AH77-AQ76)))</f>
        <v>470.33333333333309</v>
      </c>
      <c r="AJ77" s="14">
        <f>AI77*VLOOKUP('Données projet'!$B$10,Paramètres!$A$1:$I$89,3,0)*VLOOKUP('Données projet'!$B$10,Paramètres!$A$1:$I$89,5,0)</f>
        <v>220.1159999999999</v>
      </c>
      <c r="AK77" s="14">
        <f t="shared" si="89"/>
        <v>54.140096973925921</v>
      </c>
      <c r="AL77" s="22">
        <f t="shared" si="58"/>
        <v>477.66270222958747</v>
      </c>
      <c r="AM77" s="62">
        <f t="shared" si="59"/>
        <v>770.99603556292072</v>
      </c>
      <c r="AN77" s="62">
        <f ca="1">AVERAGE(OFFSET($AM$3,0,0,'Données projet'!$E$10+1,1))-AVERAGE(OFFSET($H$3,0,0,'Données projet'!$E$10+1,1))</f>
        <v>350.30094967545125</v>
      </c>
      <c r="AO77" s="62">
        <f t="shared" si="90"/>
        <v>315.20384081766025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282.29760000000005</v>
      </c>
      <c r="P78" s="14">
        <f t="shared" si="87"/>
        <v>67.452326629470178</v>
      </c>
      <c r="Q78" s="22">
        <f t="shared" si="54"/>
        <v>609.14778887966054</v>
      </c>
      <c r="R78" s="62">
        <f t="shared" si="55"/>
        <v>902.4811222129938</v>
      </c>
      <c r="S78" s="62">
        <f ca="1">AVERAGE(OFFSET($R$3,0,0,'Données projet'!$E$9+1,1))-AVERAGE(OFFSET($H$3,0,0,'Données projet'!$E$9+1,1))</f>
        <v>439.06700232017681</v>
      </c>
      <c r="T78" s="62">
        <f t="shared" si="88"/>
        <v>278.21741231699929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17.166666666666668</v>
      </c>
      <c r="AI78" s="14">
        <f>IF('Données projet'!$A$62&gt;35,AI77+AH78-AQ77,IF(A78&lt;'Données projet'!$A$62,$AF$205^A78,IF(A78='Données projet'!$A$62,'Données projet'!$B$62,AI77+AH78-AQ77)))</f>
        <v>487.49999999999977</v>
      </c>
      <c r="AJ78" s="14">
        <f>AI78*VLOOKUP('Données projet'!$B$10,Paramètres!$A$1:$I$89,3,0)*VLOOKUP('Données projet'!$B$10,Paramètres!$A$1:$I$89,5,0)</f>
        <v>228.14999999999989</v>
      </c>
      <c r="AK78" s="14">
        <f t="shared" si="89"/>
        <v>55.882480456847652</v>
      </c>
      <c r="AL78" s="22">
        <f t="shared" si="58"/>
        <v>494.68990346234278</v>
      </c>
      <c r="AM78" s="62">
        <f t="shared" si="59"/>
        <v>788.0232367956761</v>
      </c>
      <c r="AN78" s="62">
        <f ca="1">AVERAGE(OFFSET($AM$3,0,0,'Données projet'!$E$10+1,1))-AVERAGE(OFFSET($H$3,0,0,'Données projet'!$E$10+1,1))</f>
        <v>350.30094967545125</v>
      </c>
      <c r="AO78" s="62">
        <f t="shared" si="90"/>
        <v>315.20384081766025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862.75536878254502</v>
      </c>
      <c r="S79" s="62">
        <f ca="1">AVERAGE(OFFSET($R$3,0,0,'Données projet'!$E$9+1,1))-AVERAGE(OFFSET($H$3,0,0,'Données projet'!$E$9+1,1))</f>
        <v>439.06700232017681</v>
      </c>
      <c r="T79" s="62">
        <f t="shared" si="88"/>
        <v>278.21741231699929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17.166666666666668</v>
      </c>
      <c r="AI79" s="14">
        <f>IF('Données projet'!$A$62&gt;35,AI78+AH79-AQ78,IF(A79&lt;'Données projet'!$A$62,$AF$205^A79,IF(A79='Données projet'!$A$62,'Données projet'!$B$62,AI78+AH79-AQ78)))</f>
        <v>504.66666666666646</v>
      </c>
      <c r="AJ79" s="14">
        <f>AI79*VLOOKUP('Données projet'!$B$10,Paramètres!$A$1:$I$89,3,0)*VLOOKUP('Données projet'!$B$10,Paramètres!$A$1:$I$89,5,0)</f>
        <v>236.18399999999991</v>
      </c>
      <c r="AK79" s="14">
        <f t="shared" si="89"/>
        <v>57.617735193655143</v>
      </c>
      <c r="AL79" s="22">
        <f t="shared" si="58"/>
        <v>511.70468879561594</v>
      </c>
      <c r="AM79" s="62">
        <f t="shared" si="59"/>
        <v>805.03802212894925</v>
      </c>
      <c r="AN79" s="62">
        <f ca="1">AVERAGE(OFFSET($AM$3,0,0,'Données projet'!$E$10+1,1))-AVERAGE(OFFSET($H$3,0,0,'Données projet'!$E$10+1,1))</f>
        <v>350.30094967545125</v>
      </c>
      <c r="AO79" s="62">
        <f t="shared" si="90"/>
        <v>315.20384081766025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876.51292928016551</v>
      </c>
      <c r="S80" s="62">
        <f ca="1">AVERAGE(OFFSET($R$3,0,0,'Données projet'!$E$9+1,1))-AVERAGE(OFFSET($H$3,0,0,'Données projet'!$E$9+1,1))</f>
        <v>439.06700232017681</v>
      </c>
      <c r="T80" s="62">
        <f t="shared" si="88"/>
        <v>278.21741231699929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17.166666666666668</v>
      </c>
      <c r="AI80" s="14">
        <f>IF('Données projet'!$A$62&gt;35,AI79+AH80-AQ79,IF(A80&lt;'Données projet'!$A$62,$AF$205^A80,IF(A80='Données projet'!$A$62,'Données projet'!$B$62,AI79+AH80-AQ79)))</f>
        <v>521.83333333333314</v>
      </c>
      <c r="AJ80" s="14">
        <f>AI80*VLOOKUP('Données projet'!$B$10,Paramètres!$A$1:$I$89,3,0)*VLOOKUP('Données projet'!$B$10,Paramètres!$A$1:$I$89,5,0)</f>
        <v>244.2179999999999</v>
      </c>
      <c r="AK80" s="14">
        <f t="shared" si="89"/>
        <v>59.346131471271747</v>
      </c>
      <c r="AL80" s="22">
        <f t="shared" si="58"/>
        <v>528.70752897913144</v>
      </c>
      <c r="AM80" s="62">
        <f t="shared" si="59"/>
        <v>822.0408623124647</v>
      </c>
      <c r="AN80" s="62">
        <f ca="1">AVERAGE(OFFSET($AM$3,0,0,'Données projet'!$E$10+1,1))-AVERAGE(OFFSET($H$3,0,0,'Données projet'!$E$10+1,1))</f>
        <v>350.30094967545125</v>
      </c>
      <c r="AO80" s="62">
        <f t="shared" si="90"/>
        <v>315.20384081766025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890.26372606671134</v>
      </c>
      <c r="S81" s="62">
        <f ca="1">AVERAGE(OFFSET($R$3,0,0,'Données projet'!$E$9+1,1))-AVERAGE(OFFSET($H$3,0,0,'Données projet'!$E$9+1,1))</f>
        <v>439.06700232017681</v>
      </c>
      <c r="T81" s="62">
        <f t="shared" si="88"/>
        <v>278.21741231699929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>
        <f>VLOOKUP(A81,'Données projet'!$A$61:$I$81,2,0)</f>
        <v>539</v>
      </c>
      <c r="AG81" s="13">
        <f>VLOOKUP(A81,'Données projet'!$A$61:$I$81,9,0)</f>
        <v>17.166666666666668</v>
      </c>
      <c r="AH81" s="13">
        <f t="array" ref="AH81">INDEX(AG:AG,MIN(IF(ISNUMBER(AG81:AG277),ROW(AG81:AG277),"")))</f>
        <v>17.166666666666668</v>
      </c>
      <c r="AI81" s="14">
        <f>IF('Données projet'!$A$62&gt;35,AI80+AH81-AQ80,IF(A81&lt;'Données projet'!$A$62,$AF$205^A81,IF(A81='Données projet'!$A$62,'Données projet'!$B$62,AI80+AH81-AQ80)))</f>
        <v>538.99999999999977</v>
      </c>
      <c r="AJ81" s="14">
        <f>AI81*VLOOKUP('Données projet'!$B$10,Paramètres!$A$1:$I$89,3,0)*VLOOKUP('Données projet'!$B$10,Paramètres!$A$1:$I$89,5,0)</f>
        <v>252.2519999999999</v>
      </c>
      <c r="AK81" s="14">
        <f t="shared" si="89"/>
        <v>61.067920784150772</v>
      </c>
      <c r="AL81" s="22">
        <f t="shared" si="58"/>
        <v>545.69886203239582</v>
      </c>
      <c r="AM81" s="62">
        <f t="shared" si="59"/>
        <v>839.03219536572919</v>
      </c>
      <c r="AN81" s="62">
        <f ca="1">AVERAGE(OFFSET($AM$3,0,0,'Données projet'!$E$10+1,1))-AVERAGE(OFFSET($H$3,0,0,'Données projet'!$E$10+1,1))</f>
        <v>350.30094967545125</v>
      </c>
      <c r="AO81" s="62">
        <f t="shared" si="90"/>
        <v>315.20384081766025</v>
      </c>
      <c r="AP81" s="16">
        <f>IF(ISNA(VLOOKUP(A81,'Données projet'!$A$61:$I$81,3,0)),0,VLOOKUP(A81,'Données projet'!$A$61:$I$81,3,0))</f>
        <v>7</v>
      </c>
      <c r="AQ81" s="16">
        <f>IF(ISNA(VLOOKUP(A81,'Données projet'!$A$61:$I$81,4,0)),0,VLOOKUP(A81,'Données projet'!$A$61:$I$81,4,0))</f>
        <v>82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904.00793683500501</v>
      </c>
      <c r="S82" s="62">
        <f ca="1">AVERAGE(OFFSET($R$3,0,0,'Données projet'!$E$9+1,1))-AVERAGE(OFFSET($H$3,0,0,'Données projet'!$E$9+1,1))</f>
        <v>439.06700232017681</v>
      </c>
      <c r="T82" s="62">
        <f t="shared" si="88"/>
        <v>278.21741231699929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16.166666666666668</v>
      </c>
      <c r="AI82" s="14">
        <f>IF('Données projet'!$A$62&gt;35,AI81+AH82-AQ81,IF(A82&lt;'Données projet'!$A$62,$AF$205^A82,IF(A82='Données projet'!$A$62,'Données projet'!$B$62,AI81+AH82-AQ81)))</f>
        <v>473.1666666666664</v>
      </c>
      <c r="AJ82" s="14">
        <f>AI82*VLOOKUP('Données projet'!$B$10,Paramètres!$A$1:$I$89,3,0)*VLOOKUP('Données projet'!$B$10,Paramètres!$A$1:$I$89,5,0)</f>
        <v>221.44199999999987</v>
      </c>
      <c r="AK82" s="14">
        <f t="shared" si="89"/>
        <v>54.428178028031503</v>
      </c>
      <c r="AL82" s="22">
        <f t="shared" si="58"/>
        <v>480.47389339882125</v>
      </c>
      <c r="AM82" s="62">
        <f t="shared" si="59"/>
        <v>773.8072267321545</v>
      </c>
      <c r="AN82" s="62">
        <f ca="1">AVERAGE(OFFSET($AM$3,0,0,'Données projet'!$E$10+1,1))-AVERAGE(OFFSET($H$3,0,0,'Données projet'!$E$10+1,1))</f>
        <v>350.30094967545125</v>
      </c>
      <c r="AO82" s="62">
        <f t="shared" si="90"/>
        <v>315.20384081766025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917.74573063083562</v>
      </c>
      <c r="S83" s="62">
        <f ca="1">AVERAGE(OFFSET($R$3,0,0,'Données projet'!$E$9+1,1))-AVERAGE(OFFSET($H$3,0,0,'Données projet'!$E$9+1,1))</f>
        <v>439.06700232017681</v>
      </c>
      <c r="T83" s="62">
        <f t="shared" si="88"/>
        <v>278.21741231699929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16.166666666666668</v>
      </c>
      <c r="AI83" s="14">
        <f>IF('Données projet'!$A$62&gt;35,AI82+AH83-AQ82,IF(A83&lt;'Données projet'!$A$62,$AF$205^A83,IF(A83='Données projet'!$A$62,'Données projet'!$B$62,AI82+AH83-AQ82)))</f>
        <v>489.33333333333309</v>
      </c>
      <c r="AJ83" s="14">
        <f>AI83*VLOOKUP('Données projet'!$B$10,Paramètres!$A$1:$I$89,3,0)*VLOOKUP('Données projet'!$B$10,Paramètres!$A$1:$I$89,5,0)</f>
        <v>229.0079999999999</v>
      </c>
      <c r="AK83" s="14">
        <f t="shared" si="89"/>
        <v>56.068134009566236</v>
      </c>
      <c r="AL83" s="22">
        <f t="shared" si="58"/>
        <v>496.50760006666104</v>
      </c>
      <c r="AM83" s="62">
        <f t="shared" si="59"/>
        <v>789.84093339999436</v>
      </c>
      <c r="AN83" s="62">
        <f ca="1">AVERAGE(OFFSET($AM$3,0,0,'Données projet'!$E$10+1,1))-AVERAGE(OFFSET($H$3,0,0,'Données projet'!$E$10+1,1))</f>
        <v>350.30094967545125</v>
      </c>
      <c r="AO83" s="62">
        <f t="shared" si="90"/>
        <v>315.20384081766025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298.8</v>
      </c>
      <c r="O84" s="14">
        <f>N84*VLOOKUP('Données projet'!$B$9,Paramètres!$A$1:$I$89,3,0)*VLOOKUP('Données projet'!$B$9,Paramètres!$A$1:$I$89,5,0)</f>
        <v>270.35424</v>
      </c>
      <c r="P84" s="14">
        <f t="shared" si="87"/>
        <v>64.924442218534367</v>
      </c>
      <c r="Q84" s="22">
        <f t="shared" si="54"/>
        <v>583.94370486394735</v>
      </c>
      <c r="R84" s="62">
        <f t="shared" si="55"/>
        <v>877.27703819728072</v>
      </c>
      <c r="S84" s="62">
        <f ca="1">AVERAGE(OFFSET($R$3,0,0,'Données projet'!$E$9+1,1))-AVERAGE(OFFSET($H$3,0,0,'Données projet'!$E$9+1,1))</f>
        <v>439.06700232017681</v>
      </c>
      <c r="T84" s="62">
        <f t="shared" si="88"/>
        <v>278.21741231699929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16.166666666666668</v>
      </c>
      <c r="AI84" s="14">
        <f>IF('Données projet'!$A$62&gt;35,AI83+AH84-AQ83,IF(A84&lt;'Données projet'!$A$62,$AF$205^A84,IF(A84='Données projet'!$A$62,'Données projet'!$B$62,AI83+AH84-AQ83)))</f>
        <v>505.49999999999977</v>
      </c>
      <c r="AJ84" s="14">
        <f>AI84*VLOOKUP('Données projet'!$B$10,Paramètres!$A$1:$I$89,3,0)*VLOOKUP('Données projet'!$B$10,Paramètres!$A$1:$I$89,5,0)</f>
        <v>236.57399999999987</v>
      </c>
      <c r="AK84" s="14">
        <f t="shared" si="89"/>
        <v>57.701794211350432</v>
      </c>
      <c r="AL84" s="22">
        <f t="shared" si="58"/>
        <v>512.53034158476851</v>
      </c>
      <c r="AM84" s="62">
        <f t="shared" si="59"/>
        <v>805.86367491810188</v>
      </c>
      <c r="AN84" s="62">
        <f ca="1">AVERAGE(OFFSET($AM$3,0,0,'Données projet'!$E$10+1,1))-AVERAGE(OFFSET($H$3,0,0,'Données projet'!$E$10+1,1))</f>
        <v>350.30094967545125</v>
      </c>
      <c r="AO84" s="62">
        <f t="shared" si="90"/>
        <v>315.20384081766025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305.60000000000002</v>
      </c>
      <c r="O85" s="14">
        <f>N85*VLOOKUP('Données projet'!$B$9,Paramètres!$A$1:$I$89,3,0)*VLOOKUP('Données projet'!$B$9,Paramètres!$A$1:$I$89,5,0)</f>
        <v>276.50687999999997</v>
      </c>
      <c r="P85" s="14">
        <f t="shared" si="87"/>
        <v>66.228273722513677</v>
      </c>
      <c r="Q85" s="22">
        <f t="shared" si="54"/>
        <v>596.93039273337797</v>
      </c>
      <c r="R85" s="62">
        <f t="shared" si="55"/>
        <v>890.26372606671134</v>
      </c>
      <c r="S85" s="62">
        <f ca="1">AVERAGE(OFFSET($R$3,0,0,'Données projet'!$E$9+1,1))-AVERAGE(OFFSET($H$3,0,0,'Données projet'!$E$9+1,1))</f>
        <v>439.06700232017681</v>
      </c>
      <c r="T85" s="62">
        <f t="shared" si="88"/>
        <v>278.21741231699929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16.166666666666668</v>
      </c>
      <c r="AI85" s="14">
        <f>IF('Données projet'!$A$62&gt;35,AI84+AH85-AQ84,IF(A85&lt;'Données projet'!$A$62,$AF$205^A85,IF(A85='Données projet'!$A$62,'Données projet'!$B$62,AI84+AH85-AQ84)))</f>
        <v>521.6666666666664</v>
      </c>
      <c r="AJ85" s="14">
        <f>AI85*VLOOKUP('Données projet'!$B$10,Paramètres!$A$1:$I$89,3,0)*VLOOKUP('Données projet'!$B$10,Paramètres!$A$1:$I$89,5,0)</f>
        <v>244.13999999999987</v>
      </c>
      <c r="AK85" s="14">
        <f t="shared" si="89"/>
        <v>59.329383078866051</v>
      </c>
      <c r="AL85" s="22">
        <f t="shared" si="58"/>
        <v>528.5425088623582</v>
      </c>
      <c r="AM85" s="62">
        <f t="shared" si="59"/>
        <v>821.87584219569158</v>
      </c>
      <c r="AN85" s="62">
        <f ca="1">AVERAGE(OFFSET($AM$3,0,0,'Données projet'!$E$10+1,1))-AVERAGE(OFFSET($H$3,0,0,'Données projet'!$E$10+1,1))</f>
        <v>350.30094967545125</v>
      </c>
      <c r="AO85" s="62">
        <f t="shared" si="90"/>
        <v>315.20384081766025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312.40000000000003</v>
      </c>
      <c r="O86" s="14">
        <f>N86*VLOOKUP('Données projet'!$B$9,Paramètres!$A$1:$I$89,3,0)*VLOOKUP('Données projet'!$B$9,Paramètres!$A$1:$I$89,5,0)</f>
        <v>282.65952000000004</v>
      </c>
      <c r="P86" s="14">
        <f t="shared" si="87"/>
        <v>67.528732309967324</v>
      </c>
      <c r="Q86" s="22">
        <f t="shared" si="54"/>
        <v>609.91120610652649</v>
      </c>
      <c r="R86" s="62">
        <f t="shared" si="55"/>
        <v>903.24453943985986</v>
      </c>
      <c r="S86" s="62">
        <f ca="1">AVERAGE(OFFSET($R$3,0,0,'Données projet'!$E$9+1,1))-AVERAGE(OFFSET($H$3,0,0,'Données projet'!$E$9+1,1))</f>
        <v>439.06700232017681</v>
      </c>
      <c r="T86" s="62">
        <f t="shared" si="88"/>
        <v>278.21741231699929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16.166666666666668</v>
      </c>
      <c r="AI86" s="14">
        <f>IF('Données projet'!$A$62&gt;35,AI85+AH86-AQ85,IF(A86&lt;'Données projet'!$A$62,$AF$205^A86,IF(A86='Données projet'!$A$62,'Données projet'!$B$62,AI85+AH86-AQ85)))</f>
        <v>537.83333333333303</v>
      </c>
      <c r="AJ86" s="14">
        <f>AI86*VLOOKUP('Données projet'!$B$10,Paramètres!$A$1:$I$89,3,0)*VLOOKUP('Données projet'!$B$10,Paramètres!$A$1:$I$89,5,0)</f>
        <v>251.70599999999988</v>
      </c>
      <c r="AK86" s="14">
        <f t="shared" si="89"/>
        <v>60.951110356020116</v>
      </c>
      <c r="AL86" s="22">
        <f t="shared" si="58"/>
        <v>544.54446720340138</v>
      </c>
      <c r="AM86" s="62">
        <f t="shared" si="59"/>
        <v>837.87780053673464</v>
      </c>
      <c r="AN86" s="62">
        <f ca="1">AVERAGE(OFFSET($AM$3,0,0,'Données projet'!$E$10+1,1))-AVERAGE(OFFSET($H$3,0,0,'Données projet'!$E$10+1,1))</f>
        <v>350.30094967545125</v>
      </c>
      <c r="AO86" s="62">
        <f t="shared" si="90"/>
        <v>315.20384081766025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319.20000000000005</v>
      </c>
      <c r="O87" s="14">
        <f>N87*VLOOKUP('Données projet'!$B$9,Paramètres!$A$1:$I$89,3,0)*VLOOKUP('Données projet'!$B$9,Paramètres!$A$1:$I$89,5,0)</f>
        <v>288.81216000000006</v>
      </c>
      <c r="P87" s="14">
        <f t="shared" si="87"/>
        <v>68.825899854238159</v>
      </c>
      <c r="Q87" s="22">
        <f t="shared" si="54"/>
        <v>622.88628757946492</v>
      </c>
      <c r="R87" s="62">
        <f t="shared" si="55"/>
        <v>916.21962091279829</v>
      </c>
      <c r="S87" s="62">
        <f ca="1">AVERAGE(OFFSET($R$3,0,0,'Données projet'!$E$9+1,1))-AVERAGE(OFFSET($H$3,0,0,'Données projet'!$E$9+1,1))</f>
        <v>439.06700232017681</v>
      </c>
      <c r="T87" s="62">
        <f t="shared" si="88"/>
        <v>278.21741231699929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>
        <f>VLOOKUP(A87,'Données projet'!$A$61:$I$81,2,0)</f>
        <v>554</v>
      </c>
      <c r="AG87" s="13">
        <f>VLOOKUP(A87,'Données projet'!$A$61:$I$81,9,0)</f>
        <v>16.166666666666668</v>
      </c>
      <c r="AH87" s="13">
        <f t="array" ref="AH87">INDEX(AG:AG,MIN(IF(ISNUMBER(AG87:AG283),ROW(AG87:AG283),"")))</f>
        <v>16.166666666666668</v>
      </c>
      <c r="AI87" s="14">
        <f>IF('Données projet'!$A$62&gt;35,AI86+AH87-AQ86,IF(A87&lt;'Données projet'!$A$62,$AF$205^A87,IF(A87='Données projet'!$A$62,'Données projet'!$B$62,AI86+AH87-AQ86)))</f>
        <v>553.99999999999966</v>
      </c>
      <c r="AJ87" s="14">
        <f>AI87*VLOOKUP('Données projet'!$B$10,Paramètres!$A$1:$I$89,3,0)*VLOOKUP('Données projet'!$B$10,Paramètres!$A$1:$I$89,5,0)</f>
        <v>259.27199999999988</v>
      </c>
      <c r="AK87" s="14">
        <f t="shared" si="89"/>
        <v>62.567172460757938</v>
      </c>
      <c r="AL87" s="22">
        <f t="shared" si="58"/>
        <v>560.53655870248656</v>
      </c>
      <c r="AM87" s="62">
        <f t="shared" si="59"/>
        <v>853.86989203581993</v>
      </c>
      <c r="AN87" s="62">
        <f ca="1">AVERAGE(OFFSET($AM$3,0,0,'Données projet'!$E$10+1,1))-AVERAGE(OFFSET($H$3,0,0,'Données projet'!$E$10+1,1))</f>
        <v>350.30094967545125</v>
      </c>
      <c r="AO87" s="62">
        <f t="shared" si="90"/>
        <v>315.20384081766025</v>
      </c>
      <c r="AP87" s="16">
        <f>IF(ISNA(VLOOKUP(A87,'Données projet'!$A$61:$I$81,3,0)),0,VLOOKUP(A87,'Données projet'!$A$61:$I$81,3,0))</f>
        <v>8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326.00000000000006</v>
      </c>
      <c r="O88" s="14">
        <f>N88*VLOOKUP('Données projet'!$B$9,Paramètres!$A$1:$I$89,3,0)*VLOOKUP('Données projet'!$B$9,Paramètres!$A$1:$I$89,5,0)</f>
        <v>294.96480000000003</v>
      </c>
      <c r="P88" s="14">
        <f t="shared" si="87"/>
        <v>70.119854541045001</v>
      </c>
      <c r="Q88" s="22">
        <f t="shared" si="54"/>
        <v>635.85577332565333</v>
      </c>
      <c r="R88" s="62">
        <f t="shared" si="55"/>
        <v>929.1891066589867</v>
      </c>
      <c r="S88" s="62">
        <f ca="1">AVERAGE(OFFSET($R$3,0,0,'Données projet'!$E$9+1,1))-AVERAGE(OFFSET($H$3,0,0,'Données projet'!$E$9+1,1))</f>
        <v>439.06700232017681</v>
      </c>
      <c r="T88" s="62">
        <f t="shared" si="88"/>
        <v>278.21741231699929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553.99999999999966</v>
      </c>
      <c r="AJ88" s="14">
        <f>AI88*VLOOKUP('Données projet'!$B$10,Paramètres!$A$1:$I$89,3,0)*VLOOKUP('Données projet'!$B$10,Paramètres!$A$1:$I$89,5,0)</f>
        <v>259.27199999999988</v>
      </c>
      <c r="AK88" s="14">
        <f t="shared" si="89"/>
        <v>62.567172460757938</v>
      </c>
      <c r="AL88" s="22">
        <f t="shared" si="58"/>
        <v>560.53655870248656</v>
      </c>
      <c r="AM88" s="62">
        <f t="shared" si="59"/>
        <v>853.86989203581993</v>
      </c>
      <c r="AN88" s="62">
        <f ca="1">AVERAGE(OFFSET($AM$3,0,0,'Données projet'!$E$10+1,1))-AVERAGE(OFFSET($H$3,0,0,'Données projet'!$E$10+1,1))</f>
        <v>350.30094967545125</v>
      </c>
      <c r="AO88" s="62">
        <f t="shared" si="90"/>
        <v>315.20384081766025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304.40000000000003</v>
      </c>
      <c r="O89" s="14">
        <f>N89*VLOOKUP('Données projet'!$B$9,Paramètres!$A$1:$I$89,3,0)*VLOOKUP('Données projet'!$B$9,Paramètres!$A$1:$I$89,5,0)</f>
        <v>275.42112000000003</v>
      </c>
      <c r="P89" s="14">
        <f t="shared" si="87"/>
        <v>65.998433293601067</v>
      </c>
      <c r="Q89" s="22">
        <f t="shared" si="54"/>
        <v>594.63905531968851</v>
      </c>
      <c r="R89" s="62">
        <f t="shared" si="55"/>
        <v>887.97238865302188</v>
      </c>
      <c r="S89" s="62">
        <f ca="1">AVERAGE(OFFSET($R$3,0,0,'Données projet'!$E$9+1,1))-AVERAGE(OFFSET($H$3,0,0,'Données projet'!$E$9+1,1))</f>
        <v>439.06700232017681</v>
      </c>
      <c r="T89" s="62">
        <f t="shared" si="88"/>
        <v>278.21741231699929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553.99999999999966</v>
      </c>
      <c r="AJ89" s="14">
        <f>AI89*VLOOKUP('Données projet'!$B$10,Paramètres!$A$1:$I$89,3,0)*VLOOKUP('Données projet'!$B$10,Paramètres!$A$1:$I$89,5,0)</f>
        <v>259.27199999999988</v>
      </c>
      <c r="AK89" s="14">
        <f t="shared" si="89"/>
        <v>62.567172460757938</v>
      </c>
      <c r="AL89" s="22">
        <f t="shared" si="58"/>
        <v>560.53655870248656</v>
      </c>
      <c r="AM89" s="62">
        <f t="shared" si="59"/>
        <v>853.86989203581993</v>
      </c>
      <c r="AN89" s="62">
        <f ca="1">AVERAGE(OFFSET($AM$3,0,0,'Données projet'!$E$10+1,1))-AVERAGE(OFFSET($H$3,0,0,'Données projet'!$E$10+1,1))</f>
        <v>350.30094967545125</v>
      </c>
      <c r="AO89" s="62">
        <f t="shared" si="90"/>
        <v>315.20384081766025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310.8</v>
      </c>
      <c r="O90" s="14">
        <f>N90*VLOOKUP('Données projet'!$B$9,Paramètres!$A$1:$I$89,3,0)*VLOOKUP('Données projet'!$B$9,Paramètres!$A$1:$I$89,5,0)</f>
        <v>281.21184</v>
      </c>
      <c r="P90" s="14">
        <f t="shared" si="87"/>
        <v>67.22304110496664</v>
      </c>
      <c r="Q90" s="22">
        <f t="shared" si="54"/>
        <v>606.85741792448357</v>
      </c>
      <c r="R90" s="62">
        <f t="shared" si="55"/>
        <v>900.19075125781683</v>
      </c>
      <c r="S90" s="62">
        <f ca="1">AVERAGE(OFFSET($R$3,0,0,'Données projet'!$E$9+1,1))-AVERAGE(OFFSET($H$3,0,0,'Données projet'!$E$9+1,1))</f>
        <v>439.06700232017681</v>
      </c>
      <c r="T90" s="62">
        <f t="shared" si="88"/>
        <v>278.21741231699929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553.99999999999966</v>
      </c>
      <c r="AJ90" s="14">
        <f>AI90*VLOOKUP('Données projet'!$B$10,Paramètres!$A$1:$I$89,3,0)*VLOOKUP('Données projet'!$B$10,Paramètres!$A$1:$I$89,5,0)</f>
        <v>259.27199999999988</v>
      </c>
      <c r="AK90" s="14">
        <f t="shared" si="89"/>
        <v>62.567172460757938</v>
      </c>
      <c r="AL90" s="22">
        <f t="shared" si="58"/>
        <v>560.53655870248656</v>
      </c>
      <c r="AM90" s="62">
        <f t="shared" si="59"/>
        <v>853.86989203581993</v>
      </c>
      <c r="AN90" s="62">
        <f ca="1">AVERAGE(OFFSET($AM$3,0,0,'Données projet'!$E$10+1,1))-AVERAGE(OFFSET($H$3,0,0,'Données projet'!$E$10+1,1))</f>
        <v>350.30094967545125</v>
      </c>
      <c r="AO90" s="62">
        <f t="shared" si="90"/>
        <v>315.20384081766025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317.2</v>
      </c>
      <c r="O91" s="14">
        <f>N91*VLOOKUP('Données projet'!$B$9,Paramètres!$A$1:$I$89,3,0)*VLOOKUP('Données projet'!$B$9,Paramètres!$A$1:$I$89,5,0)</f>
        <v>287.00255999999996</v>
      </c>
      <c r="P91" s="14">
        <f t="shared" si="87"/>
        <v>68.444716936118553</v>
      </c>
      <c r="Q91" s="22">
        <f t="shared" si="54"/>
        <v>619.07067399707296</v>
      </c>
      <c r="R91" s="62">
        <f t="shared" si="55"/>
        <v>912.40400733040633</v>
      </c>
      <c r="S91" s="62">
        <f ca="1">AVERAGE(OFFSET($R$3,0,0,'Données projet'!$E$9+1,1))-AVERAGE(OFFSET($H$3,0,0,'Données projet'!$E$9+1,1))</f>
        <v>439.06700232017681</v>
      </c>
      <c r="T91" s="62">
        <f t="shared" si="88"/>
        <v>278.21741231699929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553.99999999999966</v>
      </c>
      <c r="AJ91" s="14">
        <f>AI91*VLOOKUP('Données projet'!$B$10,Paramètres!$A$1:$I$89,3,0)*VLOOKUP('Données projet'!$B$10,Paramètres!$A$1:$I$89,5,0)</f>
        <v>259.27199999999988</v>
      </c>
      <c r="AK91" s="14">
        <f t="shared" si="89"/>
        <v>62.567172460757938</v>
      </c>
      <c r="AL91" s="22">
        <f t="shared" si="58"/>
        <v>560.53655870248656</v>
      </c>
      <c r="AM91" s="62">
        <f t="shared" si="59"/>
        <v>853.86989203581993</v>
      </c>
      <c r="AN91" s="62">
        <f ca="1">AVERAGE(OFFSET($AM$3,0,0,'Données projet'!$E$10+1,1))-AVERAGE(OFFSET($H$3,0,0,'Données projet'!$E$10+1,1))</f>
        <v>350.30094967545125</v>
      </c>
      <c r="AO91" s="62">
        <f t="shared" si="90"/>
        <v>315.20384081766025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323.59999999999997</v>
      </c>
      <c r="O92" s="14">
        <f>N92*VLOOKUP('Données projet'!$B$9,Paramètres!$A$1:$I$89,3,0)*VLOOKUP('Données projet'!$B$9,Paramètres!$A$1:$I$89,5,0)</f>
        <v>292.79327999999992</v>
      </c>
      <c r="P92" s="14">
        <f t="shared" si="87"/>
        <v>69.663526761731433</v>
      </c>
      <c r="Q92" s="22">
        <f t="shared" si="54"/>
        <v>631.27893844334869</v>
      </c>
      <c r="R92" s="62">
        <f t="shared" si="55"/>
        <v>924.61227177668206</v>
      </c>
      <c r="S92" s="62">
        <f ca="1">AVERAGE(OFFSET($R$3,0,0,'Données projet'!$E$9+1,1))-AVERAGE(OFFSET($H$3,0,0,'Données projet'!$E$9+1,1))</f>
        <v>439.06700232017681</v>
      </c>
      <c r="T92" s="62">
        <f t="shared" si="88"/>
        <v>278.21741231699929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553.99999999999966</v>
      </c>
      <c r="AJ92" s="14">
        <f>AI92*VLOOKUP('Données projet'!$B$10,Paramètres!$A$1:$I$89,3,0)*VLOOKUP('Données projet'!$B$10,Paramètres!$A$1:$I$89,5,0)</f>
        <v>259.27199999999988</v>
      </c>
      <c r="AK92" s="14">
        <f t="shared" si="89"/>
        <v>62.567172460757938</v>
      </c>
      <c r="AL92" s="22">
        <f t="shared" si="58"/>
        <v>560.53655870248656</v>
      </c>
      <c r="AM92" s="62">
        <f t="shared" si="59"/>
        <v>853.86989203581993</v>
      </c>
      <c r="AN92" s="62">
        <f ca="1">AVERAGE(OFFSET($AM$3,0,0,'Données projet'!$E$10+1,1))-AVERAGE(OFFSET($H$3,0,0,'Données projet'!$E$10+1,1))</f>
        <v>350.30094967545125</v>
      </c>
      <c r="AO92" s="62">
        <f t="shared" si="90"/>
        <v>315.20384081766025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329.99999999999994</v>
      </c>
      <c r="O93" s="14">
        <f>N93*VLOOKUP('Données projet'!$B$9,Paramètres!$A$1:$I$89,3,0)*VLOOKUP('Données projet'!$B$9,Paramètres!$A$1:$I$89,5,0)</f>
        <v>298.58399999999995</v>
      </c>
      <c r="P93" s="14">
        <f t="shared" si="87"/>
        <v>70.879533797607607</v>
      </c>
      <c r="Q93" s="22">
        <f t="shared" si="54"/>
        <v>643.48232136416652</v>
      </c>
      <c r="R93" s="62">
        <f t="shared" si="55"/>
        <v>936.81565469749989</v>
      </c>
      <c r="S93" s="62">
        <f ca="1">AVERAGE(OFFSET($R$3,0,0,'Données projet'!$E$9+1,1))-AVERAGE(OFFSET($H$3,0,0,'Données projet'!$E$9+1,1))</f>
        <v>439.06700232017681</v>
      </c>
      <c r="T93" s="62">
        <f t="shared" si="88"/>
        <v>278.21741231699929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553.99999999999966</v>
      </c>
      <c r="AJ93" s="14">
        <f>AI93*VLOOKUP('Données projet'!$B$10,Paramètres!$A$1:$I$89,3,0)*VLOOKUP('Données projet'!$B$10,Paramètres!$A$1:$I$89,5,0)</f>
        <v>259.27199999999988</v>
      </c>
      <c r="AK93" s="14">
        <f t="shared" si="89"/>
        <v>62.567172460757938</v>
      </c>
      <c r="AL93" s="22">
        <f t="shared" si="58"/>
        <v>560.53655870248656</v>
      </c>
      <c r="AM93" s="62">
        <f t="shared" si="59"/>
        <v>853.86989203581993</v>
      </c>
      <c r="AN93" s="62">
        <f ca="1">AVERAGE(OFFSET($AM$3,0,0,'Données projet'!$E$10+1,1))-AVERAGE(OFFSET($H$3,0,0,'Données projet'!$E$10+1,1))</f>
        <v>350.30094967545125</v>
      </c>
      <c r="AO93" s="62">
        <f t="shared" si="90"/>
        <v>315.20384081766025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</v>
      </c>
      <c r="N94" s="14">
        <f>IF('Données projet'!$A$36&gt;35,N93+M94-V93,IF(A94&lt;'Données projet'!$A$36,$K$205^A94,IF(A94='Données projet'!$A$36,'Données projet'!$B$36,N93+M94-V93)))</f>
        <v>307.99999999999994</v>
      </c>
      <c r="O94" s="14">
        <f>N94*VLOOKUP('Données projet'!$B$9,Paramètres!$A$1:$I$89,3,0)*VLOOKUP('Données projet'!$B$9,Paramètres!$A$1:$I$89,5,0)</f>
        <v>278.67839999999995</v>
      </c>
      <c r="P94" s="14">
        <f t="shared" si="87"/>
        <v>66.687639951856809</v>
      </c>
      <c r="Q94" s="22">
        <f t="shared" si="54"/>
        <v>601.51251958281716</v>
      </c>
      <c r="R94" s="62">
        <f t="shared" si="55"/>
        <v>894.84585291615053</v>
      </c>
      <c r="S94" s="62">
        <f ca="1">AVERAGE(OFFSET($R$3,0,0,'Données projet'!$E$9+1,1))-AVERAGE(OFFSET($H$3,0,0,'Données projet'!$E$9+1,1))</f>
        <v>439.06700232017681</v>
      </c>
      <c r="T94" s="62">
        <f t="shared" si="88"/>
        <v>278.21741231699929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553.99999999999966</v>
      </c>
      <c r="AJ94" s="14">
        <f>AI94*VLOOKUP('Données projet'!$B$10,Paramètres!$A$1:$I$89,3,0)*VLOOKUP('Données projet'!$B$10,Paramètres!$A$1:$I$89,5,0)</f>
        <v>259.27199999999988</v>
      </c>
      <c r="AK94" s="14">
        <f t="shared" si="89"/>
        <v>62.567172460757938</v>
      </c>
      <c r="AL94" s="22">
        <f t="shared" si="58"/>
        <v>560.53655870248656</v>
      </c>
      <c r="AM94" s="62">
        <f t="shared" si="59"/>
        <v>853.86989203581993</v>
      </c>
      <c r="AN94" s="62">
        <f ca="1">AVERAGE(OFFSET($AM$3,0,0,'Données projet'!$E$10+1,1))-AVERAGE(OFFSET($H$3,0,0,'Données projet'!$E$10+1,1))</f>
        <v>350.30094967545125</v>
      </c>
      <c r="AO94" s="62">
        <f t="shared" si="90"/>
        <v>315.20384081766025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</v>
      </c>
      <c r="N95" s="14">
        <f>IF('Données projet'!$A$36&gt;35,N94+M95-V94,IF(A95&lt;'Données projet'!$A$36,$K$205^A95,IF(A95='Données projet'!$A$36,'Données projet'!$B$36,N94+M95-V94)))</f>
        <v>313.99999999999994</v>
      </c>
      <c r="O95" s="14">
        <f>N95*VLOOKUP('Données projet'!$B$9,Paramètres!$A$1:$I$89,3,0)*VLOOKUP('Données projet'!$B$9,Paramètres!$A$1:$I$89,5,0)</f>
        <v>284.10719999999992</v>
      </c>
      <c r="P95" s="14">
        <f t="shared" si="87"/>
        <v>67.834241327943715</v>
      </c>
      <c r="Q95" s="22">
        <f t="shared" si="54"/>
        <v>612.96467697950186</v>
      </c>
      <c r="R95" s="62">
        <f t="shared" si="55"/>
        <v>906.29801031283523</v>
      </c>
      <c r="S95" s="62">
        <f ca="1">AVERAGE(OFFSET($R$3,0,0,'Données projet'!$E$9+1,1))-AVERAGE(OFFSET($H$3,0,0,'Données projet'!$E$9+1,1))</f>
        <v>439.06700232017681</v>
      </c>
      <c r="T95" s="62">
        <f t="shared" si="88"/>
        <v>278.21741231699929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553.99999999999966</v>
      </c>
      <c r="AJ95" s="14">
        <f>AI95*VLOOKUP('Données projet'!$B$10,Paramètres!$A$1:$I$89,3,0)*VLOOKUP('Données projet'!$B$10,Paramètres!$A$1:$I$89,5,0)</f>
        <v>259.27199999999988</v>
      </c>
      <c r="AK95" s="14">
        <f t="shared" si="89"/>
        <v>62.567172460757938</v>
      </c>
      <c r="AL95" s="22">
        <f t="shared" si="58"/>
        <v>560.53655870248656</v>
      </c>
      <c r="AM95" s="62">
        <f t="shared" si="59"/>
        <v>853.86989203581993</v>
      </c>
      <c r="AN95" s="62">
        <f ca="1">AVERAGE(OFFSET($AM$3,0,0,'Données projet'!$E$10+1,1))-AVERAGE(OFFSET($H$3,0,0,'Données projet'!$E$10+1,1))</f>
        <v>350.30094967545125</v>
      </c>
      <c r="AO95" s="62">
        <f t="shared" si="90"/>
        <v>315.20384081766025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</v>
      </c>
      <c r="N96" s="14">
        <f>IF('Données projet'!$A$36&gt;35,N95+M96-V95,IF(A96&lt;'Données projet'!$A$36,$K$205^A96,IF(A96='Données projet'!$A$36,'Données projet'!$B$36,N95+M96-V95)))</f>
        <v>319.99999999999994</v>
      </c>
      <c r="O96" s="14">
        <f>N96*VLOOKUP('Données projet'!$B$9,Paramètres!$A$1:$I$89,3,0)*VLOOKUP('Données projet'!$B$9,Paramètres!$A$1:$I$89,5,0)</f>
        <v>289.53599999999994</v>
      </c>
      <c r="P96" s="14">
        <f t="shared" si="87"/>
        <v>68.97829509904436</v>
      </c>
      <c r="Q96" s="22">
        <f t="shared" si="54"/>
        <v>624.41239729750214</v>
      </c>
      <c r="R96" s="62">
        <f t="shared" si="55"/>
        <v>917.7457306308354</v>
      </c>
      <c r="S96" s="62">
        <f ca="1">AVERAGE(OFFSET($R$3,0,0,'Données projet'!$E$9+1,1))-AVERAGE(OFFSET($H$3,0,0,'Données projet'!$E$9+1,1))</f>
        <v>439.06700232017681</v>
      </c>
      <c r="T96" s="62">
        <f t="shared" si="88"/>
        <v>278.21741231699929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553.99999999999966</v>
      </c>
      <c r="AJ96" s="14">
        <f>AI96*VLOOKUP('Données projet'!$B$10,Paramètres!$A$1:$I$89,3,0)*VLOOKUP('Données projet'!$B$10,Paramètres!$A$1:$I$89,5,0)</f>
        <v>259.27199999999988</v>
      </c>
      <c r="AK96" s="14">
        <f t="shared" si="89"/>
        <v>62.567172460757938</v>
      </c>
      <c r="AL96" s="22">
        <f t="shared" si="58"/>
        <v>560.53655870248656</v>
      </c>
      <c r="AM96" s="62">
        <f t="shared" si="59"/>
        <v>853.86989203581993</v>
      </c>
      <c r="AN96" s="62">
        <f ca="1">AVERAGE(OFFSET($AM$3,0,0,'Données projet'!$E$10+1,1))-AVERAGE(OFFSET($H$3,0,0,'Données projet'!$E$10+1,1))</f>
        <v>350.30094967545125</v>
      </c>
      <c r="AO96" s="62">
        <f t="shared" si="90"/>
        <v>315.20384081766025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</v>
      </c>
      <c r="N97" s="14">
        <f>IF('Données projet'!$A$36&gt;35,N96+M97-V96,IF(A97&lt;'Données projet'!$A$36,$K$205^A97,IF(A97='Données projet'!$A$36,'Données projet'!$B$36,N96+M97-V96)))</f>
        <v>325.99999999999994</v>
      </c>
      <c r="O97" s="14">
        <f>N97*VLOOKUP('Données projet'!$B$9,Paramètres!$A$1:$I$89,3,0)*VLOOKUP('Données projet'!$B$9,Paramètres!$A$1:$I$89,5,0)</f>
        <v>294.96479999999997</v>
      </c>
      <c r="P97" s="14">
        <f t="shared" si="87"/>
        <v>70.119854541045001</v>
      </c>
      <c r="Q97" s="22">
        <f t="shared" si="54"/>
        <v>635.85577332565333</v>
      </c>
      <c r="R97" s="62">
        <f t="shared" si="55"/>
        <v>929.1891066589867</v>
      </c>
      <c r="S97" s="62">
        <f ca="1">AVERAGE(OFFSET($R$3,0,0,'Données projet'!$E$9+1,1))-AVERAGE(OFFSET($H$3,0,0,'Données projet'!$E$9+1,1))</f>
        <v>439.06700232017681</v>
      </c>
      <c r="T97" s="62">
        <f t="shared" si="88"/>
        <v>278.21741231699929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553.99999999999966</v>
      </c>
      <c r="AJ97" s="14">
        <f>AI97*VLOOKUP('Données projet'!$B$10,Paramètres!$A$1:$I$89,3,0)*VLOOKUP('Données projet'!$B$10,Paramètres!$A$1:$I$89,5,0)</f>
        <v>259.27199999999988</v>
      </c>
      <c r="AK97" s="14">
        <f t="shared" si="89"/>
        <v>62.567172460757938</v>
      </c>
      <c r="AL97" s="22">
        <f t="shared" si="58"/>
        <v>560.53655870248656</v>
      </c>
      <c r="AM97" s="62">
        <f t="shared" si="59"/>
        <v>853.86989203581993</v>
      </c>
      <c r="AN97" s="62">
        <f ca="1">AVERAGE(OFFSET($AM$3,0,0,'Données projet'!$E$10+1,1))-AVERAGE(OFFSET($H$3,0,0,'Données projet'!$E$10+1,1))</f>
        <v>350.30094967545125</v>
      </c>
      <c r="AO97" s="62">
        <f t="shared" si="90"/>
        <v>315.20384081766025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332</v>
      </c>
      <c r="L98" s="13">
        <f>VLOOKUP(A98,'Données projet'!$A$35:$I$55,9,0)</f>
        <v>6</v>
      </c>
      <c r="M98" s="13">
        <f t="array" ref="M98">INDEX(L:L,MIN(IF(ISNUMBER(L98:L294),ROW(L98:L294),"")))</f>
        <v>6</v>
      </c>
      <c r="N98" s="14">
        <f>IF('Données projet'!$A$36&gt;35,N97+M98-V97,IF(A98&lt;'Données projet'!$A$36,$K$205^A98,IF(A98='Données projet'!$A$36,'Données projet'!$B$36,N97+M98-V97)))</f>
        <v>331.99999999999994</v>
      </c>
      <c r="O98" s="14">
        <f>N98*VLOOKUP('Données projet'!$B$9,Paramètres!$A$1:$I$89,3,0)*VLOOKUP('Données projet'!$B$9,Paramètres!$A$1:$I$89,5,0)</f>
        <v>300.39359999999994</v>
      </c>
      <c r="P98" s="14">
        <f t="shared" si="87"/>
        <v>71.258970856492667</v>
      </c>
      <c r="Q98" s="22">
        <f t="shared" si="54"/>
        <v>647.29489424172459</v>
      </c>
      <c r="R98" s="62">
        <f t="shared" si="55"/>
        <v>940.62822757505796</v>
      </c>
      <c r="S98" s="62">
        <f ca="1">AVERAGE(OFFSET($R$3,0,0,'Données projet'!$E$9+1,1))-AVERAGE(OFFSET($H$3,0,0,'Données projet'!$E$9+1,1))</f>
        <v>439.06700232017681</v>
      </c>
      <c r="T98" s="62">
        <f t="shared" si="88"/>
        <v>278.21741231699929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553.99999999999966</v>
      </c>
      <c r="AJ98" s="14">
        <f>AI98*VLOOKUP('Données projet'!$B$10,Paramètres!$A$1:$I$89,3,0)*VLOOKUP('Données projet'!$B$10,Paramètres!$A$1:$I$89,5,0)</f>
        <v>259.27199999999988</v>
      </c>
      <c r="AK98" s="14">
        <f t="shared" si="89"/>
        <v>62.567172460757938</v>
      </c>
      <c r="AL98" s="22">
        <f t="shared" si="58"/>
        <v>560.53655870248656</v>
      </c>
      <c r="AM98" s="62">
        <f t="shared" si="59"/>
        <v>853.86989203581993</v>
      </c>
      <c r="AN98" s="62">
        <f ca="1">AVERAGE(OFFSET($AM$3,0,0,'Données projet'!$E$10+1,1))-AVERAGE(OFFSET($H$3,0,0,'Données projet'!$E$10+1,1))</f>
        <v>350.30094967545125</v>
      </c>
      <c r="AO98" s="62">
        <f t="shared" si="90"/>
        <v>315.20384081766025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5.8</v>
      </c>
      <c r="N99" s="14">
        <f>IF('Données projet'!$A$36&gt;35,N98+M99-V98,IF(A99&lt;'Données projet'!$A$36,$K$205^A99,IF(A99='Données projet'!$A$36,'Données projet'!$B$36,N98+M99-V98)))</f>
        <v>309.79999999999995</v>
      </c>
      <c r="O99" s="14">
        <f>N99*VLOOKUP('Données projet'!$B$9,Paramètres!$A$1:$I$89,3,0)*VLOOKUP('Données projet'!$B$9,Paramètres!$A$1:$I$89,5,0)</f>
        <v>280.30703999999997</v>
      </c>
      <c r="P99" s="14">
        <f t="shared" si="87"/>
        <v>67.03189112007388</v>
      </c>
      <c r="Q99" s="22">
        <f t="shared" ref="Q99:Q130" si="107">(O99+P99)*0.475*44/12</f>
        <v>604.94863836746197</v>
      </c>
      <c r="R99" s="62">
        <f t="shared" si="55"/>
        <v>898.28197170079534</v>
      </c>
      <c r="S99" s="62">
        <f ca="1">AVERAGE(OFFSET($R$3,0,0,'Données projet'!$E$9+1,1))-AVERAGE(OFFSET($H$3,0,0,'Données projet'!$E$9+1,1))</f>
        <v>439.06700232017681</v>
      </c>
      <c r="T99" s="62">
        <f t="shared" si="88"/>
        <v>278.21741231699929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553.99999999999966</v>
      </c>
      <c r="AJ99" s="14">
        <f>AI99*VLOOKUP('Données projet'!$B$10,Paramètres!$A$1:$I$89,3,0)*VLOOKUP('Données projet'!$B$10,Paramètres!$A$1:$I$89,5,0)</f>
        <v>259.27199999999988</v>
      </c>
      <c r="AK99" s="14">
        <f t="shared" si="89"/>
        <v>62.567172460757938</v>
      </c>
      <c r="AL99" s="22">
        <f t="shared" si="58"/>
        <v>560.53655870248656</v>
      </c>
      <c r="AM99" s="62">
        <f t="shared" si="59"/>
        <v>853.86989203581993</v>
      </c>
      <c r="AN99" s="62">
        <f ca="1">AVERAGE(OFFSET($AM$3,0,0,'Données projet'!$E$10+1,1))-AVERAGE(OFFSET($H$3,0,0,'Données projet'!$E$10+1,1))</f>
        <v>350.30094967545125</v>
      </c>
      <c r="AO99" s="62">
        <f t="shared" si="90"/>
        <v>315.20384081766025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5.8</v>
      </c>
      <c r="N100" s="14">
        <f>IF('Données projet'!$A$36&gt;35,N99+M100-V99,IF(A100&lt;'Données projet'!$A$36,$K$205^A100,IF(A100='Données projet'!$A$36,'Données projet'!$B$36,N99+M100-V99)))</f>
        <v>315.59999999999997</v>
      </c>
      <c r="O100" s="14">
        <f>N100*VLOOKUP('Données projet'!$B$9,Paramètres!$A$1:$I$89,3,0)*VLOOKUP('Données projet'!$B$9,Paramètres!$A$1:$I$89,5,0)</f>
        <v>285.55487999999997</v>
      </c>
      <c r="P100" s="14">
        <f t="shared" si="87"/>
        <v>68.139569194998018</v>
      </c>
      <c r="Q100" s="22">
        <f t="shared" si="107"/>
        <v>616.01783234795482</v>
      </c>
      <c r="R100" s="62">
        <f t="shared" si="55"/>
        <v>909.35116568128819</v>
      </c>
      <c r="S100" s="62">
        <f ca="1">AVERAGE(OFFSET($R$3,0,0,'Données projet'!$E$9+1,1))-AVERAGE(OFFSET($H$3,0,0,'Données projet'!$E$9+1,1))</f>
        <v>439.06700232017681</v>
      </c>
      <c r="T100" s="62">
        <f t="shared" si="88"/>
        <v>278.21741231699929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553.99999999999966</v>
      </c>
      <c r="AJ100" s="14">
        <f>AI100*VLOOKUP('Données projet'!$B$10,Paramètres!$A$1:$I$89,3,0)*VLOOKUP('Données projet'!$B$10,Paramètres!$A$1:$I$89,5,0)</f>
        <v>259.27199999999988</v>
      </c>
      <c r="AK100" s="14">
        <f t="shared" si="89"/>
        <v>62.567172460757938</v>
      </c>
      <c r="AL100" s="22">
        <f t="shared" si="58"/>
        <v>560.53655870248656</v>
      </c>
      <c r="AM100" s="62">
        <f t="shared" si="59"/>
        <v>853.86989203581993</v>
      </c>
      <c r="AN100" s="62">
        <f ca="1">AVERAGE(OFFSET($AM$3,0,0,'Données projet'!$E$10+1,1))-AVERAGE(OFFSET($H$3,0,0,'Données projet'!$E$10+1,1))</f>
        <v>350.30094967545125</v>
      </c>
      <c r="AO100" s="62">
        <f t="shared" si="90"/>
        <v>315.20384081766025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5.8</v>
      </c>
      <c r="N101" s="14">
        <f>IF('Données projet'!$A$36&gt;35,N100+M101-V100,IF(A101&lt;'Données projet'!$A$36,$K$205^A101,IF(A101='Données projet'!$A$36,'Données projet'!$B$36,N100+M101-V100)))</f>
        <v>321.39999999999998</v>
      </c>
      <c r="O101" s="14">
        <f>N101*VLOOKUP('Données projet'!$B$9,Paramètres!$A$1:$I$89,3,0)*VLOOKUP('Données projet'!$B$9,Paramètres!$A$1:$I$89,5,0)</f>
        <v>290.80271999999997</v>
      </c>
      <c r="P101" s="14">
        <f t="shared" si="87"/>
        <v>69.244880157128961</v>
      </c>
      <c r="Q101" s="22">
        <f t="shared" si="107"/>
        <v>627.08290360699959</v>
      </c>
      <c r="R101" s="62">
        <f t="shared" si="55"/>
        <v>920.41623694033296</v>
      </c>
      <c r="S101" s="62">
        <f ca="1">AVERAGE(OFFSET($R$3,0,0,'Données projet'!$E$9+1,1))-AVERAGE(OFFSET($H$3,0,0,'Données projet'!$E$9+1,1))</f>
        <v>439.06700232017681</v>
      </c>
      <c r="T101" s="62">
        <f t="shared" si="88"/>
        <v>278.21741231699929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553.99999999999966</v>
      </c>
      <c r="AJ101" s="14">
        <f>AI101*VLOOKUP('Données projet'!$B$10,Paramètres!$A$1:$I$89,3,0)*VLOOKUP('Données projet'!$B$10,Paramètres!$A$1:$I$89,5,0)</f>
        <v>259.27199999999988</v>
      </c>
      <c r="AK101" s="14">
        <f t="shared" si="89"/>
        <v>62.567172460757938</v>
      </c>
      <c r="AL101" s="22">
        <f t="shared" si="58"/>
        <v>560.53655870248656</v>
      </c>
      <c r="AM101" s="62">
        <f t="shared" si="59"/>
        <v>853.86989203581993</v>
      </c>
      <c r="AN101" s="62">
        <f ca="1">AVERAGE(OFFSET($AM$3,0,0,'Données projet'!$E$10+1,1))-AVERAGE(OFFSET($H$3,0,0,'Données projet'!$E$10+1,1))</f>
        <v>350.30094967545125</v>
      </c>
      <c r="AO101" s="62">
        <f t="shared" si="90"/>
        <v>315.20384081766025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5.8</v>
      </c>
      <c r="N102" s="14">
        <f>IF('Données projet'!$A$36&gt;35,N101+M102-V101,IF(A102&lt;'Données projet'!$A$36,$K$205^A102,IF(A102='Données projet'!$A$36,'Données projet'!$B$36,N101+M102-V101)))</f>
        <v>327.2</v>
      </c>
      <c r="O102" s="14">
        <f>N102*VLOOKUP('Données projet'!$B$9,Paramètres!$A$1:$I$89,3,0)*VLOOKUP('Données projet'!$B$9,Paramètres!$A$1:$I$89,5,0)</f>
        <v>296.05055999999996</v>
      </c>
      <c r="P102" s="14">
        <f t="shared" si="87"/>
        <v>70.34787165092402</v>
      </c>
      <c r="Q102" s="22">
        <f t="shared" si="107"/>
        <v>638.14393512535923</v>
      </c>
      <c r="R102" s="62">
        <f t="shared" si="55"/>
        <v>931.47726845869261</v>
      </c>
      <c r="S102" s="62">
        <f ca="1">AVERAGE(OFFSET($R$3,0,0,'Données projet'!$E$9+1,1))-AVERAGE(OFFSET($H$3,0,0,'Données projet'!$E$9+1,1))</f>
        <v>439.06700232017681</v>
      </c>
      <c r="T102" s="62">
        <f t="shared" si="88"/>
        <v>278.21741231699929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553.99999999999966</v>
      </c>
      <c r="AJ102" s="14">
        <f>AI102*VLOOKUP('Données projet'!$B$10,Paramètres!$A$1:$I$89,3,0)*VLOOKUP('Données projet'!$B$10,Paramètres!$A$1:$I$89,5,0)</f>
        <v>259.27199999999988</v>
      </c>
      <c r="AK102" s="14">
        <f t="shared" si="89"/>
        <v>62.567172460757938</v>
      </c>
      <c r="AL102" s="22">
        <f t="shared" si="58"/>
        <v>560.53655870248656</v>
      </c>
      <c r="AM102" s="62">
        <f t="shared" si="59"/>
        <v>853.86989203581993</v>
      </c>
      <c r="AN102" s="62">
        <f ca="1">AVERAGE(OFFSET($AM$3,0,0,'Données projet'!$E$10+1,1))-AVERAGE(OFFSET($H$3,0,0,'Données projet'!$E$10+1,1))</f>
        <v>350.30094967545125</v>
      </c>
      <c r="AO102" s="62">
        <f t="shared" si="90"/>
        <v>315.20384081766025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5.8</v>
      </c>
      <c r="M103" s="13">
        <f t="array" ref="M103">INDEX(L:L,MIN(IF(ISNUMBER(L103:L299),ROW(L103:L299),"")))</f>
        <v>5.8</v>
      </c>
      <c r="N103" s="14">
        <f>IF('Données projet'!$A$36&gt;35,N102+M103-V102,IF(A103&lt;'Données projet'!$A$36,$K$205^A103,IF(A103='Données projet'!$A$36,'Données projet'!$B$36,N102+M103-V102)))</f>
        <v>333</v>
      </c>
      <c r="O103" s="14">
        <f>N103*VLOOKUP('Données projet'!$B$9,Paramètres!$A$1:$I$89,3,0)*VLOOKUP('Données projet'!$B$9,Paramètres!$A$1:$I$89,5,0)</f>
        <v>301.29840000000002</v>
      </c>
      <c r="P103" s="14">
        <f t="shared" si="87"/>
        <v>71.448589534990518</v>
      </c>
      <c r="Q103" s="22">
        <f t="shared" si="107"/>
        <v>649.2010067734418</v>
      </c>
      <c r="R103" s="62">
        <f t="shared" si="55"/>
        <v>942.53434010677506</v>
      </c>
      <c r="S103" s="62">
        <f ca="1">AVERAGE(OFFSET($R$3,0,0,'Données projet'!$E$9+1,1))-AVERAGE(OFFSET($H$3,0,0,'Données projet'!$E$9+1,1))</f>
        <v>439.06700232017681</v>
      </c>
      <c r="T103" s="62">
        <f t="shared" si="88"/>
        <v>278.21741231699929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27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553.99999999999966</v>
      </c>
      <c r="AJ103" s="14">
        <f>AI103*VLOOKUP('Données projet'!$B$10,Paramètres!$A$1:$I$89,3,0)*VLOOKUP('Données projet'!$B$10,Paramètres!$A$1:$I$89,5,0)</f>
        <v>259.27199999999988</v>
      </c>
      <c r="AK103" s="14">
        <f t="shared" si="89"/>
        <v>62.567172460757938</v>
      </c>
      <c r="AL103" s="22">
        <f t="shared" si="58"/>
        <v>560.53655870248656</v>
      </c>
      <c r="AM103" s="62">
        <f t="shared" si="59"/>
        <v>853.86989203581993</v>
      </c>
      <c r="AN103" s="62">
        <f ca="1">AVERAGE(OFFSET($AM$3,0,0,'Données projet'!$E$10+1,1))-AVERAGE(OFFSET($H$3,0,0,'Données projet'!$E$10+1,1))</f>
        <v>350.30094967545125</v>
      </c>
      <c r="AO103" s="62">
        <f t="shared" si="90"/>
        <v>315.20384081766025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311.39999999999998</v>
      </c>
      <c r="O104" s="14">
        <f>N104*VLOOKUP('Données projet'!$B$9,Paramètres!$A$1:$I$89,3,0)*VLOOKUP('Données projet'!$B$9,Paramètres!$A$1:$I$89,5,0)</f>
        <v>281.75471999999996</v>
      </c>
      <c r="P104" s="14">
        <f t="shared" si="87"/>
        <v>67.337696723120317</v>
      </c>
      <c r="Q104" s="22">
        <f t="shared" si="107"/>
        <v>608.00262579276773</v>
      </c>
      <c r="R104" s="62">
        <f t="shared" si="55"/>
        <v>901.33595912610099</v>
      </c>
      <c r="S104" s="62">
        <f ca="1">AVERAGE(OFFSET($R$3,0,0,'Données projet'!$E$9+1,1))-AVERAGE(OFFSET($H$3,0,0,'Données projet'!$E$9+1,1))</f>
        <v>439.06700232017681</v>
      </c>
      <c r="T104" s="62">
        <f t="shared" si="88"/>
        <v>278.21741231699929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553.99999999999966</v>
      </c>
      <c r="AJ104" s="14">
        <f>AI104*VLOOKUP('Données projet'!$B$10,Paramètres!$A$1:$I$89,3,0)*VLOOKUP('Données projet'!$B$10,Paramètres!$A$1:$I$89,5,0)</f>
        <v>259.27199999999988</v>
      </c>
      <c r="AK104" s="14">
        <f t="shared" si="89"/>
        <v>62.567172460757938</v>
      </c>
      <c r="AL104" s="22">
        <f t="shared" si="58"/>
        <v>560.53655870248656</v>
      </c>
      <c r="AM104" s="62">
        <f t="shared" si="59"/>
        <v>853.86989203581993</v>
      </c>
      <c r="AN104" s="62">
        <f ca="1">AVERAGE(OFFSET($AM$3,0,0,'Données projet'!$E$10+1,1))-AVERAGE(OFFSET($H$3,0,0,'Données projet'!$E$10+1,1))</f>
        <v>350.30094967545125</v>
      </c>
      <c r="AO104" s="62">
        <f t="shared" si="90"/>
        <v>315.20384081766025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316.79999999999995</v>
      </c>
      <c r="O105" s="14">
        <f>N105*VLOOKUP('Données projet'!$B$9,Paramètres!$A$1:$I$89,3,0)*VLOOKUP('Données projet'!$B$9,Paramètres!$A$1:$I$89,5,0)</f>
        <v>286.64063999999996</v>
      </c>
      <c r="P105" s="14">
        <f t="shared" si="87"/>
        <v>68.368446832003599</v>
      </c>
      <c r="Q105" s="22">
        <f t="shared" si="107"/>
        <v>618.30749289907283</v>
      </c>
      <c r="R105" s="62">
        <f t="shared" si="55"/>
        <v>911.6408262324062</v>
      </c>
      <c r="S105" s="62">
        <f ca="1">AVERAGE(OFFSET($R$3,0,0,'Données projet'!$E$9+1,1))-AVERAGE(OFFSET($H$3,0,0,'Données projet'!$E$9+1,1))</f>
        <v>439.06700232017681</v>
      </c>
      <c r="T105" s="62">
        <f t="shared" si="88"/>
        <v>278.21741231699929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553.99999999999966</v>
      </c>
      <c r="AJ105" s="14">
        <f>AI105*VLOOKUP('Données projet'!$B$10,Paramètres!$A$1:$I$89,3,0)*VLOOKUP('Données projet'!$B$10,Paramètres!$A$1:$I$89,5,0)</f>
        <v>259.27199999999988</v>
      </c>
      <c r="AK105" s="14">
        <f t="shared" si="89"/>
        <v>62.567172460757938</v>
      </c>
      <c r="AL105" s="22">
        <f t="shared" si="58"/>
        <v>560.53655870248656</v>
      </c>
      <c r="AM105" s="62">
        <f t="shared" si="59"/>
        <v>853.86989203581993</v>
      </c>
      <c r="AN105" s="62">
        <f ca="1">AVERAGE(OFFSET($AM$3,0,0,'Données projet'!$E$10+1,1))-AVERAGE(OFFSET($H$3,0,0,'Données projet'!$E$10+1,1))</f>
        <v>350.30094967545125</v>
      </c>
      <c r="AO105" s="62">
        <f t="shared" si="90"/>
        <v>315.20384081766025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322.19999999999993</v>
      </c>
      <c r="O106" s="14">
        <f>N106*VLOOKUP('Données projet'!$B$9,Paramètres!$A$1:$I$89,3,0)*VLOOKUP('Données projet'!$B$9,Paramètres!$A$1:$I$89,5,0)</f>
        <v>291.5265599999999</v>
      </c>
      <c r="P106" s="14">
        <f t="shared" si="87"/>
        <v>69.397153761857183</v>
      </c>
      <c r="Q106" s="22">
        <f t="shared" si="107"/>
        <v>628.60880146856778</v>
      </c>
      <c r="R106" s="62">
        <f t="shared" si="55"/>
        <v>921.94213480190115</v>
      </c>
      <c r="S106" s="62">
        <f ca="1">AVERAGE(OFFSET($R$3,0,0,'Données projet'!$E$9+1,1))-AVERAGE(OFFSET($H$3,0,0,'Données projet'!$E$9+1,1))</f>
        <v>439.06700232017681</v>
      </c>
      <c r="T106" s="62">
        <f t="shared" si="88"/>
        <v>278.21741231699929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553.99999999999966</v>
      </c>
      <c r="AJ106" s="14">
        <f>AI106*VLOOKUP('Données projet'!$B$10,Paramètres!$A$1:$I$89,3,0)*VLOOKUP('Données projet'!$B$10,Paramètres!$A$1:$I$89,5,0)</f>
        <v>259.27199999999988</v>
      </c>
      <c r="AK106" s="14">
        <f t="shared" si="89"/>
        <v>62.567172460757938</v>
      </c>
      <c r="AL106" s="22">
        <f t="shared" si="58"/>
        <v>560.53655870248656</v>
      </c>
      <c r="AM106" s="62">
        <f t="shared" si="59"/>
        <v>853.86989203581993</v>
      </c>
      <c r="AN106" s="62">
        <f ca="1">AVERAGE(OFFSET($AM$3,0,0,'Données projet'!$E$10+1,1))-AVERAGE(OFFSET($H$3,0,0,'Données projet'!$E$10+1,1))</f>
        <v>350.30094967545125</v>
      </c>
      <c r="AO106" s="62">
        <f t="shared" si="90"/>
        <v>315.20384081766025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327.59999999999991</v>
      </c>
      <c r="O107" s="14">
        <f>N107*VLOOKUP('Données projet'!$B$9,Paramètres!$A$1:$I$89,3,0)*VLOOKUP('Données projet'!$B$9,Paramètres!$A$1:$I$89,5,0)</f>
        <v>296.4124799999999</v>
      </c>
      <c r="P107" s="14">
        <f t="shared" si="87"/>
        <v>70.423855708154704</v>
      </c>
      <c r="Q107" s="22">
        <f t="shared" si="107"/>
        <v>638.90661802503598</v>
      </c>
      <c r="R107" s="62">
        <f t="shared" si="55"/>
        <v>932.23995135836935</v>
      </c>
      <c r="S107" s="62">
        <f ca="1">AVERAGE(OFFSET($R$3,0,0,'Données projet'!$E$9+1,1))-AVERAGE(OFFSET($H$3,0,0,'Données projet'!$E$9+1,1))</f>
        <v>439.06700232017681</v>
      </c>
      <c r="T107" s="62">
        <f t="shared" si="88"/>
        <v>278.21741231699929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553.99999999999966</v>
      </c>
      <c r="AJ107" s="14">
        <f>AI107*VLOOKUP('Données projet'!$B$10,Paramètres!$A$1:$I$89,3,0)*VLOOKUP('Données projet'!$B$10,Paramètres!$A$1:$I$89,5,0)</f>
        <v>259.27199999999988</v>
      </c>
      <c r="AK107" s="14">
        <f t="shared" si="89"/>
        <v>62.567172460757938</v>
      </c>
      <c r="AL107" s="22">
        <f t="shared" si="58"/>
        <v>560.53655870248656</v>
      </c>
      <c r="AM107" s="62">
        <f t="shared" si="59"/>
        <v>853.86989203581993</v>
      </c>
      <c r="AN107" s="62">
        <f ca="1">AVERAGE(OFFSET($AM$3,0,0,'Données projet'!$E$10+1,1))-AVERAGE(OFFSET($H$3,0,0,'Données projet'!$E$10+1,1))</f>
        <v>350.30094967545125</v>
      </c>
      <c r="AO107" s="62">
        <f t="shared" si="90"/>
        <v>315.20384081766025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333</v>
      </c>
      <c r="L108" s="13">
        <f>VLOOKUP(A108,'Données projet'!$A$35:$I$55,9,0)</f>
        <v>5.4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332.99999999999989</v>
      </c>
      <c r="O108" s="14">
        <f>N108*VLOOKUP('Données projet'!$B$9,Paramètres!$A$1:$I$89,3,0)*VLOOKUP('Données projet'!$B$9,Paramètres!$A$1:$I$89,5,0)</f>
        <v>301.2983999999999</v>
      </c>
      <c r="P108" s="14">
        <f t="shared" si="87"/>
        <v>71.448589534990518</v>
      </c>
      <c r="Q108" s="22">
        <f t="shared" si="107"/>
        <v>649.20100677344158</v>
      </c>
      <c r="R108" s="62">
        <f t="shared" si="55"/>
        <v>942.53434010677483</v>
      </c>
      <c r="S108" s="62">
        <f ca="1">AVERAGE(OFFSET($R$3,0,0,'Données projet'!$E$9+1,1))-AVERAGE(OFFSET($H$3,0,0,'Données projet'!$E$9+1,1))</f>
        <v>439.06700232017681</v>
      </c>
      <c r="T108" s="62">
        <f t="shared" si="88"/>
        <v>278.21741231699929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26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553.99999999999966</v>
      </c>
      <c r="AJ108" s="14">
        <f>AI108*VLOOKUP('Données projet'!$B$10,Paramètres!$A$1:$I$89,3,0)*VLOOKUP('Données projet'!$B$10,Paramètres!$A$1:$I$89,5,0)</f>
        <v>259.27199999999988</v>
      </c>
      <c r="AK108" s="14">
        <f t="shared" si="89"/>
        <v>62.567172460757938</v>
      </c>
      <c r="AL108" s="22">
        <f t="shared" si="58"/>
        <v>560.53655870248656</v>
      </c>
      <c r="AM108" s="62">
        <f t="shared" si="59"/>
        <v>853.86989203581993</v>
      </c>
      <c r="AN108" s="62">
        <f ca="1">AVERAGE(OFFSET($AM$3,0,0,'Données projet'!$E$10+1,1))-AVERAGE(OFFSET($H$3,0,0,'Données projet'!$E$10+1,1))</f>
        <v>350.30094967545125</v>
      </c>
      <c r="AO108" s="62">
        <f t="shared" si="90"/>
        <v>315.20384081766025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</v>
      </c>
      <c r="N109" s="14">
        <f>IF('Données projet'!$A$36&gt;35,N108+M109-V108,IF(A109&lt;'Données projet'!$A$36,$K$205^A109,IF(A109='Données projet'!$A$36,'Données projet'!$B$36,N108+M109-V108)))</f>
        <v>311.99999999999989</v>
      </c>
      <c r="O109" s="14">
        <f>N109*VLOOKUP('Données projet'!$B$9,Paramètres!$A$1:$I$89,3,0)*VLOOKUP('Données projet'!$B$9,Paramètres!$A$1:$I$89,5,0)</f>
        <v>282.29759999999987</v>
      </c>
      <c r="P109" s="14">
        <f t="shared" si="87"/>
        <v>67.452326629470178</v>
      </c>
      <c r="Q109" s="22">
        <f t="shared" si="107"/>
        <v>609.14778887966042</v>
      </c>
      <c r="R109" s="62">
        <f t="shared" si="55"/>
        <v>902.4811222129938</v>
      </c>
      <c r="S109" s="62">
        <f ca="1">AVERAGE(OFFSET($R$3,0,0,'Données projet'!$E$9+1,1))-AVERAGE(OFFSET($H$3,0,0,'Données projet'!$E$9+1,1))</f>
        <v>439.06700232017681</v>
      </c>
      <c r="T109" s="62">
        <f t="shared" si="88"/>
        <v>278.21741231699929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553.99999999999966</v>
      </c>
      <c r="AJ109" s="14">
        <f>AI109*VLOOKUP('Données projet'!$B$10,Paramètres!$A$1:$I$89,3,0)*VLOOKUP('Données projet'!$B$10,Paramètres!$A$1:$I$89,5,0)</f>
        <v>259.27199999999988</v>
      </c>
      <c r="AK109" s="14">
        <f t="shared" si="89"/>
        <v>62.567172460757938</v>
      </c>
      <c r="AL109" s="22">
        <f t="shared" si="58"/>
        <v>560.53655870248656</v>
      </c>
      <c r="AM109" s="62">
        <f t="shared" si="59"/>
        <v>853.86989203581993</v>
      </c>
      <c r="AN109" s="62">
        <f ca="1">AVERAGE(OFFSET($AM$3,0,0,'Données projet'!$E$10+1,1))-AVERAGE(OFFSET($H$3,0,0,'Données projet'!$E$10+1,1))</f>
        <v>350.30094967545125</v>
      </c>
      <c r="AO109" s="62">
        <f t="shared" si="90"/>
        <v>315.20384081766025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</v>
      </c>
      <c r="N110" s="14">
        <f>IF('Données projet'!$A$36&gt;35,N109+M110-V109,IF(A110&lt;'Données projet'!$A$36,$K$205^A110,IF(A110='Données projet'!$A$36,'Données projet'!$B$36,N109+M110-V109)))</f>
        <v>316.99999999999989</v>
      </c>
      <c r="O110" s="14">
        <f>N110*VLOOKUP('Données projet'!$B$9,Paramètres!$A$1:$I$89,3,0)*VLOOKUP('Données projet'!$B$9,Paramètres!$A$1:$I$89,5,0)</f>
        <v>286.82159999999988</v>
      </c>
      <c r="P110" s="14">
        <f t="shared" si="87"/>
        <v>68.406583284351413</v>
      </c>
      <c r="Q110" s="22">
        <f t="shared" si="107"/>
        <v>618.68908588691181</v>
      </c>
      <c r="R110" s="62">
        <f t="shared" si="55"/>
        <v>912.02241922024518</v>
      </c>
      <c r="S110" s="62">
        <f ca="1">AVERAGE(OFFSET($R$3,0,0,'Données projet'!$E$9+1,1))-AVERAGE(OFFSET($H$3,0,0,'Données projet'!$E$9+1,1))</f>
        <v>439.06700232017681</v>
      </c>
      <c r="T110" s="62">
        <f t="shared" si="88"/>
        <v>278.21741231699929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553.99999999999966</v>
      </c>
      <c r="AJ110" s="14">
        <f>AI110*VLOOKUP('Données projet'!$B$10,Paramètres!$A$1:$I$89,3,0)*VLOOKUP('Données projet'!$B$10,Paramètres!$A$1:$I$89,5,0)</f>
        <v>259.27199999999988</v>
      </c>
      <c r="AK110" s="14">
        <f t="shared" si="89"/>
        <v>62.567172460757938</v>
      </c>
      <c r="AL110" s="22">
        <f t="shared" si="58"/>
        <v>560.53655870248656</v>
      </c>
      <c r="AM110" s="62">
        <f t="shared" si="59"/>
        <v>853.86989203581993</v>
      </c>
      <c r="AN110" s="62">
        <f ca="1">AVERAGE(OFFSET($AM$3,0,0,'Données projet'!$E$10+1,1))-AVERAGE(OFFSET($H$3,0,0,'Données projet'!$E$10+1,1))</f>
        <v>350.30094967545125</v>
      </c>
      <c r="AO110" s="62">
        <f t="shared" si="90"/>
        <v>315.20384081766025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</v>
      </c>
      <c r="N111" s="14">
        <f>IF('Données projet'!$A$36&gt;35,N110+M111-V110,IF(A111&lt;'Données projet'!$A$36,$K$205^A111,IF(A111='Données projet'!$A$36,'Données projet'!$B$36,N110+M111-V110)))</f>
        <v>321.99999999999989</v>
      </c>
      <c r="O111" s="14">
        <f>N111*VLOOKUP('Données projet'!$B$9,Paramètres!$A$1:$I$89,3,0)*VLOOKUP('Données projet'!$B$9,Paramètres!$A$1:$I$89,5,0)</f>
        <v>291.34559999999993</v>
      </c>
      <c r="P111" s="14">
        <f t="shared" si="87"/>
        <v>69.359089490698707</v>
      </c>
      <c r="Q111" s="22">
        <f t="shared" si="107"/>
        <v>628.22733419630015</v>
      </c>
      <c r="R111" s="62">
        <f t="shared" si="55"/>
        <v>921.56066752963352</v>
      </c>
      <c r="S111" s="62">
        <f ca="1">AVERAGE(OFFSET($R$3,0,0,'Données projet'!$E$9+1,1))-AVERAGE(OFFSET($H$3,0,0,'Données projet'!$E$9+1,1))</f>
        <v>439.06700232017681</v>
      </c>
      <c r="T111" s="62">
        <f t="shared" si="88"/>
        <v>278.21741231699929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553.99999999999966</v>
      </c>
      <c r="AJ111" s="14">
        <f>AI111*VLOOKUP('Données projet'!$B$10,Paramètres!$A$1:$I$89,3,0)*VLOOKUP('Données projet'!$B$10,Paramètres!$A$1:$I$89,5,0)</f>
        <v>259.27199999999988</v>
      </c>
      <c r="AK111" s="14">
        <f t="shared" si="89"/>
        <v>62.567172460757938</v>
      </c>
      <c r="AL111" s="22">
        <f t="shared" si="58"/>
        <v>560.53655870248656</v>
      </c>
      <c r="AM111" s="62">
        <f t="shared" si="59"/>
        <v>853.86989203581993</v>
      </c>
      <c r="AN111" s="62">
        <f ca="1">AVERAGE(OFFSET($AM$3,0,0,'Données projet'!$E$10+1,1))-AVERAGE(OFFSET($H$3,0,0,'Données projet'!$E$10+1,1))</f>
        <v>350.30094967545125</v>
      </c>
      <c r="AO111" s="62">
        <f t="shared" si="90"/>
        <v>315.20384081766025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</v>
      </c>
      <c r="N112" s="14">
        <f>IF('Données projet'!$A$36&gt;35,N111+M112-V111,IF(A112&lt;'Données projet'!$A$36,$K$205^A112,IF(A112='Données projet'!$A$36,'Données projet'!$B$36,N111+M112-V111)))</f>
        <v>326.99999999999989</v>
      </c>
      <c r="O112" s="14">
        <f>N112*VLOOKUP('Données projet'!$B$9,Paramètres!$A$1:$I$89,3,0)*VLOOKUP('Données projet'!$B$9,Paramètres!$A$1:$I$89,5,0)</f>
        <v>295.86959999999988</v>
      </c>
      <c r="P112" s="14">
        <f t="shared" si="87"/>
        <v>70.309875568291218</v>
      </c>
      <c r="Q112" s="22">
        <f t="shared" si="107"/>
        <v>637.76258661477357</v>
      </c>
      <c r="R112" s="62">
        <f t="shared" si="55"/>
        <v>931.09591994810694</v>
      </c>
      <c r="S112" s="62">
        <f ca="1">AVERAGE(OFFSET($R$3,0,0,'Données projet'!$E$9+1,1))-AVERAGE(OFFSET($H$3,0,0,'Données projet'!$E$9+1,1))</f>
        <v>439.06700232017681</v>
      </c>
      <c r="T112" s="62">
        <f t="shared" si="88"/>
        <v>278.21741231699929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553.99999999999966</v>
      </c>
      <c r="AJ112" s="14">
        <f>AI112*VLOOKUP('Données projet'!$B$10,Paramètres!$A$1:$I$89,3,0)*VLOOKUP('Données projet'!$B$10,Paramètres!$A$1:$I$89,5,0)</f>
        <v>259.27199999999988</v>
      </c>
      <c r="AK112" s="14">
        <f t="shared" si="89"/>
        <v>62.567172460757938</v>
      </c>
      <c r="AL112" s="22">
        <f t="shared" si="58"/>
        <v>560.53655870248656</v>
      </c>
      <c r="AM112" s="62">
        <f t="shared" si="59"/>
        <v>853.86989203581993</v>
      </c>
      <c r="AN112" s="62">
        <f ca="1">AVERAGE(OFFSET($AM$3,0,0,'Données projet'!$E$10+1,1))-AVERAGE(OFFSET($H$3,0,0,'Données projet'!$E$10+1,1))</f>
        <v>350.30094967545125</v>
      </c>
      <c r="AO112" s="62">
        <f t="shared" si="90"/>
        <v>315.20384081766025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332</v>
      </c>
      <c r="L113" s="13">
        <f>VLOOKUP(A113,'Données projet'!$A$35:$I$55,9,0)</f>
        <v>5</v>
      </c>
      <c r="M113" s="13">
        <f t="array" ref="M113">INDEX(L:L,MIN(IF(ISNUMBER(L113:L309),ROW(L113:L309),"")))</f>
        <v>5</v>
      </c>
      <c r="N113" s="14">
        <f>IF('Données projet'!$A$36&gt;35,N112+M113-V112,IF(A113&lt;'Données projet'!$A$36,$K$205^A113,IF(A113='Données projet'!$A$36,'Données projet'!$B$36,N112+M113-V112)))</f>
        <v>331.99999999999989</v>
      </c>
      <c r="O113" s="14">
        <f>N113*VLOOKUP('Données projet'!$B$9,Paramètres!$A$1:$I$89,3,0)*VLOOKUP('Données projet'!$B$9,Paramètres!$A$1:$I$89,5,0)</f>
        <v>300.39359999999988</v>
      </c>
      <c r="P113" s="14">
        <f t="shared" si="87"/>
        <v>71.258970856492667</v>
      </c>
      <c r="Q113" s="22">
        <f t="shared" si="107"/>
        <v>647.29489424172459</v>
      </c>
      <c r="R113" s="62">
        <f t="shared" si="55"/>
        <v>940.62822757505796</v>
      </c>
      <c r="S113" s="62">
        <f ca="1">AVERAGE(OFFSET($R$3,0,0,'Données projet'!$E$9+1,1))-AVERAGE(OFFSET($H$3,0,0,'Données projet'!$E$9+1,1))</f>
        <v>439.06700232017681</v>
      </c>
      <c r="T113" s="62">
        <f t="shared" si="88"/>
        <v>278.21741231699929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25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553.99999999999966</v>
      </c>
      <c r="AJ113" s="14">
        <f>AI113*VLOOKUP('Données projet'!$B$10,Paramètres!$A$1:$I$89,3,0)*VLOOKUP('Données projet'!$B$10,Paramètres!$A$1:$I$89,5,0)</f>
        <v>259.27199999999988</v>
      </c>
      <c r="AK113" s="14">
        <f t="shared" si="89"/>
        <v>62.567172460757938</v>
      </c>
      <c r="AL113" s="22">
        <f t="shared" si="58"/>
        <v>560.53655870248656</v>
      </c>
      <c r="AM113" s="62">
        <f t="shared" si="59"/>
        <v>853.86989203581993</v>
      </c>
      <c r="AN113" s="62">
        <f ca="1">AVERAGE(OFFSET($AM$3,0,0,'Données projet'!$E$10+1,1))-AVERAGE(OFFSET($H$3,0,0,'Données projet'!$E$10+1,1))</f>
        <v>350.30094967545125</v>
      </c>
      <c r="AO113" s="62">
        <f t="shared" si="90"/>
        <v>315.20384081766025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4.5999999999999996</v>
      </c>
      <c r="N114" s="14">
        <f>IF('Données projet'!$A$36&gt;35,N113+M114-V113,IF(A114&lt;'Données projet'!$A$36,$K$205^A114,IF(A114='Données projet'!$A$36,'Données projet'!$B$36,N113+M114-V113)))</f>
        <v>311.59999999999991</v>
      </c>
      <c r="O114" s="14">
        <f>N114*VLOOKUP('Données projet'!$B$9,Paramètres!$A$1:$I$89,3,0)*VLOOKUP('Données projet'!$B$9,Paramètres!$A$1:$I$89,5,0)</f>
        <v>281.93567999999988</v>
      </c>
      <c r="P114" s="14">
        <f t="shared" si="87"/>
        <v>67.375909546040361</v>
      </c>
      <c r="Q114" s="22">
        <f t="shared" si="107"/>
        <v>608.38435179268674</v>
      </c>
      <c r="R114" s="62">
        <f t="shared" si="55"/>
        <v>901.71768512602011</v>
      </c>
      <c r="S114" s="62">
        <f ca="1">AVERAGE(OFFSET($R$3,0,0,'Données projet'!$E$9+1,1))-AVERAGE(OFFSET($H$3,0,0,'Données projet'!$E$9+1,1))</f>
        <v>439.06700232017681</v>
      </c>
      <c r="T114" s="62">
        <f t="shared" si="88"/>
        <v>278.21741231699929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553.99999999999966</v>
      </c>
      <c r="AJ114" s="14">
        <f>AI114*VLOOKUP('Données projet'!$B$10,Paramètres!$A$1:$I$89,3,0)*VLOOKUP('Données projet'!$B$10,Paramètres!$A$1:$I$89,5,0)</f>
        <v>259.27199999999988</v>
      </c>
      <c r="AK114" s="14">
        <f t="shared" si="89"/>
        <v>62.567172460757938</v>
      </c>
      <c r="AL114" s="22">
        <f t="shared" si="58"/>
        <v>560.53655870248656</v>
      </c>
      <c r="AM114" s="62">
        <f t="shared" si="59"/>
        <v>853.86989203581993</v>
      </c>
      <c r="AN114" s="62">
        <f ca="1">AVERAGE(OFFSET($AM$3,0,0,'Données projet'!$E$10+1,1))-AVERAGE(OFFSET($H$3,0,0,'Données projet'!$E$10+1,1))</f>
        <v>350.30094967545125</v>
      </c>
      <c r="AO114" s="62">
        <f t="shared" si="90"/>
        <v>315.20384081766025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4.5999999999999996</v>
      </c>
      <c r="N115" s="14">
        <f>IF('Données projet'!$A$36&gt;35,N114+M115-V114,IF(A115&lt;'Données projet'!$A$36,$K$205^A115,IF(A115='Données projet'!$A$36,'Données projet'!$B$36,N114+M115-V114)))</f>
        <v>316.19999999999993</v>
      </c>
      <c r="O115" s="14">
        <f>N115*VLOOKUP('Données projet'!$B$9,Paramètres!$A$1:$I$89,3,0)*VLOOKUP('Données projet'!$B$9,Paramètres!$A$1:$I$89,5,0)</f>
        <v>286.09775999999994</v>
      </c>
      <c r="P115" s="14">
        <f t="shared" si="87"/>
        <v>68.254020651723678</v>
      </c>
      <c r="Q115" s="22">
        <f t="shared" si="107"/>
        <v>617.16268463508527</v>
      </c>
      <c r="R115" s="62">
        <f t="shared" si="55"/>
        <v>910.49601796841853</v>
      </c>
      <c r="S115" s="62">
        <f ca="1">AVERAGE(OFFSET($R$3,0,0,'Données projet'!$E$9+1,1))-AVERAGE(OFFSET($H$3,0,0,'Données projet'!$E$9+1,1))</f>
        <v>439.06700232017681</v>
      </c>
      <c r="T115" s="62">
        <f t="shared" si="88"/>
        <v>278.21741231699929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553.99999999999966</v>
      </c>
      <c r="AJ115" s="14">
        <f>AI115*VLOOKUP('Données projet'!$B$10,Paramètres!$A$1:$I$89,3,0)*VLOOKUP('Données projet'!$B$10,Paramètres!$A$1:$I$89,5,0)</f>
        <v>259.27199999999988</v>
      </c>
      <c r="AK115" s="14">
        <f t="shared" si="89"/>
        <v>62.567172460757938</v>
      </c>
      <c r="AL115" s="22">
        <f t="shared" si="58"/>
        <v>560.53655870248656</v>
      </c>
      <c r="AM115" s="62">
        <f t="shared" si="59"/>
        <v>853.86989203581993</v>
      </c>
      <c r="AN115" s="62">
        <f ca="1">AVERAGE(OFFSET($AM$3,0,0,'Données projet'!$E$10+1,1))-AVERAGE(OFFSET($H$3,0,0,'Données projet'!$E$10+1,1))</f>
        <v>350.30094967545125</v>
      </c>
      <c r="AO115" s="62">
        <f t="shared" si="90"/>
        <v>315.20384081766025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4.5999999999999996</v>
      </c>
      <c r="N116" s="14">
        <f>IF('Données projet'!$A$36&gt;35,N115+M116-V115,IF(A116&lt;'Données projet'!$A$36,$K$205^A116,IF(A116='Données projet'!$A$36,'Données projet'!$B$36,N115+M116-V115)))</f>
        <v>320.79999999999995</v>
      </c>
      <c r="O116" s="14">
        <f>N116*VLOOKUP('Données projet'!$B$9,Paramètres!$A$1:$I$89,3,0)*VLOOKUP('Données projet'!$B$9,Paramètres!$A$1:$I$89,5,0)</f>
        <v>290.25983999999994</v>
      </c>
      <c r="P116" s="14">
        <f t="shared" si="87"/>
        <v>69.130646003237317</v>
      </c>
      <c r="Q116" s="22">
        <f t="shared" si="107"/>
        <v>625.93842978897146</v>
      </c>
      <c r="R116" s="62">
        <f t="shared" si="55"/>
        <v>919.27176312230472</v>
      </c>
      <c r="S116" s="62">
        <f ca="1">AVERAGE(OFFSET($R$3,0,0,'Données projet'!$E$9+1,1))-AVERAGE(OFFSET($H$3,0,0,'Données projet'!$E$9+1,1))</f>
        <v>439.06700232017681</v>
      </c>
      <c r="T116" s="62">
        <f t="shared" si="88"/>
        <v>278.21741231699929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553.99999999999966</v>
      </c>
      <c r="AJ116" s="14">
        <f>AI116*VLOOKUP('Données projet'!$B$10,Paramètres!$A$1:$I$89,3,0)*VLOOKUP('Données projet'!$B$10,Paramètres!$A$1:$I$89,5,0)</f>
        <v>259.27199999999988</v>
      </c>
      <c r="AK116" s="14">
        <f t="shared" si="89"/>
        <v>62.567172460757938</v>
      </c>
      <c r="AL116" s="22">
        <f t="shared" si="58"/>
        <v>560.53655870248656</v>
      </c>
      <c r="AM116" s="62">
        <f t="shared" si="59"/>
        <v>853.86989203581993</v>
      </c>
      <c r="AN116" s="62">
        <f ca="1">AVERAGE(OFFSET($AM$3,0,0,'Données projet'!$E$10+1,1))-AVERAGE(OFFSET($H$3,0,0,'Données projet'!$E$10+1,1))</f>
        <v>350.30094967545125</v>
      </c>
      <c r="AO116" s="62">
        <f t="shared" si="90"/>
        <v>315.20384081766025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4.5999999999999996</v>
      </c>
      <c r="N117" s="14">
        <f>IF('Données projet'!$A$36&gt;35,N116+M117-V116,IF(A117&lt;'Données projet'!$A$36,$K$205^A117,IF(A117='Données projet'!$A$36,'Données projet'!$B$36,N116+M117-V116)))</f>
        <v>325.39999999999998</v>
      </c>
      <c r="O117" s="14">
        <f>N117*VLOOKUP('Données projet'!$B$9,Paramètres!$A$1:$I$89,3,0)*VLOOKUP('Données projet'!$B$9,Paramètres!$A$1:$I$89,5,0)</f>
        <v>294.42191999999994</v>
      </c>
      <c r="P117" s="14">
        <f t="shared" si="87"/>
        <v>70.005809366676559</v>
      </c>
      <c r="Q117" s="22">
        <f t="shared" si="107"/>
        <v>634.71162864696146</v>
      </c>
      <c r="R117" s="62">
        <f t="shared" si="55"/>
        <v>928.04496198029483</v>
      </c>
      <c r="S117" s="62">
        <f ca="1">AVERAGE(OFFSET($R$3,0,0,'Données projet'!$E$9+1,1))-AVERAGE(OFFSET($H$3,0,0,'Données projet'!$E$9+1,1))</f>
        <v>439.06700232017681</v>
      </c>
      <c r="T117" s="62">
        <f t="shared" si="88"/>
        <v>278.21741231699929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553.99999999999966</v>
      </c>
      <c r="AJ117" s="14">
        <f>AI117*VLOOKUP('Données projet'!$B$10,Paramètres!$A$1:$I$89,3,0)*VLOOKUP('Données projet'!$B$10,Paramètres!$A$1:$I$89,5,0)</f>
        <v>259.27199999999988</v>
      </c>
      <c r="AK117" s="14">
        <f t="shared" si="89"/>
        <v>62.567172460757938</v>
      </c>
      <c r="AL117" s="22">
        <f t="shared" si="58"/>
        <v>560.53655870248656</v>
      </c>
      <c r="AM117" s="62">
        <f t="shared" si="59"/>
        <v>853.86989203581993</v>
      </c>
      <c r="AN117" s="62">
        <f ca="1">AVERAGE(OFFSET($AM$3,0,0,'Données projet'!$E$10+1,1))-AVERAGE(OFFSET($H$3,0,0,'Données projet'!$E$10+1,1))</f>
        <v>350.30094967545125</v>
      </c>
      <c r="AO117" s="62">
        <f t="shared" si="90"/>
        <v>315.20384081766025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330</v>
      </c>
      <c r="L118" s="13">
        <f>VLOOKUP(A118,'Données projet'!$A$35:$I$55,9,0)</f>
        <v>4.5999999999999996</v>
      </c>
      <c r="M118" s="13">
        <f t="array" ref="M118">INDEX(L:L,MIN(IF(ISNUMBER(L118:L314),ROW(L118:L314),"")))</f>
        <v>4.5999999999999996</v>
      </c>
      <c r="N118" s="14">
        <f>IF('Données projet'!$A$36&gt;35,N117+M118-V117,IF(A118&lt;'Données projet'!$A$36,$K$205^A118,IF(A118='Données projet'!$A$36,'Données projet'!$B$36,N117+M118-V117)))</f>
        <v>330</v>
      </c>
      <c r="O118" s="14">
        <f>N118*VLOOKUP('Données projet'!$B$9,Paramètres!$A$1:$I$89,3,0)*VLOOKUP('Données projet'!$B$9,Paramètres!$A$1:$I$89,5,0)</f>
        <v>298.58399999999995</v>
      </c>
      <c r="P118" s="14">
        <f t="shared" si="87"/>
        <v>70.879533797607607</v>
      </c>
      <c r="Q118" s="22">
        <f t="shared" si="107"/>
        <v>643.48232136416652</v>
      </c>
      <c r="R118" s="62">
        <f t="shared" si="55"/>
        <v>936.81565469749989</v>
      </c>
      <c r="S118" s="62">
        <f ca="1">AVERAGE(OFFSET($R$3,0,0,'Données projet'!$E$9+1,1))-AVERAGE(OFFSET($H$3,0,0,'Données projet'!$E$9+1,1))</f>
        <v>439.06700232017681</v>
      </c>
      <c r="T118" s="62">
        <f t="shared" si="88"/>
        <v>278.21741231699929</v>
      </c>
      <c r="U118" s="16">
        <f>IF(ISNA(VLOOKUP(A118,'Données projet'!$A$35:$I$55,3,0)),0,VLOOKUP(A118,'Données projet'!$A$35:$I$55,3,0))</f>
        <v>20</v>
      </c>
      <c r="V118" s="16">
        <f>IF(ISNA(VLOOKUP(A118,'Données projet'!$A$35:$I$55,4,0)),0,VLOOKUP(A118,'Données projet'!$A$35:$I$55,4,0))</f>
        <v>330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553.99999999999966</v>
      </c>
      <c r="AJ118" s="14">
        <f>AI118*VLOOKUP('Données projet'!$B$10,Paramètres!$A$1:$I$89,3,0)*VLOOKUP('Données projet'!$B$10,Paramètres!$A$1:$I$89,5,0)</f>
        <v>259.27199999999988</v>
      </c>
      <c r="AK118" s="14">
        <f t="shared" si="89"/>
        <v>62.567172460757938</v>
      </c>
      <c r="AL118" s="22">
        <f t="shared" si="58"/>
        <v>560.53655870248656</v>
      </c>
      <c r="AM118" s="62">
        <f t="shared" si="59"/>
        <v>853.86989203581993</v>
      </c>
      <c r="AN118" s="62">
        <f ca="1">AVERAGE(OFFSET($AM$3,0,0,'Données projet'!$E$10+1,1))-AVERAGE(OFFSET($H$3,0,0,'Données projet'!$E$10+1,1))</f>
        <v>350.30094967545125</v>
      </c>
      <c r="AO118" s="62">
        <f t="shared" si="90"/>
        <v>315.20384081766025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439.06700232017681</v>
      </c>
      <c r="T119" s="62">
        <f t="shared" si="88"/>
        <v>278.21741231699929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553.99999999999966</v>
      </c>
      <c r="AJ119" s="14">
        <f>AI119*VLOOKUP('Données projet'!$B$10,Paramètres!$A$1:$I$89,3,0)*VLOOKUP('Données projet'!$B$10,Paramètres!$A$1:$I$89,5,0)</f>
        <v>259.27199999999988</v>
      </c>
      <c r="AK119" s="14">
        <f t="shared" si="89"/>
        <v>62.567172460757938</v>
      </c>
      <c r="AL119" s="22">
        <f t="shared" si="58"/>
        <v>560.53655870248656</v>
      </c>
      <c r="AM119" s="62">
        <f t="shared" si="59"/>
        <v>853.86989203581993</v>
      </c>
      <c r="AN119" s="62">
        <f ca="1">AVERAGE(OFFSET($AM$3,0,0,'Données projet'!$E$10+1,1))-AVERAGE(OFFSET($H$3,0,0,'Données projet'!$E$10+1,1))</f>
        <v>350.30094967545125</v>
      </c>
      <c r="AO119" s="62">
        <f t="shared" si="90"/>
        <v>315.20384081766025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439.06700232017681</v>
      </c>
      <c r="T120" s="62">
        <f t="shared" si="88"/>
        <v>278.21741231699929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553.99999999999966</v>
      </c>
      <c r="AJ120" s="14">
        <f>AI120*VLOOKUP('Données projet'!$B$10,Paramètres!$A$1:$I$89,3,0)*VLOOKUP('Données projet'!$B$10,Paramètres!$A$1:$I$89,5,0)</f>
        <v>259.27199999999988</v>
      </c>
      <c r="AK120" s="14">
        <f t="shared" si="89"/>
        <v>62.567172460757938</v>
      </c>
      <c r="AL120" s="22">
        <f t="shared" si="58"/>
        <v>560.53655870248656</v>
      </c>
      <c r="AM120" s="62">
        <f t="shared" si="59"/>
        <v>853.86989203581993</v>
      </c>
      <c r="AN120" s="62">
        <f ca="1">AVERAGE(OFFSET($AM$3,0,0,'Données projet'!$E$10+1,1))-AVERAGE(OFFSET($H$3,0,0,'Données projet'!$E$10+1,1))</f>
        <v>350.30094967545125</v>
      </c>
      <c r="AO120" s="62">
        <f t="shared" si="90"/>
        <v>315.20384081766025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439.06700232017681</v>
      </c>
      <c r="T121" s="62">
        <f t="shared" si="88"/>
        <v>278.21741231699929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553.99999999999966</v>
      </c>
      <c r="AJ121" s="14">
        <f>AI121*VLOOKUP('Données projet'!$B$10,Paramètres!$A$1:$I$89,3,0)*VLOOKUP('Données projet'!$B$10,Paramètres!$A$1:$I$89,5,0)</f>
        <v>259.27199999999988</v>
      </c>
      <c r="AK121" s="14">
        <f t="shared" si="89"/>
        <v>62.567172460757938</v>
      </c>
      <c r="AL121" s="22">
        <f t="shared" si="58"/>
        <v>560.53655870248656</v>
      </c>
      <c r="AM121" s="62">
        <f t="shared" si="59"/>
        <v>853.86989203581993</v>
      </c>
      <c r="AN121" s="62">
        <f ca="1">AVERAGE(OFFSET($AM$3,0,0,'Données projet'!$E$10+1,1))-AVERAGE(OFFSET($H$3,0,0,'Données projet'!$E$10+1,1))</f>
        <v>350.30094967545125</v>
      </c>
      <c r="AO121" s="62">
        <f t="shared" si="90"/>
        <v>315.20384081766025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439.06700232017681</v>
      </c>
      <c r="T122" s="62">
        <f t="shared" si="88"/>
        <v>278.21741231699929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553.99999999999966</v>
      </c>
      <c r="AJ122" s="14">
        <f>AI122*VLOOKUP('Données projet'!$B$10,Paramètres!$A$1:$I$89,3,0)*VLOOKUP('Données projet'!$B$10,Paramètres!$A$1:$I$89,5,0)</f>
        <v>259.27199999999988</v>
      </c>
      <c r="AK122" s="14">
        <f t="shared" si="89"/>
        <v>62.567172460757938</v>
      </c>
      <c r="AL122" s="22">
        <f t="shared" si="58"/>
        <v>560.53655870248656</v>
      </c>
      <c r="AM122" s="62">
        <f t="shared" si="59"/>
        <v>853.86989203581993</v>
      </c>
      <c r="AN122" s="62">
        <f ca="1">AVERAGE(OFFSET($AM$3,0,0,'Données projet'!$E$10+1,1))-AVERAGE(OFFSET($H$3,0,0,'Données projet'!$E$10+1,1))</f>
        <v>350.30094967545125</v>
      </c>
      <c r="AO122" s="62">
        <f t="shared" si="90"/>
        <v>315.20384081766025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439.06700232017681</v>
      </c>
      <c r="T123" s="62">
        <f t="shared" si="88"/>
        <v>278.21741231699929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553.99999999999966</v>
      </c>
      <c r="AJ123" s="14">
        <f>AI123*VLOOKUP('Données projet'!$B$10,Paramètres!$A$1:$I$89,3,0)*VLOOKUP('Données projet'!$B$10,Paramètres!$A$1:$I$89,5,0)</f>
        <v>259.27199999999988</v>
      </c>
      <c r="AK123" s="14">
        <f t="shared" si="89"/>
        <v>62.567172460757938</v>
      </c>
      <c r="AL123" s="22">
        <f t="shared" si="58"/>
        <v>560.53655870248656</v>
      </c>
      <c r="AM123" s="62">
        <f t="shared" si="59"/>
        <v>853.86989203581993</v>
      </c>
      <c r="AN123" s="62">
        <f ca="1">AVERAGE(OFFSET($AM$3,0,0,'Données projet'!$E$10+1,1))-AVERAGE(OFFSET($H$3,0,0,'Données projet'!$E$10+1,1))</f>
        <v>350.30094967545125</v>
      </c>
      <c r="AO123" s="62">
        <f t="shared" si="90"/>
        <v>315.20384081766025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439.06700232017681</v>
      </c>
      <c r="T124" s="62">
        <f t="shared" si="88"/>
        <v>278.21741231699929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553.99999999999966</v>
      </c>
      <c r="AJ124" s="14">
        <f>AI124*VLOOKUP('Données projet'!$B$10,Paramètres!$A$1:$I$89,3,0)*VLOOKUP('Données projet'!$B$10,Paramètres!$A$1:$I$89,5,0)</f>
        <v>259.27199999999988</v>
      </c>
      <c r="AK124" s="14">
        <f t="shared" si="89"/>
        <v>62.567172460757938</v>
      </c>
      <c r="AL124" s="22">
        <f t="shared" si="58"/>
        <v>560.53655870248656</v>
      </c>
      <c r="AM124" s="62">
        <f t="shared" si="59"/>
        <v>853.86989203581993</v>
      </c>
      <c r="AN124" s="62">
        <f ca="1">AVERAGE(OFFSET($AM$3,0,0,'Données projet'!$E$10+1,1))-AVERAGE(OFFSET($H$3,0,0,'Données projet'!$E$10+1,1))</f>
        <v>350.30094967545125</v>
      </c>
      <c r="AO124" s="62">
        <f t="shared" si="90"/>
        <v>315.20384081766025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439.06700232017681</v>
      </c>
      <c r="T125" s="62">
        <f t="shared" si="88"/>
        <v>278.21741231699929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553.99999999999966</v>
      </c>
      <c r="AJ125" s="14">
        <f>AI125*VLOOKUP('Données projet'!$B$10,Paramètres!$A$1:$I$89,3,0)*VLOOKUP('Données projet'!$B$10,Paramètres!$A$1:$I$89,5,0)</f>
        <v>259.27199999999988</v>
      </c>
      <c r="AK125" s="14">
        <f t="shared" si="89"/>
        <v>62.567172460757938</v>
      </c>
      <c r="AL125" s="22">
        <f t="shared" si="58"/>
        <v>560.53655870248656</v>
      </c>
      <c r="AM125" s="62">
        <f t="shared" si="59"/>
        <v>853.86989203581993</v>
      </c>
      <c r="AN125" s="62">
        <f ca="1">AVERAGE(OFFSET($AM$3,0,0,'Données projet'!$E$10+1,1))-AVERAGE(OFFSET($H$3,0,0,'Données projet'!$E$10+1,1))</f>
        <v>350.30094967545125</v>
      </c>
      <c r="AO125" s="62">
        <f t="shared" si="90"/>
        <v>315.20384081766025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439.06700232017681</v>
      </c>
      <c r="T126" s="62">
        <f t="shared" si="88"/>
        <v>278.21741231699929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553.99999999999966</v>
      </c>
      <c r="AJ126" s="14">
        <f>AI126*VLOOKUP('Données projet'!$B$10,Paramètres!$A$1:$I$89,3,0)*VLOOKUP('Données projet'!$B$10,Paramètres!$A$1:$I$89,5,0)</f>
        <v>259.27199999999988</v>
      </c>
      <c r="AK126" s="14">
        <f t="shared" si="89"/>
        <v>62.567172460757938</v>
      </c>
      <c r="AL126" s="22">
        <f t="shared" si="58"/>
        <v>560.53655870248656</v>
      </c>
      <c r="AM126" s="62">
        <f t="shared" si="59"/>
        <v>853.86989203581993</v>
      </c>
      <c r="AN126" s="62">
        <f ca="1">AVERAGE(OFFSET($AM$3,0,0,'Données projet'!$E$10+1,1))-AVERAGE(OFFSET($H$3,0,0,'Données projet'!$E$10+1,1))</f>
        <v>350.30094967545125</v>
      </c>
      <c r="AO126" s="62">
        <f t="shared" si="90"/>
        <v>315.20384081766025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439.06700232017681</v>
      </c>
      <c r="T127" s="62">
        <f t="shared" si="88"/>
        <v>278.21741231699929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553.99999999999966</v>
      </c>
      <c r="AJ127" s="14">
        <f>AI127*VLOOKUP('Données projet'!$B$10,Paramètres!$A$1:$I$89,3,0)*VLOOKUP('Données projet'!$B$10,Paramètres!$A$1:$I$89,5,0)</f>
        <v>259.27199999999988</v>
      </c>
      <c r="AK127" s="14">
        <f t="shared" si="89"/>
        <v>62.567172460757938</v>
      </c>
      <c r="AL127" s="22">
        <f t="shared" si="58"/>
        <v>560.53655870248656</v>
      </c>
      <c r="AM127" s="62">
        <f t="shared" si="59"/>
        <v>853.86989203581993</v>
      </c>
      <c r="AN127" s="62">
        <f ca="1">AVERAGE(OFFSET($AM$3,0,0,'Données projet'!$E$10+1,1))-AVERAGE(OFFSET($H$3,0,0,'Données projet'!$E$10+1,1))</f>
        <v>350.30094967545125</v>
      </c>
      <c r="AO127" s="62">
        <f t="shared" si="90"/>
        <v>315.20384081766025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439.06700232017681</v>
      </c>
      <c r="T128" s="62">
        <f t="shared" si="88"/>
        <v>278.21741231699929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553.99999999999966</v>
      </c>
      <c r="AJ128" s="14">
        <f>AI128*VLOOKUP('Données projet'!$B$10,Paramètres!$A$1:$I$89,3,0)*VLOOKUP('Données projet'!$B$10,Paramètres!$A$1:$I$89,5,0)</f>
        <v>259.27199999999988</v>
      </c>
      <c r="AK128" s="14">
        <f t="shared" si="89"/>
        <v>62.567172460757938</v>
      </c>
      <c r="AL128" s="22">
        <f t="shared" si="58"/>
        <v>560.53655870248656</v>
      </c>
      <c r="AM128" s="62">
        <f t="shared" si="59"/>
        <v>853.86989203581993</v>
      </c>
      <c r="AN128" s="62">
        <f ca="1">AVERAGE(OFFSET($AM$3,0,0,'Données projet'!$E$10+1,1))-AVERAGE(OFFSET($H$3,0,0,'Données projet'!$E$10+1,1))</f>
        <v>350.30094967545125</v>
      </c>
      <c r="AO128" s="62">
        <f t="shared" si="90"/>
        <v>315.20384081766025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439.06700232017681</v>
      </c>
      <c r="T129" s="62">
        <f t="shared" si="88"/>
        <v>278.21741231699929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553.99999999999966</v>
      </c>
      <c r="AJ129" s="14">
        <f>AI129*VLOOKUP('Données projet'!$B$10,Paramètres!$A$1:$I$89,3,0)*VLOOKUP('Données projet'!$B$10,Paramètres!$A$1:$I$89,5,0)</f>
        <v>259.27199999999988</v>
      </c>
      <c r="AK129" s="14">
        <f t="shared" si="89"/>
        <v>62.567172460757938</v>
      </c>
      <c r="AL129" s="22">
        <f t="shared" si="58"/>
        <v>560.53655870248656</v>
      </c>
      <c r="AM129" s="62">
        <f t="shared" si="59"/>
        <v>853.86989203581993</v>
      </c>
      <c r="AN129" s="62">
        <f ca="1">AVERAGE(OFFSET($AM$3,0,0,'Données projet'!$E$10+1,1))-AVERAGE(OFFSET($H$3,0,0,'Données projet'!$E$10+1,1))</f>
        <v>350.30094967545125</v>
      </c>
      <c r="AO129" s="62">
        <f t="shared" si="90"/>
        <v>315.20384081766025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439.06700232017681</v>
      </c>
      <c r="T130" s="62">
        <f t="shared" si="88"/>
        <v>278.21741231699929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553.99999999999966</v>
      </c>
      <c r="AJ130" s="14">
        <f>AI130*VLOOKUP('Données projet'!$B$10,Paramètres!$A$1:$I$89,3,0)*VLOOKUP('Données projet'!$B$10,Paramètres!$A$1:$I$89,5,0)</f>
        <v>259.27199999999988</v>
      </c>
      <c r="AK130" s="14">
        <f t="shared" si="89"/>
        <v>62.567172460757938</v>
      </c>
      <c r="AL130" s="22">
        <f t="shared" si="58"/>
        <v>560.53655870248656</v>
      </c>
      <c r="AM130" s="62">
        <f t="shared" si="59"/>
        <v>853.86989203581993</v>
      </c>
      <c r="AN130" s="62">
        <f ca="1">AVERAGE(OFFSET($AM$3,0,0,'Données projet'!$E$10+1,1))-AVERAGE(OFFSET($H$3,0,0,'Données projet'!$E$10+1,1))</f>
        <v>350.30094967545125</v>
      </c>
      <c r="AO130" s="62">
        <f t="shared" si="90"/>
        <v>315.20384081766025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439.06700232017681</v>
      </c>
      <c r="T131" s="62">
        <f t="shared" si="88"/>
        <v>278.21741231699929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553.99999999999966</v>
      </c>
      <c r="AJ131" s="14">
        <f>AI131*VLOOKUP('Données projet'!$B$10,Paramètres!$A$1:$I$89,3,0)*VLOOKUP('Données projet'!$B$10,Paramètres!$A$1:$I$89,5,0)</f>
        <v>259.27199999999988</v>
      </c>
      <c r="AK131" s="14">
        <f t="shared" si="89"/>
        <v>62.567172460757938</v>
      </c>
      <c r="AL131" s="22">
        <f t="shared" si="58"/>
        <v>560.53655870248656</v>
      </c>
      <c r="AM131" s="62">
        <f t="shared" si="59"/>
        <v>853.86989203581993</v>
      </c>
      <c r="AN131" s="62">
        <f ca="1">AVERAGE(OFFSET($AM$3,0,0,'Données projet'!$E$10+1,1))-AVERAGE(OFFSET($H$3,0,0,'Données projet'!$E$10+1,1))</f>
        <v>350.30094967545125</v>
      </c>
      <c r="AO131" s="62">
        <f t="shared" si="90"/>
        <v>315.20384081766025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439.06700232017681</v>
      </c>
      <c r="T132" s="62">
        <f t="shared" si="88"/>
        <v>278.21741231699929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553.99999999999966</v>
      </c>
      <c r="AJ132" s="14">
        <f>AI132*VLOOKUP('Données projet'!$B$10,Paramètres!$A$1:$I$89,3,0)*VLOOKUP('Données projet'!$B$10,Paramètres!$A$1:$I$89,5,0)</f>
        <v>259.27199999999988</v>
      </c>
      <c r="AK132" s="14">
        <f t="shared" si="89"/>
        <v>62.567172460757938</v>
      </c>
      <c r="AL132" s="22">
        <f t="shared" ref="AL132:AL153" si="112">(AJ132+AK132)*0.475*44/12</f>
        <v>560.53655870248656</v>
      </c>
      <c r="AM132" s="62">
        <f t="shared" ref="AM132:AM195" si="113">AL132+(AD132+AE132)*44/12</f>
        <v>853.86989203581993</v>
      </c>
      <c r="AN132" s="62">
        <f ca="1">AVERAGE(OFFSET($AM$3,0,0,'Données projet'!$E$10+1,1))-AVERAGE(OFFSET($H$3,0,0,'Données projet'!$E$10+1,1))</f>
        <v>350.30094967545125</v>
      </c>
      <c r="AO132" s="62">
        <f t="shared" si="90"/>
        <v>315.20384081766025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439.06700232017681</v>
      </c>
      <c r="T133" s="62">
        <f t="shared" ref="T133:T196" si="142">$T$3</f>
        <v>278.21741231699929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553.99999999999966</v>
      </c>
      <c r="AJ133" s="14">
        <f>AI133*VLOOKUP('Données projet'!$B$10,Paramètres!$A$1:$I$89,3,0)*VLOOKUP('Données projet'!$B$10,Paramètres!$A$1:$I$89,5,0)</f>
        <v>259.27199999999988</v>
      </c>
      <c r="AK133" s="14">
        <f t="shared" ref="AK133:AK153" si="143">EXP(-1.0587+0.8836*LN(AJ133)+0.284)</f>
        <v>62.567172460757938</v>
      </c>
      <c r="AL133" s="22">
        <f t="shared" si="112"/>
        <v>560.53655870248656</v>
      </c>
      <c r="AM133" s="62">
        <f t="shared" si="113"/>
        <v>853.86989203581993</v>
      </c>
      <c r="AN133" s="62">
        <f ca="1">AVERAGE(OFFSET($AM$3,0,0,'Données projet'!$E$10+1,1))-AVERAGE(OFFSET($H$3,0,0,'Données projet'!$E$10+1,1))</f>
        <v>350.30094967545125</v>
      </c>
      <c r="AO133" s="62">
        <f t="shared" ref="AO133:AO196" si="144">$AO$3</f>
        <v>315.20384081766025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439.06700232017681</v>
      </c>
      <c r="T134" s="62">
        <f t="shared" si="142"/>
        <v>278.21741231699929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553.99999999999966</v>
      </c>
      <c r="AJ134" s="14">
        <f>AI134*VLOOKUP('Données projet'!$B$10,Paramètres!$A$1:$I$89,3,0)*VLOOKUP('Données projet'!$B$10,Paramètres!$A$1:$I$89,5,0)</f>
        <v>259.27199999999988</v>
      </c>
      <c r="AK134" s="14">
        <f t="shared" si="143"/>
        <v>62.567172460757938</v>
      </c>
      <c r="AL134" s="22">
        <f t="shared" si="112"/>
        <v>560.53655870248656</v>
      </c>
      <c r="AM134" s="62">
        <f t="shared" si="113"/>
        <v>853.86989203581993</v>
      </c>
      <c r="AN134" s="62">
        <f ca="1">AVERAGE(OFFSET($AM$3,0,0,'Données projet'!$E$10+1,1))-AVERAGE(OFFSET($H$3,0,0,'Données projet'!$E$10+1,1))</f>
        <v>350.30094967545125</v>
      </c>
      <c r="AO134" s="62">
        <f t="shared" si="144"/>
        <v>315.20384081766025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439.06700232017681</v>
      </c>
      <c r="T135" s="62">
        <f t="shared" si="142"/>
        <v>278.21741231699929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553.99999999999966</v>
      </c>
      <c r="AJ135" s="14">
        <f>AI135*VLOOKUP('Données projet'!$B$10,Paramètres!$A$1:$I$89,3,0)*VLOOKUP('Données projet'!$B$10,Paramètres!$A$1:$I$89,5,0)</f>
        <v>259.27199999999988</v>
      </c>
      <c r="AK135" s="14">
        <f t="shared" si="143"/>
        <v>62.567172460757938</v>
      </c>
      <c r="AL135" s="22">
        <f t="shared" si="112"/>
        <v>560.53655870248656</v>
      </c>
      <c r="AM135" s="62">
        <f t="shared" si="113"/>
        <v>853.86989203581993</v>
      </c>
      <c r="AN135" s="62">
        <f ca="1">AVERAGE(OFFSET($AM$3,0,0,'Données projet'!$E$10+1,1))-AVERAGE(OFFSET($H$3,0,0,'Données projet'!$E$10+1,1))</f>
        <v>350.30094967545125</v>
      </c>
      <c r="AO135" s="62">
        <f t="shared" si="144"/>
        <v>315.20384081766025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439.06700232017681</v>
      </c>
      <c r="T136" s="62">
        <f t="shared" si="142"/>
        <v>278.21741231699929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553.99999999999966</v>
      </c>
      <c r="AJ136" s="14">
        <f>AI136*VLOOKUP('Données projet'!$B$10,Paramètres!$A$1:$I$89,3,0)*VLOOKUP('Données projet'!$B$10,Paramètres!$A$1:$I$89,5,0)</f>
        <v>259.27199999999988</v>
      </c>
      <c r="AK136" s="14">
        <f t="shared" si="143"/>
        <v>62.567172460757938</v>
      </c>
      <c r="AL136" s="22">
        <f t="shared" si="112"/>
        <v>560.53655870248656</v>
      </c>
      <c r="AM136" s="62">
        <f t="shared" si="113"/>
        <v>853.86989203581993</v>
      </c>
      <c r="AN136" s="62">
        <f ca="1">AVERAGE(OFFSET($AM$3,0,0,'Données projet'!$E$10+1,1))-AVERAGE(OFFSET($H$3,0,0,'Données projet'!$E$10+1,1))</f>
        <v>350.30094967545125</v>
      </c>
      <c r="AO136" s="62">
        <f t="shared" si="144"/>
        <v>315.20384081766025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439.06700232017681</v>
      </c>
      <c r="T137" s="62">
        <f t="shared" si="142"/>
        <v>278.21741231699929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553.99999999999966</v>
      </c>
      <c r="AJ137" s="14">
        <f>AI137*VLOOKUP('Données projet'!$B$10,Paramètres!$A$1:$I$89,3,0)*VLOOKUP('Données projet'!$B$10,Paramètres!$A$1:$I$89,5,0)</f>
        <v>259.27199999999988</v>
      </c>
      <c r="AK137" s="14">
        <f t="shared" si="143"/>
        <v>62.567172460757938</v>
      </c>
      <c r="AL137" s="22">
        <f t="shared" si="112"/>
        <v>560.53655870248656</v>
      </c>
      <c r="AM137" s="62">
        <f t="shared" si="113"/>
        <v>853.86989203581993</v>
      </c>
      <c r="AN137" s="62">
        <f ca="1">AVERAGE(OFFSET($AM$3,0,0,'Données projet'!$E$10+1,1))-AVERAGE(OFFSET($H$3,0,0,'Données projet'!$E$10+1,1))</f>
        <v>350.30094967545125</v>
      </c>
      <c r="AO137" s="62">
        <f t="shared" si="144"/>
        <v>315.20384081766025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439.06700232017681</v>
      </c>
      <c r="T138" s="62">
        <f t="shared" si="142"/>
        <v>278.21741231699929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553.99999999999966</v>
      </c>
      <c r="AJ138" s="14">
        <f>AI138*VLOOKUP('Données projet'!$B$10,Paramètres!$A$1:$I$89,3,0)*VLOOKUP('Données projet'!$B$10,Paramètres!$A$1:$I$89,5,0)</f>
        <v>259.27199999999988</v>
      </c>
      <c r="AK138" s="14">
        <f t="shared" si="143"/>
        <v>62.567172460757938</v>
      </c>
      <c r="AL138" s="22">
        <f t="shared" si="112"/>
        <v>560.53655870248656</v>
      </c>
      <c r="AM138" s="62">
        <f t="shared" si="113"/>
        <v>853.86989203581993</v>
      </c>
      <c r="AN138" s="62">
        <f ca="1">AVERAGE(OFFSET($AM$3,0,0,'Données projet'!$E$10+1,1))-AVERAGE(OFFSET($H$3,0,0,'Données projet'!$E$10+1,1))</f>
        <v>350.30094967545125</v>
      </c>
      <c r="AO138" s="62">
        <f t="shared" si="144"/>
        <v>315.20384081766025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439.06700232017681</v>
      </c>
      <c r="T139" s="62">
        <f t="shared" si="142"/>
        <v>278.21741231699929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553.99999999999966</v>
      </c>
      <c r="AJ139" s="14">
        <f>AI139*VLOOKUP('Données projet'!$B$10,Paramètres!$A$1:$I$89,3,0)*VLOOKUP('Données projet'!$B$10,Paramètres!$A$1:$I$89,5,0)</f>
        <v>259.27199999999988</v>
      </c>
      <c r="AK139" s="14">
        <f t="shared" si="143"/>
        <v>62.567172460757938</v>
      </c>
      <c r="AL139" s="22">
        <f t="shared" si="112"/>
        <v>560.53655870248656</v>
      </c>
      <c r="AM139" s="62">
        <f t="shared" si="113"/>
        <v>853.86989203581993</v>
      </c>
      <c r="AN139" s="62">
        <f ca="1">AVERAGE(OFFSET($AM$3,0,0,'Données projet'!$E$10+1,1))-AVERAGE(OFFSET($H$3,0,0,'Données projet'!$E$10+1,1))</f>
        <v>350.30094967545125</v>
      </c>
      <c r="AO139" s="62">
        <f t="shared" si="144"/>
        <v>315.20384081766025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439.06700232017681</v>
      </c>
      <c r="T140" s="62">
        <f t="shared" si="142"/>
        <v>278.21741231699929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553.99999999999966</v>
      </c>
      <c r="AJ140" s="14">
        <f>AI140*VLOOKUP('Données projet'!$B$10,Paramètres!$A$1:$I$89,3,0)*VLOOKUP('Données projet'!$B$10,Paramètres!$A$1:$I$89,5,0)</f>
        <v>259.27199999999988</v>
      </c>
      <c r="AK140" s="14">
        <f t="shared" si="143"/>
        <v>62.567172460757938</v>
      </c>
      <c r="AL140" s="22">
        <f t="shared" si="112"/>
        <v>560.53655870248656</v>
      </c>
      <c r="AM140" s="62">
        <f t="shared" si="113"/>
        <v>853.86989203581993</v>
      </c>
      <c r="AN140" s="62">
        <f ca="1">AVERAGE(OFFSET($AM$3,0,0,'Données projet'!$E$10+1,1))-AVERAGE(OFFSET($H$3,0,0,'Données projet'!$E$10+1,1))</f>
        <v>350.30094967545125</v>
      </c>
      <c r="AO140" s="62">
        <f t="shared" si="144"/>
        <v>315.20384081766025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439.06700232017681</v>
      </c>
      <c r="T141" s="62">
        <f t="shared" si="142"/>
        <v>278.21741231699929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553.99999999999966</v>
      </c>
      <c r="AJ141" s="14">
        <f>AI141*VLOOKUP('Données projet'!$B$10,Paramètres!$A$1:$I$89,3,0)*VLOOKUP('Données projet'!$B$10,Paramètres!$A$1:$I$89,5,0)</f>
        <v>259.27199999999988</v>
      </c>
      <c r="AK141" s="14">
        <f t="shared" si="143"/>
        <v>62.567172460757938</v>
      </c>
      <c r="AL141" s="22">
        <f t="shared" si="112"/>
        <v>560.53655870248656</v>
      </c>
      <c r="AM141" s="62">
        <f t="shared" si="113"/>
        <v>853.86989203581993</v>
      </c>
      <c r="AN141" s="62">
        <f ca="1">AVERAGE(OFFSET($AM$3,0,0,'Données projet'!$E$10+1,1))-AVERAGE(OFFSET($H$3,0,0,'Données projet'!$E$10+1,1))</f>
        <v>350.30094967545125</v>
      </c>
      <c r="AO141" s="62">
        <f t="shared" si="144"/>
        <v>315.20384081766025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439.06700232017681</v>
      </c>
      <c r="T142" s="62">
        <f t="shared" si="142"/>
        <v>278.21741231699929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553.99999999999966</v>
      </c>
      <c r="AJ142" s="14">
        <f>AI142*VLOOKUP('Données projet'!$B$10,Paramètres!$A$1:$I$89,3,0)*VLOOKUP('Données projet'!$B$10,Paramètres!$A$1:$I$89,5,0)</f>
        <v>259.27199999999988</v>
      </c>
      <c r="AK142" s="14">
        <f t="shared" si="143"/>
        <v>62.567172460757938</v>
      </c>
      <c r="AL142" s="22">
        <f t="shared" si="112"/>
        <v>560.53655870248656</v>
      </c>
      <c r="AM142" s="62">
        <f t="shared" si="113"/>
        <v>853.86989203581993</v>
      </c>
      <c r="AN142" s="62">
        <f ca="1">AVERAGE(OFFSET($AM$3,0,0,'Données projet'!$E$10+1,1))-AVERAGE(OFFSET($H$3,0,0,'Données projet'!$E$10+1,1))</f>
        <v>350.30094967545125</v>
      </c>
      <c r="AO142" s="62">
        <f t="shared" si="144"/>
        <v>315.20384081766025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439.06700232017681</v>
      </c>
      <c r="T143" s="62">
        <f t="shared" si="142"/>
        <v>278.21741231699929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553.99999999999966</v>
      </c>
      <c r="AJ143" s="14">
        <f>AI143*VLOOKUP('Données projet'!$B$10,Paramètres!$A$1:$I$89,3,0)*VLOOKUP('Données projet'!$B$10,Paramètres!$A$1:$I$89,5,0)</f>
        <v>259.27199999999988</v>
      </c>
      <c r="AK143" s="14">
        <f t="shared" si="143"/>
        <v>62.567172460757938</v>
      </c>
      <c r="AL143" s="22">
        <f t="shared" si="112"/>
        <v>560.53655870248656</v>
      </c>
      <c r="AM143" s="62">
        <f t="shared" si="113"/>
        <v>853.86989203581993</v>
      </c>
      <c r="AN143" s="62">
        <f ca="1">AVERAGE(OFFSET($AM$3,0,0,'Données projet'!$E$10+1,1))-AVERAGE(OFFSET($H$3,0,0,'Données projet'!$E$10+1,1))</f>
        <v>350.30094967545125</v>
      </c>
      <c r="AO143" s="62">
        <f t="shared" si="144"/>
        <v>315.20384081766025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439.06700232017681</v>
      </c>
      <c r="T144" s="62">
        <f t="shared" si="142"/>
        <v>278.21741231699929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553.99999999999966</v>
      </c>
      <c r="AJ144" s="14">
        <f>AI144*VLOOKUP('Données projet'!$B$10,Paramètres!$A$1:$I$89,3,0)*VLOOKUP('Données projet'!$B$10,Paramètres!$A$1:$I$89,5,0)</f>
        <v>259.27199999999988</v>
      </c>
      <c r="AK144" s="14">
        <f t="shared" si="143"/>
        <v>62.567172460757938</v>
      </c>
      <c r="AL144" s="22">
        <f t="shared" si="112"/>
        <v>560.53655870248656</v>
      </c>
      <c r="AM144" s="62">
        <f t="shared" si="113"/>
        <v>853.86989203581993</v>
      </c>
      <c r="AN144" s="62">
        <f ca="1">AVERAGE(OFFSET($AM$3,0,0,'Données projet'!$E$10+1,1))-AVERAGE(OFFSET($H$3,0,0,'Données projet'!$E$10+1,1))</f>
        <v>350.30094967545125</v>
      </c>
      <c r="AO144" s="62">
        <f t="shared" si="144"/>
        <v>315.20384081766025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439.06700232017681</v>
      </c>
      <c r="T145" s="62">
        <f t="shared" si="142"/>
        <v>278.21741231699929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553.99999999999966</v>
      </c>
      <c r="AJ145" s="14">
        <f>AI145*VLOOKUP('Données projet'!$B$10,Paramètres!$A$1:$I$89,3,0)*VLOOKUP('Données projet'!$B$10,Paramètres!$A$1:$I$89,5,0)</f>
        <v>259.27199999999988</v>
      </c>
      <c r="AK145" s="14">
        <f t="shared" si="143"/>
        <v>62.567172460757938</v>
      </c>
      <c r="AL145" s="22">
        <f t="shared" si="112"/>
        <v>560.53655870248656</v>
      </c>
      <c r="AM145" s="62">
        <f t="shared" si="113"/>
        <v>853.86989203581993</v>
      </c>
      <c r="AN145" s="62">
        <f ca="1">AVERAGE(OFFSET($AM$3,0,0,'Données projet'!$E$10+1,1))-AVERAGE(OFFSET($H$3,0,0,'Données projet'!$E$10+1,1))</f>
        <v>350.30094967545125</v>
      </c>
      <c r="AO145" s="62">
        <f t="shared" si="144"/>
        <v>315.20384081766025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439.06700232017681</v>
      </c>
      <c r="T146" s="62">
        <f t="shared" si="142"/>
        <v>278.21741231699929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553.99999999999966</v>
      </c>
      <c r="AJ146" s="14">
        <f>AI146*VLOOKUP('Données projet'!$B$10,Paramètres!$A$1:$I$89,3,0)*VLOOKUP('Données projet'!$B$10,Paramètres!$A$1:$I$89,5,0)</f>
        <v>259.27199999999988</v>
      </c>
      <c r="AK146" s="14">
        <f t="shared" si="143"/>
        <v>62.567172460757938</v>
      </c>
      <c r="AL146" s="22">
        <f t="shared" si="112"/>
        <v>560.53655870248656</v>
      </c>
      <c r="AM146" s="62">
        <f t="shared" si="113"/>
        <v>853.86989203581993</v>
      </c>
      <c r="AN146" s="62">
        <f ca="1">AVERAGE(OFFSET($AM$3,0,0,'Données projet'!$E$10+1,1))-AVERAGE(OFFSET($H$3,0,0,'Données projet'!$E$10+1,1))</f>
        <v>350.30094967545125</v>
      </c>
      <c r="AO146" s="62">
        <f t="shared" si="144"/>
        <v>315.20384081766025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439.06700232017681</v>
      </c>
      <c r="T147" s="62">
        <f t="shared" si="142"/>
        <v>278.21741231699929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553.99999999999966</v>
      </c>
      <c r="AJ147" s="14">
        <f>AI147*VLOOKUP('Données projet'!$B$10,Paramètres!$A$1:$I$89,3,0)*VLOOKUP('Données projet'!$B$10,Paramètres!$A$1:$I$89,5,0)</f>
        <v>259.27199999999988</v>
      </c>
      <c r="AK147" s="14">
        <f t="shared" si="143"/>
        <v>62.567172460757938</v>
      </c>
      <c r="AL147" s="22">
        <f t="shared" si="112"/>
        <v>560.53655870248656</v>
      </c>
      <c r="AM147" s="62">
        <f t="shared" si="113"/>
        <v>853.86989203581993</v>
      </c>
      <c r="AN147" s="62">
        <f ca="1">AVERAGE(OFFSET($AM$3,0,0,'Données projet'!$E$10+1,1))-AVERAGE(OFFSET($H$3,0,0,'Données projet'!$E$10+1,1))</f>
        <v>350.30094967545125</v>
      </c>
      <c r="AO147" s="62">
        <f t="shared" si="144"/>
        <v>315.20384081766025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439.06700232017681</v>
      </c>
      <c r="T148" s="62">
        <f t="shared" si="142"/>
        <v>278.21741231699929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553.99999999999966</v>
      </c>
      <c r="AJ148" s="14">
        <f>AI148*VLOOKUP('Données projet'!$B$10,Paramètres!$A$1:$I$89,3,0)*VLOOKUP('Données projet'!$B$10,Paramètres!$A$1:$I$89,5,0)</f>
        <v>259.27199999999988</v>
      </c>
      <c r="AK148" s="14">
        <f t="shared" si="143"/>
        <v>62.567172460757938</v>
      </c>
      <c r="AL148" s="22">
        <f t="shared" si="112"/>
        <v>560.53655870248656</v>
      </c>
      <c r="AM148" s="62">
        <f t="shared" si="113"/>
        <v>853.86989203581993</v>
      </c>
      <c r="AN148" s="62">
        <f ca="1">AVERAGE(OFFSET($AM$3,0,0,'Données projet'!$E$10+1,1))-AVERAGE(OFFSET($H$3,0,0,'Données projet'!$E$10+1,1))</f>
        <v>350.30094967545125</v>
      </c>
      <c r="AO148" s="62">
        <f t="shared" si="144"/>
        <v>315.20384081766025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439.06700232017681</v>
      </c>
      <c r="T149" s="62">
        <f t="shared" si="142"/>
        <v>278.21741231699929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553.99999999999966</v>
      </c>
      <c r="AJ149" s="14">
        <f>AI149*VLOOKUP('Données projet'!$B$10,Paramètres!$A$1:$I$89,3,0)*VLOOKUP('Données projet'!$B$10,Paramètres!$A$1:$I$89,5,0)</f>
        <v>259.27199999999988</v>
      </c>
      <c r="AK149" s="14">
        <f t="shared" si="143"/>
        <v>62.567172460757938</v>
      </c>
      <c r="AL149" s="22">
        <f t="shared" si="112"/>
        <v>560.53655870248656</v>
      </c>
      <c r="AM149" s="62">
        <f t="shared" si="113"/>
        <v>853.86989203581993</v>
      </c>
      <c r="AN149" s="62">
        <f ca="1">AVERAGE(OFFSET($AM$3,0,0,'Données projet'!$E$10+1,1))-AVERAGE(OFFSET($H$3,0,0,'Données projet'!$E$10+1,1))</f>
        <v>350.30094967545125</v>
      </c>
      <c r="AO149" s="62">
        <f t="shared" si="144"/>
        <v>315.20384081766025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439.06700232017681</v>
      </c>
      <c r="T150" s="62">
        <f t="shared" si="142"/>
        <v>278.21741231699929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553.99999999999966</v>
      </c>
      <c r="AJ150" s="14">
        <f>AI150*VLOOKUP('Données projet'!$B$10,Paramètres!$A$1:$I$89,3,0)*VLOOKUP('Données projet'!$B$10,Paramètres!$A$1:$I$89,5,0)</f>
        <v>259.27199999999988</v>
      </c>
      <c r="AK150" s="14">
        <f t="shared" si="143"/>
        <v>62.567172460757938</v>
      </c>
      <c r="AL150" s="22">
        <f t="shared" si="112"/>
        <v>560.53655870248656</v>
      </c>
      <c r="AM150" s="62">
        <f t="shared" si="113"/>
        <v>853.86989203581993</v>
      </c>
      <c r="AN150" s="62">
        <f ca="1">AVERAGE(OFFSET($AM$3,0,0,'Données projet'!$E$10+1,1))-AVERAGE(OFFSET($H$3,0,0,'Données projet'!$E$10+1,1))</f>
        <v>350.30094967545125</v>
      </c>
      <c r="AO150" s="62">
        <f t="shared" si="144"/>
        <v>315.20384081766025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439.06700232017681</v>
      </c>
      <c r="T151" s="62">
        <f t="shared" si="142"/>
        <v>278.21741231699929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553.99999999999966</v>
      </c>
      <c r="AJ151" s="14">
        <f>AI151*VLOOKUP('Données projet'!$B$10,Paramètres!$A$1:$I$89,3,0)*VLOOKUP('Données projet'!$B$10,Paramètres!$A$1:$I$89,5,0)</f>
        <v>259.27199999999988</v>
      </c>
      <c r="AK151" s="14">
        <f t="shared" si="143"/>
        <v>62.567172460757938</v>
      </c>
      <c r="AL151" s="22">
        <f t="shared" si="112"/>
        <v>560.53655870248656</v>
      </c>
      <c r="AM151" s="62">
        <f t="shared" si="113"/>
        <v>853.86989203581993</v>
      </c>
      <c r="AN151" s="62">
        <f ca="1">AVERAGE(OFFSET($AM$3,0,0,'Données projet'!$E$10+1,1))-AVERAGE(OFFSET($H$3,0,0,'Données projet'!$E$10+1,1))</f>
        <v>350.30094967545125</v>
      </c>
      <c r="AO151" s="62">
        <f t="shared" si="144"/>
        <v>315.20384081766025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439.06700232017681</v>
      </c>
      <c r="T152" s="62">
        <f t="shared" si="142"/>
        <v>278.21741231699929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553.99999999999966</v>
      </c>
      <c r="AJ152" s="14">
        <f>AI152*VLOOKUP('Données projet'!$B$10,Paramètres!$A$1:$I$89,3,0)*VLOOKUP('Données projet'!$B$10,Paramètres!$A$1:$I$89,5,0)</f>
        <v>259.27199999999988</v>
      </c>
      <c r="AK152" s="14">
        <f t="shared" si="143"/>
        <v>62.567172460757938</v>
      </c>
      <c r="AL152" s="22">
        <f t="shared" si="112"/>
        <v>560.53655870248656</v>
      </c>
      <c r="AM152" s="62">
        <f t="shared" si="113"/>
        <v>853.86989203581993</v>
      </c>
      <c r="AN152" s="62">
        <f ca="1">AVERAGE(OFFSET($AM$3,0,0,'Données projet'!$E$10+1,1))-AVERAGE(OFFSET($H$3,0,0,'Données projet'!$E$10+1,1))</f>
        <v>350.30094967545125</v>
      </c>
      <c r="AO152" s="62">
        <f t="shared" si="144"/>
        <v>315.20384081766025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439.06700232017681</v>
      </c>
      <c r="T153" s="62">
        <f t="shared" si="142"/>
        <v>278.21741231699929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553.99999999999966</v>
      </c>
      <c r="AJ153" s="14">
        <f>AI153*VLOOKUP('Données projet'!$B$10,Paramètres!$A$1:$I$89,3,0)*VLOOKUP('Données projet'!$B$10,Paramètres!$A$1:$I$89,5,0)</f>
        <v>259.27199999999988</v>
      </c>
      <c r="AK153" s="14">
        <f t="shared" si="143"/>
        <v>62.567172460757938</v>
      </c>
      <c r="AL153" s="22">
        <f t="shared" si="112"/>
        <v>560.53655870248656</v>
      </c>
      <c r="AM153" s="62">
        <f t="shared" si="113"/>
        <v>853.86989203581993</v>
      </c>
      <c r="AN153" s="62">
        <f ca="1">AVERAGE(OFFSET($AM$3,0,0,'Données projet'!$E$10+1,1))-AVERAGE(OFFSET($H$3,0,0,'Données projet'!$E$10+1,1))</f>
        <v>350.30094967545125</v>
      </c>
      <c r="AO153" s="62">
        <f t="shared" si="144"/>
        <v>315.20384081766025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439.06700232017681</v>
      </c>
      <c r="T154" s="62">
        <f t="shared" si="142"/>
        <v>278.21741231699929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553.99999999999966</v>
      </c>
      <c r="AJ154" s="14">
        <f>AI154*VLOOKUP('Données projet'!$B$10,Paramètres!$A$1:$I$89,3,0)*VLOOKUP('Données projet'!$B$10,Paramètres!$A$1:$I$89,5,0)</f>
        <v>259.27199999999988</v>
      </c>
      <c r="AK154" s="14">
        <f t="shared" ref="AK154:AK203" si="164">EXP(-1.0587+0.8836*LN(AJ154)+0.284)</f>
        <v>62.567172460757938</v>
      </c>
      <c r="AL154" s="22">
        <f t="shared" ref="AL154:AL203" si="165">(AJ154+AK154)*0.475*44/12</f>
        <v>560.53655870248656</v>
      </c>
      <c r="AM154" s="62">
        <f t="shared" si="113"/>
        <v>853.86989203581993</v>
      </c>
      <c r="AN154" s="62">
        <f ca="1">AVERAGE(OFFSET($AM$3,0,0,'Données projet'!$E$10+1,1))-AVERAGE(OFFSET($H$3,0,0,'Données projet'!$E$10+1,1))</f>
        <v>350.30094967545125</v>
      </c>
      <c r="AO154" s="62">
        <f t="shared" si="144"/>
        <v>315.20384081766025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439.06700232017681</v>
      </c>
      <c r="T155" s="62">
        <f t="shared" si="142"/>
        <v>278.21741231699929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553.99999999999966</v>
      </c>
      <c r="AJ155" s="14">
        <f>AI155*VLOOKUP('Données projet'!$B$10,Paramètres!$A$1:$I$89,3,0)*VLOOKUP('Données projet'!$B$10,Paramètres!$A$1:$I$89,5,0)</f>
        <v>259.27199999999988</v>
      </c>
      <c r="AK155" s="14">
        <f t="shared" si="164"/>
        <v>62.567172460757938</v>
      </c>
      <c r="AL155" s="22">
        <f t="shared" si="165"/>
        <v>560.53655870248656</v>
      </c>
      <c r="AM155" s="62">
        <f t="shared" si="113"/>
        <v>853.86989203581993</v>
      </c>
      <c r="AN155" s="62">
        <f ca="1">AVERAGE(OFFSET($AM$3,0,0,'Données projet'!$E$10+1,1))-AVERAGE(OFFSET($H$3,0,0,'Données projet'!$E$10+1,1))</f>
        <v>350.30094967545125</v>
      </c>
      <c r="AO155" s="62">
        <f t="shared" si="144"/>
        <v>315.20384081766025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439.06700232017681</v>
      </c>
      <c r="T156" s="62">
        <f t="shared" si="142"/>
        <v>278.21741231699929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553.99999999999966</v>
      </c>
      <c r="AJ156" s="14">
        <f>AI156*VLOOKUP('Données projet'!$B$10,Paramètres!$A$1:$I$89,3,0)*VLOOKUP('Données projet'!$B$10,Paramètres!$A$1:$I$89,5,0)</f>
        <v>259.27199999999988</v>
      </c>
      <c r="AK156" s="14">
        <f t="shared" si="164"/>
        <v>62.567172460757938</v>
      </c>
      <c r="AL156" s="22">
        <f t="shared" si="165"/>
        <v>560.53655870248656</v>
      </c>
      <c r="AM156" s="62">
        <f t="shared" si="113"/>
        <v>853.86989203581993</v>
      </c>
      <c r="AN156" s="62">
        <f ca="1">AVERAGE(OFFSET($AM$3,0,0,'Données projet'!$E$10+1,1))-AVERAGE(OFFSET($H$3,0,0,'Données projet'!$E$10+1,1))</f>
        <v>350.30094967545125</v>
      </c>
      <c r="AO156" s="62">
        <f t="shared" si="144"/>
        <v>315.20384081766025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439.06700232017681</v>
      </c>
      <c r="T157" s="62">
        <f t="shared" si="142"/>
        <v>278.21741231699929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553.99999999999966</v>
      </c>
      <c r="AJ157" s="14">
        <f>AI157*VLOOKUP('Données projet'!$B$10,Paramètres!$A$1:$I$89,3,0)*VLOOKUP('Données projet'!$B$10,Paramètres!$A$1:$I$89,5,0)</f>
        <v>259.27199999999988</v>
      </c>
      <c r="AK157" s="14">
        <f t="shared" si="164"/>
        <v>62.567172460757938</v>
      </c>
      <c r="AL157" s="22">
        <f t="shared" si="165"/>
        <v>560.53655870248656</v>
      </c>
      <c r="AM157" s="62">
        <f t="shared" si="113"/>
        <v>853.86989203581993</v>
      </c>
      <c r="AN157" s="62">
        <f ca="1">AVERAGE(OFFSET($AM$3,0,0,'Données projet'!$E$10+1,1))-AVERAGE(OFFSET($H$3,0,0,'Données projet'!$E$10+1,1))</f>
        <v>350.30094967545125</v>
      </c>
      <c r="AO157" s="62">
        <f t="shared" si="144"/>
        <v>315.20384081766025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439.06700232017681</v>
      </c>
      <c r="T158" s="62">
        <f t="shared" si="142"/>
        <v>278.21741231699929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553.99999999999966</v>
      </c>
      <c r="AJ158" s="14">
        <f>AI158*VLOOKUP('Données projet'!$B$10,Paramètres!$A$1:$I$89,3,0)*VLOOKUP('Données projet'!$B$10,Paramètres!$A$1:$I$89,5,0)</f>
        <v>259.27199999999988</v>
      </c>
      <c r="AK158" s="14">
        <f t="shared" si="164"/>
        <v>62.567172460757938</v>
      </c>
      <c r="AL158" s="22">
        <f t="shared" si="165"/>
        <v>560.53655870248656</v>
      </c>
      <c r="AM158" s="62">
        <f t="shared" si="113"/>
        <v>853.86989203581993</v>
      </c>
      <c r="AN158" s="62">
        <f ca="1">AVERAGE(OFFSET($AM$3,0,0,'Données projet'!$E$10+1,1))-AVERAGE(OFFSET($H$3,0,0,'Données projet'!$E$10+1,1))</f>
        <v>350.30094967545125</v>
      </c>
      <c r="AO158" s="62">
        <f t="shared" si="144"/>
        <v>315.20384081766025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439.06700232017681</v>
      </c>
      <c r="T159" s="62">
        <f t="shared" si="142"/>
        <v>278.21741231699929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553.99999999999966</v>
      </c>
      <c r="AJ159" s="14">
        <f>AI159*VLOOKUP('Données projet'!$B$10,Paramètres!$A$1:$I$89,3,0)*VLOOKUP('Données projet'!$B$10,Paramètres!$A$1:$I$89,5,0)</f>
        <v>259.27199999999988</v>
      </c>
      <c r="AK159" s="14">
        <f t="shared" si="164"/>
        <v>62.567172460757938</v>
      </c>
      <c r="AL159" s="22">
        <f t="shared" si="165"/>
        <v>560.53655870248656</v>
      </c>
      <c r="AM159" s="62">
        <f t="shared" si="113"/>
        <v>853.86989203581993</v>
      </c>
      <c r="AN159" s="62">
        <f ca="1">AVERAGE(OFFSET($AM$3,0,0,'Données projet'!$E$10+1,1))-AVERAGE(OFFSET($H$3,0,0,'Données projet'!$E$10+1,1))</f>
        <v>350.30094967545125</v>
      </c>
      <c r="AO159" s="62">
        <f t="shared" si="144"/>
        <v>315.20384081766025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439.06700232017681</v>
      </c>
      <c r="T160" s="62">
        <f t="shared" si="142"/>
        <v>278.21741231699929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553.99999999999966</v>
      </c>
      <c r="AJ160" s="14">
        <f>AI160*VLOOKUP('Données projet'!$B$10,Paramètres!$A$1:$I$89,3,0)*VLOOKUP('Données projet'!$B$10,Paramètres!$A$1:$I$89,5,0)</f>
        <v>259.27199999999988</v>
      </c>
      <c r="AK160" s="14">
        <f t="shared" si="164"/>
        <v>62.567172460757938</v>
      </c>
      <c r="AL160" s="22">
        <f t="shared" si="165"/>
        <v>560.53655870248656</v>
      </c>
      <c r="AM160" s="62">
        <f t="shared" si="113"/>
        <v>853.86989203581993</v>
      </c>
      <c r="AN160" s="62">
        <f ca="1">AVERAGE(OFFSET($AM$3,0,0,'Données projet'!$E$10+1,1))-AVERAGE(OFFSET($H$3,0,0,'Données projet'!$E$10+1,1))</f>
        <v>350.30094967545125</v>
      </c>
      <c r="AO160" s="62">
        <f t="shared" si="144"/>
        <v>315.20384081766025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439.06700232017681</v>
      </c>
      <c r="T161" s="62">
        <f t="shared" si="142"/>
        <v>278.21741231699929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553.99999999999966</v>
      </c>
      <c r="AJ161" s="14">
        <f>AI161*VLOOKUP('Données projet'!$B$10,Paramètres!$A$1:$I$89,3,0)*VLOOKUP('Données projet'!$B$10,Paramètres!$A$1:$I$89,5,0)</f>
        <v>259.27199999999988</v>
      </c>
      <c r="AK161" s="14">
        <f t="shared" si="164"/>
        <v>62.567172460757938</v>
      </c>
      <c r="AL161" s="22">
        <f t="shared" si="165"/>
        <v>560.53655870248656</v>
      </c>
      <c r="AM161" s="62">
        <f t="shared" si="113"/>
        <v>853.86989203581993</v>
      </c>
      <c r="AN161" s="62">
        <f ca="1">AVERAGE(OFFSET($AM$3,0,0,'Données projet'!$E$10+1,1))-AVERAGE(OFFSET($H$3,0,0,'Données projet'!$E$10+1,1))</f>
        <v>350.30094967545125</v>
      </c>
      <c r="AO161" s="62">
        <f t="shared" si="144"/>
        <v>315.20384081766025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439.06700232017681</v>
      </c>
      <c r="T162" s="62">
        <f t="shared" si="142"/>
        <v>278.21741231699929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553.99999999999966</v>
      </c>
      <c r="AJ162" s="14">
        <f>AI162*VLOOKUP('Données projet'!$B$10,Paramètres!$A$1:$I$89,3,0)*VLOOKUP('Données projet'!$B$10,Paramètres!$A$1:$I$89,5,0)</f>
        <v>259.27199999999988</v>
      </c>
      <c r="AK162" s="14">
        <f t="shared" si="164"/>
        <v>62.567172460757938</v>
      </c>
      <c r="AL162" s="22">
        <f t="shared" si="165"/>
        <v>560.53655870248656</v>
      </c>
      <c r="AM162" s="62">
        <f t="shared" si="113"/>
        <v>853.86989203581993</v>
      </c>
      <c r="AN162" s="62">
        <f ca="1">AVERAGE(OFFSET($AM$3,0,0,'Données projet'!$E$10+1,1))-AVERAGE(OFFSET($H$3,0,0,'Données projet'!$E$10+1,1))</f>
        <v>350.30094967545125</v>
      </c>
      <c r="AO162" s="62">
        <f t="shared" si="144"/>
        <v>315.20384081766025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439.06700232017681</v>
      </c>
      <c r="T163" s="62">
        <f t="shared" si="142"/>
        <v>278.21741231699929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553.99999999999966</v>
      </c>
      <c r="AJ163" s="14">
        <f>AI163*VLOOKUP('Données projet'!$B$10,Paramètres!$A$1:$I$89,3,0)*VLOOKUP('Données projet'!$B$10,Paramètres!$A$1:$I$89,5,0)</f>
        <v>259.27199999999988</v>
      </c>
      <c r="AK163" s="14">
        <f t="shared" si="164"/>
        <v>62.567172460757938</v>
      </c>
      <c r="AL163" s="22">
        <f t="shared" si="165"/>
        <v>560.53655870248656</v>
      </c>
      <c r="AM163" s="62">
        <f t="shared" si="113"/>
        <v>853.86989203581993</v>
      </c>
      <c r="AN163" s="62">
        <f ca="1">AVERAGE(OFFSET($AM$3,0,0,'Données projet'!$E$10+1,1))-AVERAGE(OFFSET($H$3,0,0,'Données projet'!$E$10+1,1))</f>
        <v>350.30094967545125</v>
      </c>
      <c r="AO163" s="62">
        <f t="shared" si="144"/>
        <v>315.20384081766025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439.06700232017681</v>
      </c>
      <c r="T164" s="62">
        <f t="shared" si="142"/>
        <v>278.21741231699929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553.99999999999966</v>
      </c>
      <c r="AJ164" s="14">
        <f>AI164*VLOOKUP('Données projet'!$B$10,Paramètres!$A$1:$I$89,3,0)*VLOOKUP('Données projet'!$B$10,Paramètres!$A$1:$I$89,5,0)</f>
        <v>259.27199999999988</v>
      </c>
      <c r="AK164" s="14">
        <f t="shared" si="164"/>
        <v>62.567172460757938</v>
      </c>
      <c r="AL164" s="22">
        <f t="shared" si="165"/>
        <v>560.53655870248656</v>
      </c>
      <c r="AM164" s="62">
        <f t="shared" si="113"/>
        <v>853.86989203581993</v>
      </c>
      <c r="AN164" s="62">
        <f ca="1">AVERAGE(OFFSET($AM$3,0,0,'Données projet'!$E$10+1,1))-AVERAGE(OFFSET($H$3,0,0,'Données projet'!$E$10+1,1))</f>
        <v>350.30094967545125</v>
      </c>
      <c r="AO164" s="62">
        <f t="shared" si="144"/>
        <v>315.20384081766025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439.06700232017681</v>
      </c>
      <c r="T165" s="62">
        <f t="shared" si="142"/>
        <v>278.21741231699929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553.99999999999966</v>
      </c>
      <c r="AJ165" s="14">
        <f>AI165*VLOOKUP('Données projet'!$B$10,Paramètres!$A$1:$I$89,3,0)*VLOOKUP('Données projet'!$B$10,Paramètres!$A$1:$I$89,5,0)</f>
        <v>259.27199999999988</v>
      </c>
      <c r="AK165" s="14">
        <f t="shared" si="164"/>
        <v>62.567172460757938</v>
      </c>
      <c r="AL165" s="22">
        <f t="shared" si="165"/>
        <v>560.53655870248656</v>
      </c>
      <c r="AM165" s="62">
        <f t="shared" si="113"/>
        <v>853.86989203581993</v>
      </c>
      <c r="AN165" s="62">
        <f ca="1">AVERAGE(OFFSET($AM$3,0,0,'Données projet'!$E$10+1,1))-AVERAGE(OFFSET($H$3,0,0,'Données projet'!$E$10+1,1))</f>
        <v>350.30094967545125</v>
      </c>
      <c r="AO165" s="62">
        <f t="shared" si="144"/>
        <v>315.20384081766025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439.06700232017681</v>
      </c>
      <c r="T166" s="62">
        <f t="shared" si="142"/>
        <v>278.21741231699929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553.99999999999966</v>
      </c>
      <c r="AJ166" s="14">
        <f>AI166*VLOOKUP('Données projet'!$B$10,Paramètres!$A$1:$I$89,3,0)*VLOOKUP('Données projet'!$B$10,Paramètres!$A$1:$I$89,5,0)</f>
        <v>259.27199999999988</v>
      </c>
      <c r="AK166" s="14">
        <f t="shared" si="164"/>
        <v>62.567172460757938</v>
      </c>
      <c r="AL166" s="22">
        <f t="shared" si="165"/>
        <v>560.53655870248656</v>
      </c>
      <c r="AM166" s="62">
        <f t="shared" si="113"/>
        <v>853.86989203581993</v>
      </c>
      <c r="AN166" s="62">
        <f ca="1">AVERAGE(OFFSET($AM$3,0,0,'Données projet'!$E$10+1,1))-AVERAGE(OFFSET($H$3,0,0,'Données projet'!$E$10+1,1))</f>
        <v>350.30094967545125</v>
      </c>
      <c r="AO166" s="62">
        <f t="shared" si="144"/>
        <v>315.20384081766025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439.06700232017681</v>
      </c>
      <c r="T167" s="62">
        <f t="shared" si="142"/>
        <v>278.21741231699929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553.99999999999966</v>
      </c>
      <c r="AJ167" s="14">
        <f>AI167*VLOOKUP('Données projet'!$B$10,Paramètres!$A$1:$I$89,3,0)*VLOOKUP('Données projet'!$B$10,Paramètres!$A$1:$I$89,5,0)</f>
        <v>259.27199999999988</v>
      </c>
      <c r="AK167" s="14">
        <f t="shared" si="164"/>
        <v>62.567172460757938</v>
      </c>
      <c r="AL167" s="22">
        <f t="shared" si="165"/>
        <v>560.53655870248656</v>
      </c>
      <c r="AM167" s="62">
        <f t="shared" si="113"/>
        <v>853.86989203581993</v>
      </c>
      <c r="AN167" s="62">
        <f ca="1">AVERAGE(OFFSET($AM$3,0,0,'Données projet'!$E$10+1,1))-AVERAGE(OFFSET($H$3,0,0,'Données projet'!$E$10+1,1))</f>
        <v>350.30094967545125</v>
      </c>
      <c r="AO167" s="62">
        <f t="shared" si="144"/>
        <v>315.20384081766025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439.06700232017681</v>
      </c>
      <c r="T168" s="62">
        <f t="shared" si="142"/>
        <v>278.21741231699929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553.99999999999966</v>
      </c>
      <c r="AJ168" s="14">
        <f>AI168*VLOOKUP('Données projet'!$B$10,Paramètres!$A$1:$I$89,3,0)*VLOOKUP('Données projet'!$B$10,Paramètres!$A$1:$I$89,5,0)</f>
        <v>259.27199999999988</v>
      </c>
      <c r="AK168" s="14">
        <f t="shared" si="164"/>
        <v>62.567172460757938</v>
      </c>
      <c r="AL168" s="22">
        <f t="shared" si="165"/>
        <v>560.53655870248656</v>
      </c>
      <c r="AM168" s="62">
        <f t="shared" si="113"/>
        <v>853.86989203581993</v>
      </c>
      <c r="AN168" s="62">
        <f ca="1">AVERAGE(OFFSET($AM$3,0,0,'Données projet'!$E$10+1,1))-AVERAGE(OFFSET($H$3,0,0,'Données projet'!$E$10+1,1))</f>
        <v>350.30094967545125</v>
      </c>
      <c r="AO168" s="62">
        <f t="shared" si="144"/>
        <v>315.20384081766025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439.06700232017681</v>
      </c>
      <c r="T169" s="62">
        <f t="shared" si="142"/>
        <v>278.21741231699929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553.99999999999966</v>
      </c>
      <c r="AJ169" s="14">
        <f>AI169*VLOOKUP('Données projet'!$B$10,Paramètres!$A$1:$I$89,3,0)*VLOOKUP('Données projet'!$B$10,Paramètres!$A$1:$I$89,5,0)</f>
        <v>259.27199999999988</v>
      </c>
      <c r="AK169" s="14">
        <f t="shared" si="164"/>
        <v>62.567172460757938</v>
      </c>
      <c r="AL169" s="22">
        <f t="shared" si="165"/>
        <v>560.53655870248656</v>
      </c>
      <c r="AM169" s="62">
        <f t="shared" si="113"/>
        <v>853.86989203581993</v>
      </c>
      <c r="AN169" s="62">
        <f ca="1">AVERAGE(OFFSET($AM$3,0,0,'Données projet'!$E$10+1,1))-AVERAGE(OFFSET($H$3,0,0,'Données projet'!$E$10+1,1))</f>
        <v>350.30094967545125</v>
      </c>
      <c r="AO169" s="62">
        <f t="shared" si="144"/>
        <v>315.20384081766025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439.06700232017681</v>
      </c>
      <c r="T170" s="62">
        <f t="shared" si="142"/>
        <v>278.21741231699929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553.99999999999966</v>
      </c>
      <c r="AJ170" s="14">
        <f>AI170*VLOOKUP('Données projet'!$B$10,Paramètres!$A$1:$I$89,3,0)*VLOOKUP('Données projet'!$B$10,Paramètres!$A$1:$I$89,5,0)</f>
        <v>259.27199999999988</v>
      </c>
      <c r="AK170" s="14">
        <f t="shared" si="164"/>
        <v>62.567172460757938</v>
      </c>
      <c r="AL170" s="22">
        <f t="shared" si="165"/>
        <v>560.53655870248656</v>
      </c>
      <c r="AM170" s="62">
        <f t="shared" si="113"/>
        <v>853.86989203581993</v>
      </c>
      <c r="AN170" s="62">
        <f ca="1">AVERAGE(OFFSET($AM$3,0,0,'Données projet'!$E$10+1,1))-AVERAGE(OFFSET($H$3,0,0,'Données projet'!$E$10+1,1))</f>
        <v>350.30094967545125</v>
      </c>
      <c r="AO170" s="62">
        <f t="shared" si="144"/>
        <v>315.20384081766025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439.06700232017681</v>
      </c>
      <c r="T171" s="62">
        <f t="shared" si="142"/>
        <v>278.21741231699929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553.99999999999966</v>
      </c>
      <c r="AJ171" s="14">
        <f>AI171*VLOOKUP('Données projet'!$B$10,Paramètres!$A$1:$I$89,3,0)*VLOOKUP('Données projet'!$B$10,Paramètres!$A$1:$I$89,5,0)</f>
        <v>259.27199999999988</v>
      </c>
      <c r="AK171" s="14">
        <f t="shared" si="164"/>
        <v>62.567172460757938</v>
      </c>
      <c r="AL171" s="22">
        <f t="shared" si="165"/>
        <v>560.53655870248656</v>
      </c>
      <c r="AM171" s="62">
        <f t="shared" si="113"/>
        <v>853.86989203581993</v>
      </c>
      <c r="AN171" s="62">
        <f ca="1">AVERAGE(OFFSET($AM$3,0,0,'Données projet'!$E$10+1,1))-AVERAGE(OFFSET($H$3,0,0,'Données projet'!$E$10+1,1))</f>
        <v>350.30094967545125</v>
      </c>
      <c r="AO171" s="62">
        <f t="shared" si="144"/>
        <v>315.20384081766025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439.06700232017681</v>
      </c>
      <c r="T172" s="62">
        <f t="shared" si="142"/>
        <v>278.21741231699929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553.99999999999966</v>
      </c>
      <c r="AJ172" s="14">
        <f>AI172*VLOOKUP('Données projet'!$B$10,Paramètres!$A$1:$I$89,3,0)*VLOOKUP('Données projet'!$B$10,Paramètres!$A$1:$I$89,5,0)</f>
        <v>259.27199999999988</v>
      </c>
      <c r="AK172" s="14">
        <f t="shared" si="164"/>
        <v>62.567172460757938</v>
      </c>
      <c r="AL172" s="22">
        <f t="shared" si="165"/>
        <v>560.53655870248656</v>
      </c>
      <c r="AM172" s="62">
        <f t="shared" si="113"/>
        <v>853.86989203581993</v>
      </c>
      <c r="AN172" s="62">
        <f ca="1">AVERAGE(OFFSET($AM$3,0,0,'Données projet'!$E$10+1,1))-AVERAGE(OFFSET($H$3,0,0,'Données projet'!$E$10+1,1))</f>
        <v>350.30094967545125</v>
      </c>
      <c r="AO172" s="62">
        <f t="shared" si="144"/>
        <v>315.20384081766025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439.06700232017681</v>
      </c>
      <c r="T173" s="62">
        <f t="shared" si="142"/>
        <v>278.21741231699929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553.99999999999966</v>
      </c>
      <c r="AJ173" s="14">
        <f>AI173*VLOOKUP('Données projet'!$B$10,Paramètres!$A$1:$I$89,3,0)*VLOOKUP('Données projet'!$B$10,Paramètres!$A$1:$I$89,5,0)</f>
        <v>259.27199999999988</v>
      </c>
      <c r="AK173" s="14">
        <f t="shared" si="164"/>
        <v>62.567172460757938</v>
      </c>
      <c r="AL173" s="22">
        <f t="shared" si="165"/>
        <v>560.53655870248656</v>
      </c>
      <c r="AM173" s="62">
        <f t="shared" si="113"/>
        <v>853.86989203581993</v>
      </c>
      <c r="AN173" s="62">
        <f ca="1">AVERAGE(OFFSET($AM$3,0,0,'Données projet'!$E$10+1,1))-AVERAGE(OFFSET($H$3,0,0,'Données projet'!$E$10+1,1))</f>
        <v>350.30094967545125</v>
      </c>
      <c r="AO173" s="62">
        <f t="shared" si="144"/>
        <v>315.20384081766025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439.06700232017681</v>
      </c>
      <c r="T174" s="62">
        <f t="shared" si="142"/>
        <v>278.21741231699929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553.99999999999966</v>
      </c>
      <c r="AJ174" s="14">
        <f>AI174*VLOOKUP('Données projet'!$B$10,Paramètres!$A$1:$I$89,3,0)*VLOOKUP('Données projet'!$B$10,Paramètres!$A$1:$I$89,5,0)</f>
        <v>259.27199999999988</v>
      </c>
      <c r="AK174" s="14">
        <f t="shared" si="164"/>
        <v>62.567172460757938</v>
      </c>
      <c r="AL174" s="22">
        <f t="shared" si="165"/>
        <v>560.53655870248656</v>
      </c>
      <c r="AM174" s="62">
        <f t="shared" si="113"/>
        <v>853.86989203581993</v>
      </c>
      <c r="AN174" s="62">
        <f ca="1">AVERAGE(OFFSET($AM$3,0,0,'Données projet'!$E$10+1,1))-AVERAGE(OFFSET($H$3,0,0,'Données projet'!$E$10+1,1))</f>
        <v>350.30094967545125</v>
      </c>
      <c r="AO174" s="62">
        <f t="shared" si="144"/>
        <v>315.20384081766025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439.06700232017681</v>
      </c>
      <c r="T175" s="62">
        <f t="shared" si="142"/>
        <v>278.21741231699929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553.99999999999966</v>
      </c>
      <c r="AJ175" s="14">
        <f>AI175*VLOOKUP('Données projet'!$B$10,Paramètres!$A$1:$I$89,3,0)*VLOOKUP('Données projet'!$B$10,Paramètres!$A$1:$I$89,5,0)</f>
        <v>259.27199999999988</v>
      </c>
      <c r="AK175" s="14">
        <f t="shared" si="164"/>
        <v>62.567172460757938</v>
      </c>
      <c r="AL175" s="22">
        <f t="shared" si="165"/>
        <v>560.53655870248656</v>
      </c>
      <c r="AM175" s="62">
        <f t="shared" si="113"/>
        <v>853.86989203581993</v>
      </c>
      <c r="AN175" s="62">
        <f ca="1">AVERAGE(OFFSET($AM$3,0,0,'Données projet'!$E$10+1,1))-AVERAGE(OFFSET($H$3,0,0,'Données projet'!$E$10+1,1))</f>
        <v>350.30094967545125</v>
      </c>
      <c r="AO175" s="62">
        <f t="shared" si="144"/>
        <v>315.20384081766025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439.06700232017681</v>
      </c>
      <c r="T176" s="62">
        <f t="shared" si="142"/>
        <v>278.21741231699929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553.99999999999966</v>
      </c>
      <c r="AJ176" s="14">
        <f>AI176*VLOOKUP('Données projet'!$B$10,Paramètres!$A$1:$I$89,3,0)*VLOOKUP('Données projet'!$B$10,Paramètres!$A$1:$I$89,5,0)</f>
        <v>259.27199999999988</v>
      </c>
      <c r="AK176" s="14">
        <f t="shared" si="164"/>
        <v>62.567172460757938</v>
      </c>
      <c r="AL176" s="22">
        <f t="shared" si="165"/>
        <v>560.53655870248656</v>
      </c>
      <c r="AM176" s="62">
        <f t="shared" si="113"/>
        <v>853.86989203581993</v>
      </c>
      <c r="AN176" s="62">
        <f ca="1">AVERAGE(OFFSET($AM$3,0,0,'Données projet'!$E$10+1,1))-AVERAGE(OFFSET($H$3,0,0,'Données projet'!$E$10+1,1))</f>
        <v>350.30094967545125</v>
      </c>
      <c r="AO176" s="62">
        <f t="shared" si="144"/>
        <v>315.20384081766025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439.06700232017681</v>
      </c>
      <c r="T177" s="62">
        <f t="shared" si="142"/>
        <v>278.21741231699929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553.99999999999966</v>
      </c>
      <c r="AJ177" s="14">
        <f>AI177*VLOOKUP('Données projet'!$B$10,Paramètres!$A$1:$I$89,3,0)*VLOOKUP('Données projet'!$B$10,Paramètres!$A$1:$I$89,5,0)</f>
        <v>259.27199999999988</v>
      </c>
      <c r="AK177" s="14">
        <f t="shared" si="164"/>
        <v>62.567172460757938</v>
      </c>
      <c r="AL177" s="22">
        <f t="shared" si="165"/>
        <v>560.53655870248656</v>
      </c>
      <c r="AM177" s="62">
        <f t="shared" si="113"/>
        <v>853.86989203581993</v>
      </c>
      <c r="AN177" s="62">
        <f ca="1">AVERAGE(OFFSET($AM$3,0,0,'Données projet'!$E$10+1,1))-AVERAGE(OFFSET($H$3,0,0,'Données projet'!$E$10+1,1))</f>
        <v>350.30094967545125</v>
      </c>
      <c r="AO177" s="62">
        <f t="shared" si="144"/>
        <v>315.20384081766025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439.06700232017681</v>
      </c>
      <c r="T178" s="62">
        <f t="shared" si="142"/>
        <v>278.21741231699929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553.99999999999966</v>
      </c>
      <c r="AJ178" s="14">
        <f>AI178*VLOOKUP('Données projet'!$B$10,Paramètres!$A$1:$I$89,3,0)*VLOOKUP('Données projet'!$B$10,Paramètres!$A$1:$I$89,5,0)</f>
        <v>259.27199999999988</v>
      </c>
      <c r="AK178" s="14">
        <f t="shared" si="164"/>
        <v>62.567172460757938</v>
      </c>
      <c r="AL178" s="22">
        <f t="shared" si="165"/>
        <v>560.53655870248656</v>
      </c>
      <c r="AM178" s="62">
        <f t="shared" si="113"/>
        <v>853.86989203581993</v>
      </c>
      <c r="AN178" s="62">
        <f ca="1">AVERAGE(OFFSET($AM$3,0,0,'Données projet'!$E$10+1,1))-AVERAGE(OFFSET($H$3,0,0,'Données projet'!$E$10+1,1))</f>
        <v>350.30094967545125</v>
      </c>
      <c r="AO178" s="62">
        <f t="shared" si="144"/>
        <v>315.20384081766025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439.06700232017681</v>
      </c>
      <c r="T179" s="62">
        <f t="shared" si="142"/>
        <v>278.21741231699929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553.99999999999966</v>
      </c>
      <c r="AJ179" s="14">
        <f>AI179*VLOOKUP('Données projet'!$B$10,Paramètres!$A$1:$I$89,3,0)*VLOOKUP('Données projet'!$B$10,Paramètres!$A$1:$I$89,5,0)</f>
        <v>259.27199999999988</v>
      </c>
      <c r="AK179" s="14">
        <f t="shared" si="164"/>
        <v>62.567172460757938</v>
      </c>
      <c r="AL179" s="22">
        <f t="shared" si="165"/>
        <v>560.53655870248656</v>
      </c>
      <c r="AM179" s="62">
        <f t="shared" si="113"/>
        <v>853.86989203581993</v>
      </c>
      <c r="AN179" s="62">
        <f ca="1">AVERAGE(OFFSET($AM$3,0,0,'Données projet'!$E$10+1,1))-AVERAGE(OFFSET($H$3,0,0,'Données projet'!$E$10+1,1))</f>
        <v>350.30094967545125</v>
      </c>
      <c r="AO179" s="62">
        <f t="shared" si="144"/>
        <v>315.20384081766025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439.06700232017681</v>
      </c>
      <c r="T180" s="62">
        <f t="shared" si="142"/>
        <v>278.21741231699929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553.99999999999966</v>
      </c>
      <c r="AJ180" s="14">
        <f>AI180*VLOOKUP('Données projet'!$B$10,Paramètres!$A$1:$I$89,3,0)*VLOOKUP('Données projet'!$B$10,Paramètres!$A$1:$I$89,5,0)</f>
        <v>259.27199999999988</v>
      </c>
      <c r="AK180" s="14">
        <f t="shared" si="164"/>
        <v>62.567172460757938</v>
      </c>
      <c r="AL180" s="22">
        <f t="shared" si="165"/>
        <v>560.53655870248656</v>
      </c>
      <c r="AM180" s="62">
        <f t="shared" si="113"/>
        <v>853.86989203581993</v>
      </c>
      <c r="AN180" s="62">
        <f ca="1">AVERAGE(OFFSET($AM$3,0,0,'Données projet'!$E$10+1,1))-AVERAGE(OFFSET($H$3,0,0,'Données projet'!$E$10+1,1))</f>
        <v>350.30094967545125</v>
      </c>
      <c r="AO180" s="62">
        <f t="shared" si="144"/>
        <v>315.20384081766025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439.06700232017681</v>
      </c>
      <c r="T181" s="62">
        <f t="shared" si="142"/>
        <v>278.21741231699929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553.99999999999966</v>
      </c>
      <c r="AJ181" s="14">
        <f>AI181*VLOOKUP('Données projet'!$B$10,Paramètres!$A$1:$I$89,3,0)*VLOOKUP('Données projet'!$B$10,Paramètres!$A$1:$I$89,5,0)</f>
        <v>259.27199999999988</v>
      </c>
      <c r="AK181" s="14">
        <f t="shared" si="164"/>
        <v>62.567172460757938</v>
      </c>
      <c r="AL181" s="22">
        <f t="shared" si="165"/>
        <v>560.53655870248656</v>
      </c>
      <c r="AM181" s="62">
        <f t="shared" si="113"/>
        <v>853.86989203581993</v>
      </c>
      <c r="AN181" s="62">
        <f ca="1">AVERAGE(OFFSET($AM$3,0,0,'Données projet'!$E$10+1,1))-AVERAGE(OFFSET($H$3,0,0,'Données projet'!$E$10+1,1))</f>
        <v>350.30094967545125</v>
      </c>
      <c r="AO181" s="62">
        <f t="shared" si="144"/>
        <v>315.20384081766025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439.06700232017681</v>
      </c>
      <c r="T182" s="62">
        <f t="shared" si="142"/>
        <v>278.21741231699929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553.99999999999966</v>
      </c>
      <c r="AJ182" s="14">
        <f>AI182*VLOOKUP('Données projet'!$B$10,Paramètres!$A$1:$I$89,3,0)*VLOOKUP('Données projet'!$B$10,Paramètres!$A$1:$I$89,5,0)</f>
        <v>259.27199999999988</v>
      </c>
      <c r="AK182" s="14">
        <f t="shared" si="164"/>
        <v>62.567172460757938</v>
      </c>
      <c r="AL182" s="22">
        <f t="shared" si="165"/>
        <v>560.53655870248656</v>
      </c>
      <c r="AM182" s="62">
        <f t="shared" si="113"/>
        <v>853.86989203581993</v>
      </c>
      <c r="AN182" s="62">
        <f ca="1">AVERAGE(OFFSET($AM$3,0,0,'Données projet'!$E$10+1,1))-AVERAGE(OFFSET($H$3,0,0,'Données projet'!$E$10+1,1))</f>
        <v>350.30094967545125</v>
      </c>
      <c r="AO182" s="62">
        <f t="shared" si="144"/>
        <v>315.20384081766025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439.06700232017681</v>
      </c>
      <c r="T183" s="62">
        <f t="shared" si="142"/>
        <v>278.21741231699929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553.99999999999966</v>
      </c>
      <c r="AJ183" s="14">
        <f>AI183*VLOOKUP('Données projet'!$B$10,Paramètres!$A$1:$I$89,3,0)*VLOOKUP('Données projet'!$B$10,Paramètres!$A$1:$I$89,5,0)</f>
        <v>259.27199999999988</v>
      </c>
      <c r="AK183" s="14">
        <f t="shared" si="164"/>
        <v>62.567172460757938</v>
      </c>
      <c r="AL183" s="22">
        <f t="shared" si="165"/>
        <v>560.53655870248656</v>
      </c>
      <c r="AM183" s="62">
        <f t="shared" si="113"/>
        <v>853.86989203581993</v>
      </c>
      <c r="AN183" s="62">
        <f ca="1">AVERAGE(OFFSET($AM$3,0,0,'Données projet'!$E$10+1,1))-AVERAGE(OFFSET($H$3,0,0,'Données projet'!$E$10+1,1))</f>
        <v>350.30094967545125</v>
      </c>
      <c r="AO183" s="62">
        <f t="shared" si="144"/>
        <v>315.20384081766025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439.06700232017681</v>
      </c>
      <c r="T184" s="62">
        <f t="shared" si="142"/>
        <v>278.21741231699929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553.99999999999966</v>
      </c>
      <c r="AJ184" s="14">
        <f>AI184*VLOOKUP('Données projet'!$B$10,Paramètres!$A$1:$I$89,3,0)*VLOOKUP('Données projet'!$B$10,Paramètres!$A$1:$I$89,5,0)</f>
        <v>259.27199999999988</v>
      </c>
      <c r="AK184" s="14">
        <f t="shared" si="164"/>
        <v>62.567172460757938</v>
      </c>
      <c r="AL184" s="22">
        <f t="shared" si="165"/>
        <v>560.53655870248656</v>
      </c>
      <c r="AM184" s="62">
        <f t="shared" si="113"/>
        <v>853.86989203581993</v>
      </c>
      <c r="AN184" s="62">
        <f ca="1">AVERAGE(OFFSET($AM$3,0,0,'Données projet'!$E$10+1,1))-AVERAGE(OFFSET($H$3,0,0,'Données projet'!$E$10+1,1))</f>
        <v>350.30094967545125</v>
      </c>
      <c r="AO184" s="62">
        <f t="shared" si="144"/>
        <v>315.20384081766025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439.06700232017681</v>
      </c>
      <c r="T185" s="62">
        <f t="shared" si="142"/>
        <v>278.21741231699929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553.99999999999966</v>
      </c>
      <c r="AJ185" s="14">
        <f>AI185*VLOOKUP('Données projet'!$B$10,Paramètres!$A$1:$I$89,3,0)*VLOOKUP('Données projet'!$B$10,Paramètres!$A$1:$I$89,5,0)</f>
        <v>259.27199999999988</v>
      </c>
      <c r="AK185" s="14">
        <f t="shared" si="164"/>
        <v>62.567172460757938</v>
      </c>
      <c r="AL185" s="22">
        <f t="shared" si="165"/>
        <v>560.53655870248656</v>
      </c>
      <c r="AM185" s="62">
        <f t="shared" si="113"/>
        <v>853.86989203581993</v>
      </c>
      <c r="AN185" s="62">
        <f ca="1">AVERAGE(OFFSET($AM$3,0,0,'Données projet'!$E$10+1,1))-AVERAGE(OFFSET($H$3,0,0,'Données projet'!$E$10+1,1))</f>
        <v>350.30094967545125</v>
      </c>
      <c r="AO185" s="62">
        <f t="shared" si="144"/>
        <v>315.20384081766025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439.06700232017681</v>
      </c>
      <c r="T186" s="62">
        <f t="shared" si="142"/>
        <v>278.21741231699929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553.99999999999966</v>
      </c>
      <c r="AJ186" s="14">
        <f>AI186*VLOOKUP('Données projet'!$B$10,Paramètres!$A$1:$I$89,3,0)*VLOOKUP('Données projet'!$B$10,Paramètres!$A$1:$I$89,5,0)</f>
        <v>259.27199999999988</v>
      </c>
      <c r="AK186" s="14">
        <f t="shared" si="164"/>
        <v>62.567172460757938</v>
      </c>
      <c r="AL186" s="22">
        <f t="shared" si="165"/>
        <v>560.53655870248656</v>
      </c>
      <c r="AM186" s="62">
        <f t="shared" si="113"/>
        <v>853.86989203581993</v>
      </c>
      <c r="AN186" s="62">
        <f ca="1">AVERAGE(OFFSET($AM$3,0,0,'Données projet'!$E$10+1,1))-AVERAGE(OFFSET($H$3,0,0,'Données projet'!$E$10+1,1))</f>
        <v>350.30094967545125</v>
      </c>
      <c r="AO186" s="62">
        <f t="shared" si="144"/>
        <v>315.20384081766025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439.06700232017681</v>
      </c>
      <c r="T187" s="62">
        <f t="shared" si="142"/>
        <v>278.21741231699929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553.99999999999966</v>
      </c>
      <c r="AJ187" s="14">
        <f>AI187*VLOOKUP('Données projet'!$B$10,Paramètres!$A$1:$I$89,3,0)*VLOOKUP('Données projet'!$B$10,Paramètres!$A$1:$I$89,5,0)</f>
        <v>259.27199999999988</v>
      </c>
      <c r="AK187" s="14">
        <f t="shared" si="164"/>
        <v>62.567172460757938</v>
      </c>
      <c r="AL187" s="22">
        <f t="shared" si="165"/>
        <v>560.53655870248656</v>
      </c>
      <c r="AM187" s="62">
        <f t="shared" si="113"/>
        <v>853.86989203581993</v>
      </c>
      <c r="AN187" s="62">
        <f ca="1">AVERAGE(OFFSET($AM$3,0,0,'Données projet'!$E$10+1,1))-AVERAGE(OFFSET($H$3,0,0,'Données projet'!$E$10+1,1))</f>
        <v>350.30094967545125</v>
      </c>
      <c r="AO187" s="62">
        <f t="shared" si="144"/>
        <v>315.20384081766025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439.06700232017681</v>
      </c>
      <c r="T188" s="62">
        <f t="shared" si="142"/>
        <v>278.21741231699929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553.99999999999966</v>
      </c>
      <c r="AJ188" s="14">
        <f>AI188*VLOOKUP('Données projet'!$B$10,Paramètres!$A$1:$I$89,3,0)*VLOOKUP('Données projet'!$B$10,Paramètres!$A$1:$I$89,5,0)</f>
        <v>259.27199999999988</v>
      </c>
      <c r="AK188" s="14">
        <f t="shared" si="164"/>
        <v>62.567172460757938</v>
      </c>
      <c r="AL188" s="22">
        <f t="shared" si="165"/>
        <v>560.53655870248656</v>
      </c>
      <c r="AM188" s="62">
        <f t="shared" si="113"/>
        <v>853.86989203581993</v>
      </c>
      <c r="AN188" s="62">
        <f ca="1">AVERAGE(OFFSET($AM$3,0,0,'Données projet'!$E$10+1,1))-AVERAGE(OFFSET($H$3,0,0,'Données projet'!$E$10+1,1))</f>
        <v>350.30094967545125</v>
      </c>
      <c r="AO188" s="62">
        <f t="shared" si="144"/>
        <v>315.20384081766025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439.06700232017681</v>
      </c>
      <c r="T189" s="62">
        <f t="shared" si="142"/>
        <v>278.21741231699929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553.99999999999966</v>
      </c>
      <c r="AJ189" s="14">
        <f>AI189*VLOOKUP('Données projet'!$B$10,Paramètres!$A$1:$I$89,3,0)*VLOOKUP('Données projet'!$B$10,Paramètres!$A$1:$I$89,5,0)</f>
        <v>259.27199999999988</v>
      </c>
      <c r="AK189" s="14">
        <f t="shared" si="164"/>
        <v>62.567172460757938</v>
      </c>
      <c r="AL189" s="22">
        <f t="shared" si="165"/>
        <v>560.53655870248656</v>
      </c>
      <c r="AM189" s="62">
        <f t="shared" si="113"/>
        <v>853.86989203581993</v>
      </c>
      <c r="AN189" s="62">
        <f ca="1">AVERAGE(OFFSET($AM$3,0,0,'Données projet'!$E$10+1,1))-AVERAGE(OFFSET($H$3,0,0,'Données projet'!$E$10+1,1))</f>
        <v>350.30094967545125</v>
      </c>
      <c r="AO189" s="62">
        <f t="shared" si="144"/>
        <v>315.20384081766025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439.06700232017681</v>
      </c>
      <c r="T190" s="62">
        <f t="shared" si="142"/>
        <v>278.21741231699929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553.99999999999966</v>
      </c>
      <c r="AJ190" s="14">
        <f>AI190*VLOOKUP('Données projet'!$B$10,Paramètres!$A$1:$I$89,3,0)*VLOOKUP('Données projet'!$B$10,Paramètres!$A$1:$I$89,5,0)</f>
        <v>259.27199999999988</v>
      </c>
      <c r="AK190" s="14">
        <f t="shared" si="164"/>
        <v>62.567172460757938</v>
      </c>
      <c r="AL190" s="22">
        <f t="shared" si="165"/>
        <v>560.53655870248656</v>
      </c>
      <c r="AM190" s="62">
        <f t="shared" si="113"/>
        <v>853.86989203581993</v>
      </c>
      <c r="AN190" s="62">
        <f ca="1">AVERAGE(OFFSET($AM$3,0,0,'Données projet'!$E$10+1,1))-AVERAGE(OFFSET($H$3,0,0,'Données projet'!$E$10+1,1))</f>
        <v>350.30094967545125</v>
      </c>
      <c r="AO190" s="62">
        <f t="shared" si="144"/>
        <v>315.20384081766025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439.06700232017681</v>
      </c>
      <c r="T191" s="62">
        <f t="shared" si="142"/>
        <v>278.21741231699929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553.99999999999966</v>
      </c>
      <c r="AJ191" s="14">
        <f>AI191*VLOOKUP('Données projet'!$B$10,Paramètres!$A$1:$I$89,3,0)*VLOOKUP('Données projet'!$B$10,Paramètres!$A$1:$I$89,5,0)</f>
        <v>259.27199999999988</v>
      </c>
      <c r="AK191" s="14">
        <f t="shared" si="164"/>
        <v>62.567172460757938</v>
      </c>
      <c r="AL191" s="22">
        <f t="shared" si="165"/>
        <v>560.53655870248656</v>
      </c>
      <c r="AM191" s="62">
        <f t="shared" si="113"/>
        <v>853.86989203581993</v>
      </c>
      <c r="AN191" s="62">
        <f ca="1">AVERAGE(OFFSET($AM$3,0,0,'Données projet'!$E$10+1,1))-AVERAGE(OFFSET($H$3,0,0,'Données projet'!$E$10+1,1))</f>
        <v>350.30094967545125</v>
      </c>
      <c r="AO191" s="62">
        <f t="shared" si="144"/>
        <v>315.20384081766025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439.06700232017681</v>
      </c>
      <c r="T192" s="62">
        <f t="shared" si="142"/>
        <v>278.21741231699929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553.99999999999966</v>
      </c>
      <c r="AJ192" s="14">
        <f>AI192*VLOOKUP('Données projet'!$B$10,Paramètres!$A$1:$I$89,3,0)*VLOOKUP('Données projet'!$B$10,Paramètres!$A$1:$I$89,5,0)</f>
        <v>259.27199999999988</v>
      </c>
      <c r="AK192" s="14">
        <f t="shared" si="164"/>
        <v>62.567172460757938</v>
      </c>
      <c r="AL192" s="22">
        <f t="shared" si="165"/>
        <v>560.53655870248656</v>
      </c>
      <c r="AM192" s="62">
        <f t="shared" si="113"/>
        <v>853.86989203581993</v>
      </c>
      <c r="AN192" s="62">
        <f ca="1">AVERAGE(OFFSET($AM$3,0,0,'Données projet'!$E$10+1,1))-AVERAGE(OFFSET($H$3,0,0,'Données projet'!$E$10+1,1))</f>
        <v>350.30094967545125</v>
      </c>
      <c r="AO192" s="62">
        <f t="shared" si="144"/>
        <v>315.20384081766025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439.06700232017681</v>
      </c>
      <c r="T193" s="62">
        <f t="shared" si="142"/>
        <v>278.21741231699929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553.99999999999966</v>
      </c>
      <c r="AJ193" s="14">
        <f>AI193*VLOOKUP('Données projet'!$B$10,Paramètres!$A$1:$I$89,3,0)*VLOOKUP('Données projet'!$B$10,Paramètres!$A$1:$I$89,5,0)</f>
        <v>259.27199999999988</v>
      </c>
      <c r="AK193" s="14">
        <f t="shared" si="164"/>
        <v>62.567172460757938</v>
      </c>
      <c r="AL193" s="22">
        <f t="shared" si="165"/>
        <v>560.53655870248656</v>
      </c>
      <c r="AM193" s="62">
        <f t="shared" si="113"/>
        <v>853.86989203581993</v>
      </c>
      <c r="AN193" s="62">
        <f ca="1">AVERAGE(OFFSET($AM$3,0,0,'Données projet'!$E$10+1,1))-AVERAGE(OFFSET($H$3,0,0,'Données projet'!$E$10+1,1))</f>
        <v>350.30094967545125</v>
      </c>
      <c r="AO193" s="62">
        <f t="shared" si="144"/>
        <v>315.20384081766025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439.06700232017681</v>
      </c>
      <c r="T194" s="62">
        <f t="shared" si="142"/>
        <v>278.21741231699929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553.99999999999966</v>
      </c>
      <c r="AJ194" s="14">
        <f>AI194*VLOOKUP('Données projet'!$B$10,Paramètres!$A$1:$I$89,3,0)*VLOOKUP('Données projet'!$B$10,Paramètres!$A$1:$I$89,5,0)</f>
        <v>259.27199999999988</v>
      </c>
      <c r="AK194" s="14">
        <f t="shared" si="164"/>
        <v>62.567172460757938</v>
      </c>
      <c r="AL194" s="22">
        <f t="shared" si="165"/>
        <v>560.53655870248656</v>
      </c>
      <c r="AM194" s="62">
        <f t="shared" si="113"/>
        <v>853.86989203581993</v>
      </c>
      <c r="AN194" s="62">
        <f ca="1">AVERAGE(OFFSET($AM$3,0,0,'Données projet'!$E$10+1,1))-AVERAGE(OFFSET($H$3,0,0,'Données projet'!$E$10+1,1))</f>
        <v>350.30094967545125</v>
      </c>
      <c r="AO194" s="62">
        <f t="shared" si="144"/>
        <v>315.20384081766025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439.06700232017681</v>
      </c>
      <c r="T195" s="62">
        <f t="shared" si="142"/>
        <v>278.21741231699929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553.99999999999966</v>
      </c>
      <c r="AJ195" s="14">
        <f>AI195*VLOOKUP('Données projet'!$B$10,Paramètres!$A$1:$I$89,3,0)*VLOOKUP('Données projet'!$B$10,Paramètres!$A$1:$I$89,5,0)</f>
        <v>259.27199999999988</v>
      </c>
      <c r="AK195" s="14">
        <f t="shared" si="164"/>
        <v>62.567172460757938</v>
      </c>
      <c r="AL195" s="22">
        <f t="shared" si="165"/>
        <v>560.53655870248656</v>
      </c>
      <c r="AM195" s="62">
        <f t="shared" si="113"/>
        <v>853.86989203581993</v>
      </c>
      <c r="AN195" s="62">
        <f ca="1">AVERAGE(OFFSET($AM$3,0,0,'Données projet'!$E$10+1,1))-AVERAGE(OFFSET($H$3,0,0,'Données projet'!$E$10+1,1))</f>
        <v>350.30094967545125</v>
      </c>
      <c r="AO195" s="62">
        <f t="shared" si="144"/>
        <v>315.20384081766025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439.06700232017681</v>
      </c>
      <c r="T196" s="62">
        <f t="shared" si="142"/>
        <v>278.21741231699929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553.99999999999966</v>
      </c>
      <c r="AJ196" s="14">
        <f>AI196*VLOOKUP('Données projet'!$B$10,Paramètres!$A$1:$I$89,3,0)*VLOOKUP('Données projet'!$B$10,Paramètres!$A$1:$I$89,5,0)</f>
        <v>259.27199999999988</v>
      </c>
      <c r="AK196" s="14">
        <f t="shared" si="164"/>
        <v>62.567172460757938</v>
      </c>
      <c r="AL196" s="22">
        <f t="shared" si="165"/>
        <v>560.53655870248656</v>
      </c>
      <c r="AM196" s="62">
        <f t="shared" ref="AM196:AM203" si="193">AL196+(AD196+AE196)*44/12</f>
        <v>853.86989203581993</v>
      </c>
      <c r="AN196" s="62">
        <f ca="1">AVERAGE(OFFSET($AM$3,0,0,'Données projet'!$E$10+1,1))-AVERAGE(OFFSET($H$3,0,0,'Données projet'!$E$10+1,1))</f>
        <v>350.30094967545125</v>
      </c>
      <c r="AO196" s="62">
        <f t="shared" si="144"/>
        <v>315.20384081766025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439.06700232017681</v>
      </c>
      <c r="T197" s="62">
        <f t="shared" ref="T197:T203" si="204">$T$3</f>
        <v>278.21741231699929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553.99999999999966</v>
      </c>
      <c r="AJ197" s="14">
        <f>AI197*VLOOKUP('Données projet'!$B$10,Paramètres!$A$1:$I$89,3,0)*VLOOKUP('Données projet'!$B$10,Paramètres!$A$1:$I$89,5,0)</f>
        <v>259.27199999999988</v>
      </c>
      <c r="AK197" s="14">
        <f t="shared" si="164"/>
        <v>62.567172460757938</v>
      </c>
      <c r="AL197" s="22">
        <f t="shared" si="165"/>
        <v>560.53655870248656</v>
      </c>
      <c r="AM197" s="62">
        <f t="shared" si="193"/>
        <v>853.86989203581993</v>
      </c>
      <c r="AN197" s="62">
        <f ca="1">AVERAGE(OFFSET($AM$3,0,0,'Données projet'!$E$10+1,1))-AVERAGE(OFFSET($H$3,0,0,'Données projet'!$E$10+1,1))</f>
        <v>350.30094967545125</v>
      </c>
      <c r="AO197" s="62">
        <f t="shared" ref="AO197:AO203" si="205">$AO$3</f>
        <v>315.20384081766025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439.06700232017681</v>
      </c>
      <c r="T198" s="62">
        <f t="shared" si="204"/>
        <v>278.21741231699929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553.99999999999966</v>
      </c>
      <c r="AJ198" s="14">
        <f>AI198*VLOOKUP('Données projet'!$B$10,Paramètres!$A$1:$I$89,3,0)*VLOOKUP('Données projet'!$B$10,Paramètres!$A$1:$I$89,5,0)</f>
        <v>259.27199999999988</v>
      </c>
      <c r="AK198" s="14">
        <f t="shared" si="164"/>
        <v>62.567172460757938</v>
      </c>
      <c r="AL198" s="22">
        <f t="shared" si="165"/>
        <v>560.53655870248656</v>
      </c>
      <c r="AM198" s="62">
        <f t="shared" si="193"/>
        <v>853.86989203581993</v>
      </c>
      <c r="AN198" s="62">
        <f ca="1">AVERAGE(OFFSET($AM$3,0,0,'Données projet'!$E$10+1,1))-AVERAGE(OFFSET($H$3,0,0,'Données projet'!$E$10+1,1))</f>
        <v>350.30094967545125</v>
      </c>
      <c r="AO198" s="62">
        <f t="shared" si="205"/>
        <v>315.20384081766025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439.06700232017681</v>
      </c>
      <c r="T199" s="62">
        <f t="shared" si="204"/>
        <v>278.21741231699929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553.99999999999966</v>
      </c>
      <c r="AJ199" s="14">
        <f>AI199*VLOOKUP('Données projet'!$B$10,Paramètres!$A$1:$I$89,3,0)*VLOOKUP('Données projet'!$B$10,Paramètres!$A$1:$I$89,5,0)</f>
        <v>259.27199999999988</v>
      </c>
      <c r="AK199" s="14">
        <f t="shared" si="164"/>
        <v>62.567172460757938</v>
      </c>
      <c r="AL199" s="22">
        <f t="shared" si="165"/>
        <v>560.53655870248656</v>
      </c>
      <c r="AM199" s="62">
        <f t="shared" si="193"/>
        <v>853.86989203581993</v>
      </c>
      <c r="AN199" s="62">
        <f ca="1">AVERAGE(OFFSET($AM$3,0,0,'Données projet'!$E$10+1,1))-AVERAGE(OFFSET($H$3,0,0,'Données projet'!$E$10+1,1))</f>
        <v>350.30094967545125</v>
      </c>
      <c r="AO199" s="62">
        <f t="shared" si="205"/>
        <v>315.20384081766025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439.06700232017681</v>
      </c>
      <c r="T200" s="62">
        <f t="shared" si="204"/>
        <v>278.21741231699929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553.99999999999966</v>
      </c>
      <c r="AJ200" s="14">
        <f>AI200*VLOOKUP('Données projet'!$B$10,Paramètres!$A$1:$I$89,3,0)*VLOOKUP('Données projet'!$B$10,Paramètres!$A$1:$I$89,5,0)</f>
        <v>259.27199999999988</v>
      </c>
      <c r="AK200" s="14">
        <f t="shared" si="164"/>
        <v>62.567172460757938</v>
      </c>
      <c r="AL200" s="22">
        <f t="shared" si="165"/>
        <v>560.53655870248656</v>
      </c>
      <c r="AM200" s="62">
        <f t="shared" si="193"/>
        <v>853.86989203581993</v>
      </c>
      <c r="AN200" s="62">
        <f ca="1">AVERAGE(OFFSET($AM$3,0,0,'Données projet'!$E$10+1,1))-AVERAGE(OFFSET($H$3,0,0,'Données projet'!$E$10+1,1))</f>
        <v>350.30094967545125</v>
      </c>
      <c r="AO200" s="62">
        <f t="shared" si="205"/>
        <v>315.20384081766025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439.06700232017681</v>
      </c>
      <c r="T201" s="62">
        <f t="shared" si="204"/>
        <v>278.21741231699929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553.99999999999966</v>
      </c>
      <c r="AJ201" s="14">
        <f>AI201*VLOOKUP('Données projet'!$B$10,Paramètres!$A$1:$I$89,3,0)*VLOOKUP('Données projet'!$B$10,Paramètres!$A$1:$I$89,5,0)</f>
        <v>259.27199999999988</v>
      </c>
      <c r="AK201" s="14">
        <f t="shared" si="164"/>
        <v>62.567172460757938</v>
      </c>
      <c r="AL201" s="22">
        <f t="shared" si="165"/>
        <v>560.53655870248656</v>
      </c>
      <c r="AM201" s="62">
        <f t="shared" si="193"/>
        <v>853.86989203581993</v>
      </c>
      <c r="AN201" s="62">
        <f ca="1">AVERAGE(OFFSET($AM$3,0,0,'Données projet'!$E$10+1,1))-AVERAGE(OFFSET($H$3,0,0,'Données projet'!$E$10+1,1))</f>
        <v>350.30094967545125</v>
      </c>
      <c r="AO201" s="62">
        <f t="shared" si="205"/>
        <v>315.20384081766025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439.06700232017681</v>
      </c>
      <c r="T202" s="62">
        <f t="shared" si="204"/>
        <v>278.21741231699929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553.99999999999966</v>
      </c>
      <c r="AJ202" s="14">
        <f>AI202*VLOOKUP('Données projet'!$B$10,Paramètres!$A$1:$I$89,3,0)*VLOOKUP('Données projet'!$B$10,Paramètres!$A$1:$I$89,5,0)</f>
        <v>259.27199999999988</v>
      </c>
      <c r="AK202" s="14">
        <f t="shared" si="164"/>
        <v>62.567172460757938</v>
      </c>
      <c r="AL202" s="22">
        <f t="shared" si="165"/>
        <v>560.53655870248656</v>
      </c>
      <c r="AM202" s="62">
        <f t="shared" si="193"/>
        <v>853.86989203581993</v>
      </c>
      <c r="AN202" s="62">
        <f ca="1">AVERAGE(OFFSET($AM$3,0,0,'Données projet'!$E$10+1,1))-AVERAGE(OFFSET($H$3,0,0,'Données projet'!$E$10+1,1))</f>
        <v>350.30094967545125</v>
      </c>
      <c r="AO202" s="62">
        <f t="shared" si="205"/>
        <v>315.20384081766025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439.06700232017681</v>
      </c>
      <c r="T203" s="62">
        <f t="shared" si="204"/>
        <v>278.21741231699929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553.99999999999966</v>
      </c>
      <c r="AJ203" s="14">
        <f>AI203*VLOOKUP('Données projet'!$B$10,Paramètres!$A$1:$I$89,3,0)*VLOOKUP('Données projet'!$B$10,Paramètres!$A$1:$I$89,5,0)</f>
        <v>259.27199999999988</v>
      </c>
      <c r="AK203" s="14">
        <f t="shared" si="164"/>
        <v>62.567172460757938</v>
      </c>
      <c r="AL203" s="22">
        <f t="shared" si="165"/>
        <v>560.53655870248656</v>
      </c>
      <c r="AM203" s="62">
        <f t="shared" si="193"/>
        <v>853.86989203581993</v>
      </c>
      <c r="AN203" s="62">
        <f ca="1">AVERAGE(OFFSET($AM$3,0,0,'Données projet'!$E$10+1,1))-AVERAGE(OFFSET($H$3,0,0,'Données projet'!$E$10+1,1))</f>
        <v>350.30094967545125</v>
      </c>
      <c r="AO203" s="62">
        <f t="shared" si="205"/>
        <v>315.20384081766025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1.1518506498535592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3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3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3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3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3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3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3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3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3" sqref="C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37" t="s">
        <v>191</v>
      </c>
      <c r="C2" s="338"/>
      <c r="D2" s="338"/>
      <c r="E2" s="338"/>
      <c r="F2" s="338"/>
      <c r="G2" s="33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36"/>
      <c r="C4" s="336"/>
      <c r="D4" s="336"/>
      <c r="E4" s="336"/>
      <c r="F4" s="336"/>
      <c r="G4" s="33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D4" workbookViewId="0">
      <selection activeCell="M20" sqref="M2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37" t="s">
        <v>271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1.4249999999999998</v>
      </c>
      <c r="C6" s="156">
        <f ca="1">IF(OR('Données projet'!B9="",'Données projet'!C9="",'Données projet'!C9=0%),0,Calculateur!S3)</f>
        <v>439.06700232017681</v>
      </c>
      <c r="D6" s="156">
        <f>IF(OR('Données projet'!B9="",'Données projet'!C9="",'Données projet'!C9=0%),0,Calculateur!T3)</f>
        <v>278.21741231699929</v>
      </c>
      <c r="E6" s="156">
        <f ca="1">MIN(C6,D6)</f>
        <v>278.21741231699929</v>
      </c>
      <c r="F6" s="156">
        <f ca="1">E6*B6</f>
        <v>396.45981255172393</v>
      </c>
      <c r="G6" s="156">
        <f ca="1">F6*(100%-'Données projet'!$C$24)*(100%-'Données projet'!$C$25)*(100%-'Données projet'!$C$26)*(100%-'Données projet'!$C$27)</f>
        <v>356.81383129655154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22.087499999999999</v>
      </c>
      <c r="K6" s="160">
        <f>J6*(100%-'Données projet'!$C$24)*(100%-'Données projet'!$C$25)*(100%-'Données projet'!$C$26)*(100%-'Données projet'!$C$27)</f>
        <v>19.87875</v>
      </c>
      <c r="L6" s="161">
        <f ca="1">G6+I6+K6</f>
        <v>376.69258129655157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0.47499999999999998</v>
      </c>
      <c r="C7" s="156">
        <f ca="1">IF(OR('Données projet'!B10="",'Données projet'!C10="",'Données projet'!C10=0%),0,Calculateur!AN3)</f>
        <v>350.30094967545125</v>
      </c>
      <c r="D7" s="156">
        <f>IF(OR('Données projet'!B10="",'Données projet'!C10="",'Données projet'!C10=0%),0,Calculateur!AO3)</f>
        <v>315.20384081766025</v>
      </c>
      <c r="E7" s="156">
        <f t="shared" ref="E7:E15" ca="1" si="0">MIN(C7,D7)</f>
        <v>315.20384081766025</v>
      </c>
      <c r="F7" s="156">
        <f t="shared" ref="F7:F15" ca="1" si="1">E7*B7</f>
        <v>149.72182438838863</v>
      </c>
      <c r="G7" s="156">
        <f ca="1">F7*(100%-'Données projet'!$C$24)*(100%-'Données projet'!$C$25)*(100%-'Données projet'!$C$26)*(100%-'Données projet'!$C$27)</f>
        <v>134.74964194954975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134.74964194954975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546.18163694011253</v>
      </c>
      <c r="G16" s="175">
        <f t="shared" ca="1" si="3"/>
        <v>491.5634732461013</v>
      </c>
      <c r="H16" s="176">
        <f t="shared" si="3"/>
        <v>0</v>
      </c>
      <c r="I16" s="176">
        <f t="shared" si="3"/>
        <v>0</v>
      </c>
      <c r="J16" s="177">
        <f t="shared" si="3"/>
        <v>22.087499999999999</v>
      </c>
      <c r="K16" s="177">
        <f t="shared" si="3"/>
        <v>19.87875</v>
      </c>
      <c r="L16" s="178">
        <f t="shared" ca="1" si="3"/>
        <v>511.44222324610132</v>
      </c>
      <c r="M16" s="25">
        <f ca="1">L16/1.9</f>
        <v>269.18011749794806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40" t="s">
        <v>246</v>
      </c>
      <c r="G17" s="341"/>
      <c r="H17" s="341"/>
      <c r="I17" s="341"/>
      <c r="J17" s="341"/>
      <c r="K17" s="341"/>
      <c r="L17" s="34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42"/>
      <c r="G18" s="342"/>
      <c r="H18" s="342"/>
      <c r="I18" s="342"/>
      <c r="J18" s="342"/>
      <c r="K18" s="342"/>
      <c r="L18" s="34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cellWatches>
    <cellWatch r="L16"/>
  </cellWatch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E1" zoomScale="90" zoomScaleNormal="90" workbookViewId="0">
      <selection activeCell="U28" sqref="U2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37" t="s">
        <v>272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60" t="s">
        <v>315</v>
      </c>
      <c r="I4" s="360"/>
      <c r="K4" s="357" t="s">
        <v>253</v>
      </c>
      <c r="L4" s="35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49" t="s">
        <v>310</v>
      </c>
      <c r="S7" s="350"/>
      <c r="T7" s="350"/>
      <c r="U7" s="350"/>
      <c r="V7" s="35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2647.962291211325</v>
      </c>
      <c r="U10" s="190">
        <f>'Données projet'!D9</f>
        <v>1.4249999999999998</v>
      </c>
      <c r="V10" s="189">
        <f>U10*T10</f>
        <v>3773.3462649761377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594.71250715298379</v>
      </c>
      <c r="U11" s="190">
        <f>'Données projet'!D10</f>
        <v>0.47499999999999998</v>
      </c>
      <c r="V11" s="189">
        <f t="shared" ref="V11" si="0">U11*T11</f>
        <v>282.48844089766726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6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61"/>
      <c r="H16" s="203"/>
      <c r="I16" s="204"/>
      <c r="J16" s="216"/>
      <c r="K16" s="225"/>
      <c r="L16" s="357" t="s">
        <v>254</v>
      </c>
      <c r="M16" s="35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61"/>
      <c r="J17" s="216"/>
      <c r="K17" s="225"/>
      <c r="L17" s="315" t="s">
        <v>289</v>
      </c>
      <c r="M17" s="31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61"/>
      <c r="J18" s="216"/>
      <c r="K18" s="225"/>
      <c r="L18" s="315" t="s">
        <v>255</v>
      </c>
      <c r="M18" s="31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61"/>
      <c r="H19" s="232" t="s">
        <v>178</v>
      </c>
      <c r="I19" s="232" t="s">
        <v>287</v>
      </c>
      <c r="J19" s="260"/>
      <c r="K19" s="183"/>
      <c r="L19" s="357" t="s">
        <v>288</v>
      </c>
      <c r="M19" s="35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61"/>
      <c r="H20" s="203">
        <v>0</v>
      </c>
      <c r="I20" s="204">
        <v>8758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750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750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6</v>
      </c>
      <c r="C23" s="206">
        <v>15</v>
      </c>
      <c r="D23" s="194">
        <f>B23*C23</f>
        <v>90</v>
      </c>
      <c r="E23" s="206"/>
      <c r="F23" s="261"/>
      <c r="H23" s="203">
        <v>3</v>
      </c>
      <c r="I23" s="204">
        <v>750</v>
      </c>
      <c r="K23" s="225"/>
      <c r="L23" s="359" t="s">
        <v>260</v>
      </c>
      <c r="M23" s="359"/>
      <c r="N23" s="359"/>
      <c r="O23" s="25"/>
      <c r="P23" s="25"/>
      <c r="Q23" s="265"/>
      <c r="R23" s="25"/>
      <c r="S23" s="185" t="s">
        <v>264</v>
      </c>
      <c r="T23" s="35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-16501.639499054072</v>
      </c>
      <c r="U23" s="354"/>
      <c r="V23" s="35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28</v>
      </c>
      <c r="C24" s="206">
        <v>15</v>
      </c>
      <c r="D24" s="194">
        <f t="shared" ref="D24:D42" si="2">B24*C24</f>
        <v>420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5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55"/>
      <c r="V24" s="35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28</v>
      </c>
      <c r="C25" s="206">
        <v>15</v>
      </c>
      <c r="D25" s="194">
        <f t="shared" si="2"/>
        <v>420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56">
        <f ca="1">T23-T24</f>
        <v>-16501.639499054072</v>
      </c>
      <c r="U25" s="356"/>
      <c r="V25" s="35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28</v>
      </c>
      <c r="C26" s="206">
        <v>15</v>
      </c>
      <c r="D26" s="194">
        <f t="shared" si="2"/>
        <v>420</v>
      </c>
      <c r="E26" s="206"/>
      <c r="F26" s="264"/>
      <c r="G26" s="259"/>
      <c r="H26" s="203"/>
      <c r="I26" s="204"/>
      <c r="K26" s="225"/>
      <c r="L26" s="343" t="s">
        <v>258</v>
      </c>
      <c r="M26" s="344"/>
      <c r="N26" s="344"/>
      <c r="O26" s="344"/>
      <c r="P26" s="345"/>
      <c r="Q26" s="265"/>
      <c r="R26" s="25"/>
      <c r="S26" s="198" t="s">
        <v>265</v>
      </c>
      <c r="T26" s="353" t="str">
        <f ca="1">IF(T25&lt;0,"Votre projet est additionnel","Votre projet n'est pas additionnel")</f>
        <v>Votre projet est additionnel</v>
      </c>
      <c r="U26" s="353"/>
      <c r="V26" s="35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28</v>
      </c>
      <c r="C27" s="206">
        <v>15</v>
      </c>
      <c r="D27" s="194">
        <f t="shared" si="2"/>
        <v>420</v>
      </c>
      <c r="E27" s="206"/>
      <c r="F27" s="264"/>
      <c r="G27" s="259"/>
      <c r="H27" s="203"/>
      <c r="I27" s="204"/>
      <c r="K27" s="225"/>
      <c r="L27" s="346"/>
      <c r="M27" s="347"/>
      <c r="N27" s="347"/>
      <c r="O27" s="347"/>
      <c r="P27" s="348"/>
      <c r="Q27" s="265"/>
      <c r="R27" s="25"/>
      <c r="S27" s="352" t="s">
        <v>267</v>
      </c>
      <c r="T27" s="352"/>
      <c r="U27" s="352"/>
      <c r="V27" s="35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28</v>
      </c>
      <c r="C28" s="206">
        <v>15</v>
      </c>
      <c r="D28" s="194">
        <f t="shared" si="2"/>
        <v>420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28</v>
      </c>
      <c r="C29" s="206">
        <v>15</v>
      </c>
      <c r="D29" s="194">
        <f t="shared" si="2"/>
        <v>420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28</v>
      </c>
      <c r="C30" s="206">
        <v>35</v>
      </c>
      <c r="D30" s="194">
        <f t="shared" si="2"/>
        <v>980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28</v>
      </c>
      <c r="C31" s="206">
        <v>35</v>
      </c>
      <c r="D31" s="194">
        <f t="shared" si="2"/>
        <v>980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28</v>
      </c>
      <c r="C32" s="206">
        <v>55</v>
      </c>
      <c r="D32" s="194">
        <f t="shared" si="2"/>
        <v>1540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28</v>
      </c>
      <c r="C33" s="206">
        <v>125</v>
      </c>
      <c r="D33" s="194">
        <f t="shared" si="2"/>
        <v>3500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28</v>
      </c>
      <c r="C34" s="206">
        <v>125</v>
      </c>
      <c r="D34" s="194">
        <f t="shared" si="2"/>
        <v>3500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28</v>
      </c>
      <c r="C35" s="206">
        <v>160</v>
      </c>
      <c r="D35" s="194">
        <f t="shared" si="2"/>
        <v>4480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28</v>
      </c>
      <c r="C36" s="206">
        <v>175</v>
      </c>
      <c r="D36" s="194">
        <f t="shared" si="2"/>
        <v>4900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28</v>
      </c>
      <c r="C37" s="206">
        <v>205</v>
      </c>
      <c r="D37" s="194">
        <f t="shared" si="2"/>
        <v>5740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95</v>
      </c>
      <c r="B38" s="193">
        <f>'Données projet'!D51</f>
        <v>28</v>
      </c>
      <c r="C38" s="206">
        <v>260</v>
      </c>
      <c r="D38" s="194">
        <f t="shared" si="2"/>
        <v>7280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100</v>
      </c>
      <c r="B39" s="193">
        <f>'Données projet'!D52</f>
        <v>27</v>
      </c>
      <c r="C39" s="206">
        <v>305</v>
      </c>
      <c r="D39" s="194">
        <f t="shared" si="2"/>
        <v>8235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105</v>
      </c>
      <c r="B40" s="193">
        <f>'Données projet'!D53</f>
        <v>26</v>
      </c>
      <c r="C40" s="206">
        <v>340</v>
      </c>
      <c r="D40" s="194">
        <f t="shared" si="2"/>
        <v>8840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110</v>
      </c>
      <c r="B41" s="193">
        <f>'Données projet'!D54</f>
        <v>25</v>
      </c>
      <c r="C41" s="206">
        <v>380</v>
      </c>
      <c r="D41" s="194">
        <f t="shared" si="2"/>
        <v>9500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115</v>
      </c>
      <c r="B42" s="193">
        <f>'Données projet'!D55</f>
        <v>330</v>
      </c>
      <c r="C42" s="206">
        <v>395</v>
      </c>
      <c r="D42" s="194">
        <f t="shared" si="2"/>
        <v>130350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42</v>
      </c>
      <c r="B54" s="193">
        <f>'Données projet'!D62</f>
        <v>110</v>
      </c>
      <c r="C54" s="204">
        <v>8</v>
      </c>
      <c r="D54" s="191">
        <f>B54*C54</f>
        <v>880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48</v>
      </c>
      <c r="B55" s="193">
        <f>'Données projet'!D63</f>
        <v>78</v>
      </c>
      <c r="C55" s="204">
        <v>14</v>
      </c>
      <c r="D55" s="191">
        <f t="shared" ref="D55:D73" si="4">B55*C55</f>
        <v>1092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54</v>
      </c>
      <c r="B56" s="193">
        <f>'Données projet'!D64</f>
        <v>86</v>
      </c>
      <c r="C56" s="204">
        <v>14</v>
      </c>
      <c r="D56" s="191">
        <f t="shared" si="4"/>
        <v>1204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60</v>
      </c>
      <c r="B57" s="193">
        <f>'Données projet'!D65</f>
        <v>84</v>
      </c>
      <c r="C57" s="204">
        <v>14</v>
      </c>
      <c r="D57" s="191">
        <f t="shared" si="4"/>
        <v>1176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66</v>
      </c>
      <c r="B58" s="193">
        <f>'Données projet'!D66</f>
        <v>88</v>
      </c>
      <c r="C58" s="204">
        <v>22</v>
      </c>
      <c r="D58" s="191">
        <f t="shared" si="4"/>
        <v>1936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72</v>
      </c>
      <c r="B59" s="193">
        <f>'Données projet'!D67</f>
        <v>87</v>
      </c>
      <c r="C59" s="204">
        <v>22</v>
      </c>
      <c r="D59" s="191">
        <f t="shared" si="4"/>
        <v>1914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78</v>
      </c>
      <c r="B60" s="193">
        <f>'Données projet'!D68</f>
        <v>82</v>
      </c>
      <c r="C60" s="204">
        <v>28</v>
      </c>
      <c r="D60" s="191">
        <f t="shared" si="4"/>
        <v>2296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84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str">
        <f>IF(O117+1&lt;=MIN('Données projet'!$E$9:$E$18),O117+1,"STOP")</f>
        <v>STOP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9BA4-452E-4D8D-AC7D-78402E44DFD8}">
  <dimension ref="B1:M28"/>
  <sheetViews>
    <sheetView workbookViewId="0">
      <selection activeCell="E25" sqref="E25"/>
    </sheetView>
  </sheetViews>
  <sheetFormatPr baseColWidth="10" defaultRowHeight="15" x14ac:dyDescent="0.25"/>
  <cols>
    <col min="1" max="1" width="1.85546875" style="302" customWidth="1"/>
    <col min="2" max="2" width="23" style="302" bestFit="1" customWidth="1"/>
    <col min="3" max="12" width="16.7109375" style="302" customWidth="1"/>
    <col min="13" max="16384" width="11.42578125" style="302"/>
  </cols>
  <sheetData>
    <row r="1" spans="2:13" ht="30.75" customHeight="1" thickBot="1" x14ac:dyDescent="0.3">
      <c r="B1" s="362" t="s">
        <v>324</v>
      </c>
      <c r="C1" s="363"/>
      <c r="D1" s="364"/>
    </row>
    <row r="2" spans="2:13" ht="27.75" customHeight="1" thickBot="1" x14ac:dyDescent="0.3"/>
    <row r="3" spans="2:13" ht="24.95" customHeight="1" x14ac:dyDescent="0.25">
      <c r="B3" s="307" t="s">
        <v>325</v>
      </c>
      <c r="C3" s="292" t="str">
        <f>'Données projet'!B9</f>
        <v>Chêne sessile</v>
      </c>
      <c r="D3" s="292" t="str">
        <f>'Données projet'!B10</f>
        <v>Cèdre de l'Atlas</v>
      </c>
      <c r="E3" s="292">
        <f>'Données projet'!B11</f>
        <v>0</v>
      </c>
      <c r="F3" s="292">
        <f>'Données projet'!B12</f>
        <v>0</v>
      </c>
      <c r="G3" s="292">
        <f>'Données projet'!B13</f>
        <v>0</v>
      </c>
      <c r="H3" s="292">
        <f>'Données projet'!B14</f>
        <v>0</v>
      </c>
      <c r="I3" s="292">
        <f>'Données projet'!B15</f>
        <v>0</v>
      </c>
      <c r="J3" s="292">
        <f>'Données projet'!B16</f>
        <v>0</v>
      </c>
      <c r="K3" s="292">
        <f>'Données projet'!B17</f>
        <v>0</v>
      </c>
      <c r="L3" s="295">
        <f>'Données projet'!B18</f>
        <v>0</v>
      </c>
      <c r="M3" s="298" t="s">
        <v>328</v>
      </c>
    </row>
    <row r="4" spans="2:13" ht="24.95" customHeight="1" x14ac:dyDescent="0.25">
      <c r="B4" s="308" t="s">
        <v>326</v>
      </c>
      <c r="C4" s="300">
        <f>'Données projet'!$D$9</f>
        <v>1.4249999999999998</v>
      </c>
      <c r="D4" s="300">
        <f>'Données projet'!$D$10</f>
        <v>0.47499999999999998</v>
      </c>
      <c r="E4" s="300">
        <f>'Données projet'!$D$11</f>
        <v>0</v>
      </c>
      <c r="F4" s="300">
        <f>'Données projet'!$D$12</f>
        <v>0</v>
      </c>
      <c r="G4" s="300">
        <f>'Données projet'!$D$13</f>
        <v>0</v>
      </c>
      <c r="H4" s="300">
        <f>'Données projet'!$D$14</f>
        <v>0</v>
      </c>
      <c r="I4" s="300">
        <f>'Données projet'!$D$15</f>
        <v>0</v>
      </c>
      <c r="J4" s="300">
        <f>'Données projet'!$D$16</f>
        <v>0</v>
      </c>
      <c r="K4" s="300">
        <f>'Données projet'!$D$17</f>
        <v>0</v>
      </c>
      <c r="L4" s="301">
        <f>'Données projet'!$D$18</f>
        <v>0</v>
      </c>
      <c r="M4" s="304">
        <f>IF(SUM(C4:L4)=0,"",SUM(C4:L4))</f>
        <v>1.9</v>
      </c>
    </row>
    <row r="5" spans="2:13" ht="24.95" customHeight="1" x14ac:dyDescent="0.25">
      <c r="B5" s="308" t="s">
        <v>327</v>
      </c>
      <c r="C5" s="292"/>
      <c r="D5" s="293"/>
      <c r="E5" s="293"/>
      <c r="F5" s="293"/>
      <c r="G5" s="293"/>
      <c r="H5" s="293"/>
      <c r="I5" s="293"/>
      <c r="J5" s="293"/>
      <c r="K5" s="293"/>
      <c r="L5" s="296"/>
      <c r="M5" s="299"/>
    </row>
    <row r="6" spans="2:13" ht="24.95" customHeight="1" x14ac:dyDescent="0.25">
      <c r="B6" s="308" t="s">
        <v>329</v>
      </c>
      <c r="C6" s="288"/>
      <c r="D6" s="288"/>
      <c r="E6" s="288"/>
      <c r="F6" s="288"/>
      <c r="G6" s="288"/>
      <c r="H6" s="288"/>
      <c r="I6" s="288"/>
      <c r="J6" s="288"/>
      <c r="K6" s="288"/>
      <c r="L6" s="297"/>
      <c r="M6" s="305" t="str">
        <f>IF(SUM(C6:L6)=0,"",SUM(C6:L6))</f>
        <v/>
      </c>
    </row>
    <row r="7" spans="2:13" ht="24.95" customHeight="1" x14ac:dyDescent="0.25">
      <c r="B7" s="308" t="s">
        <v>249</v>
      </c>
      <c r="C7" s="288"/>
      <c r="D7" s="288"/>
      <c r="E7" s="288"/>
      <c r="F7" s="288"/>
      <c r="G7" s="288"/>
      <c r="H7" s="288"/>
      <c r="I7" s="288"/>
      <c r="J7" s="288"/>
      <c r="K7" s="288"/>
      <c r="L7" s="297"/>
      <c r="M7" s="306" t="str">
        <f>IF(SUM(C7:L7)=0,"",SUM(C7:L7))</f>
        <v/>
      </c>
    </row>
    <row r="8" spans="2:13" ht="24.95" customHeight="1" x14ac:dyDescent="0.25">
      <c r="B8" s="308" t="s">
        <v>330</v>
      </c>
      <c r="C8" s="294"/>
      <c r="D8" s="294"/>
      <c r="E8" s="294"/>
      <c r="F8" s="294"/>
      <c r="G8" s="294"/>
      <c r="H8" s="294"/>
      <c r="I8" s="288"/>
      <c r="J8" s="288"/>
      <c r="K8" s="288"/>
      <c r="L8" s="297"/>
      <c r="M8" s="306"/>
    </row>
    <row r="9" spans="2:13" ht="24.95" customHeight="1" thickBot="1" x14ac:dyDescent="0.3">
      <c r="B9" s="309" t="s">
        <v>331</v>
      </c>
      <c r="C9" s="310" t="str">
        <f>IF(C7=0,"",IFERROR((C7-C4)*REE!L6/REE!$B$6,""))</f>
        <v/>
      </c>
      <c r="D9" s="310" t="str">
        <f>IF(D7=0,"",IFERROR((D7-D4)*REE!L7/REE!$B$6,""))</f>
        <v/>
      </c>
      <c r="E9" s="310" t="str">
        <f>IF(E7=0,"",IFERROR((E7-E4)*REE!L8/REE!$B$6,""))</f>
        <v/>
      </c>
      <c r="F9" s="310" t="str">
        <f>IF(F7=0,"",IFERROR((F7-F4)*REE!L9/REE!$B$6,""))</f>
        <v/>
      </c>
      <c r="G9" s="310" t="str">
        <f>IF(G7=0,"",IFERROR((G7-G4)*REE!L10/REE!$B$6,""))</f>
        <v/>
      </c>
      <c r="H9" s="310" t="str">
        <f>IF(H7=0,"",IFERROR((H7-H4)*REE!L11/REE!$B$6,""))</f>
        <v/>
      </c>
      <c r="I9" s="310" t="str">
        <f>IF(I7=0,"",IFERROR((I7-I4)*REE!L12/REE!$B$6,""))</f>
        <v/>
      </c>
      <c r="J9" s="310" t="str">
        <f>IF(J7=0,"",IFERROR((J7-J4)*REE!L13/REE!$B$6,""))</f>
        <v/>
      </c>
      <c r="K9" s="310" t="str">
        <f>IF(K7=0,"",IFERROR((K7-K4)*REE!L14/REE!$B$6,""))</f>
        <v/>
      </c>
      <c r="L9" s="310" t="str">
        <f>IF(L7=0,"",IFERROR((L7-L4)*REE!L15/REE!$B$6,""))</f>
        <v/>
      </c>
      <c r="M9" s="311" t="str">
        <f>IF(SUM(C9:L9)=0,"",SUM(C9:L9))</f>
        <v/>
      </c>
    </row>
    <row r="12" spans="2:13" x14ac:dyDescent="0.25">
      <c r="D12" s="303"/>
    </row>
    <row r="13" spans="2:13" x14ac:dyDescent="0.25">
      <c r="D13" s="303"/>
    </row>
    <row r="14" spans="2:13" x14ac:dyDescent="0.25">
      <c r="D14" s="303"/>
    </row>
    <row r="15" spans="2:13" x14ac:dyDescent="0.25">
      <c r="D15" s="303"/>
    </row>
    <row r="16" spans="2:13" x14ac:dyDescent="0.25">
      <c r="D16" s="303"/>
    </row>
    <row r="17" spans="4:4" x14ac:dyDescent="0.25">
      <c r="D17" s="303"/>
    </row>
    <row r="18" spans="4:4" x14ac:dyDescent="0.25">
      <c r="D18" s="303"/>
    </row>
    <row r="19" spans="4:4" x14ac:dyDescent="0.25">
      <c r="D19" s="303"/>
    </row>
    <row r="20" spans="4:4" x14ac:dyDescent="0.25">
      <c r="D20" s="303"/>
    </row>
    <row r="21" spans="4:4" x14ac:dyDescent="0.25">
      <c r="D21" s="303"/>
    </row>
    <row r="22" spans="4:4" x14ac:dyDescent="0.25">
      <c r="D22" s="303"/>
    </row>
    <row r="23" spans="4:4" x14ac:dyDescent="0.25">
      <c r="D23" s="303"/>
    </row>
    <row r="24" spans="4:4" x14ac:dyDescent="0.25">
      <c r="D24" s="303"/>
    </row>
    <row r="25" spans="4:4" x14ac:dyDescent="0.25">
      <c r="D25" s="303"/>
    </row>
    <row r="26" spans="4:4" x14ac:dyDescent="0.25">
      <c r="D26" s="303"/>
    </row>
    <row r="27" spans="4:4" x14ac:dyDescent="0.25">
      <c r="D27" s="303"/>
    </row>
    <row r="28" spans="4:4" x14ac:dyDescent="0.25">
      <c r="D28" s="303"/>
    </row>
  </sheetData>
  <mergeCells count="1">
    <mergeCell ref="B1:D1"/>
  </mergeCells>
  <conditionalFormatting sqref="C9:M9">
    <cfRule type="cellIs" dxfId="0" priority="1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vérification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2024-10-25T13:55:57Z</dcterms:modified>
</cp:coreProperties>
</file>